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D:\Project\2024_05_SV500\02.개발\01.개발자료\07.메모리맵\"/>
    </mc:Choice>
  </mc:AlternateContent>
  <bookViews>
    <workbookView xWindow="7536" yWindow="1392" windowWidth="13572" windowHeight="1716" activeTab="1"/>
  </bookViews>
  <sheets>
    <sheet name="#1,2 Modbus" sheetId="32" r:id="rId1"/>
    <sheet name="#1CH modbus" sheetId="1" r:id="rId2"/>
    <sheet name="#2CH modbus" sheetId="34" r:id="rId3"/>
    <sheet name="SEQ Comp" sheetId="10" r:id="rId4"/>
    <sheet name="PQ" sheetId="3" r:id="rId5"/>
    <sheet name="ISKRA_Settings" sheetId="4" r:id="rId6"/>
    <sheet name="Meter Parameter" sheetId="5" r:id="rId7"/>
    <sheet name="Alarm Channel" sheetId="15" r:id="rId8"/>
    <sheet name="Sheet7" sheetId="7" r:id="rId9"/>
    <sheet name="K-factor" sheetId="11" r:id="rId10"/>
    <sheet name="File Structure" sheetId="20" r:id="rId11"/>
    <sheet name="Recorder" sheetId="9" r:id="rId12"/>
    <sheet name="Map Index" sheetId="13" r:id="rId13"/>
    <sheet name="소비전류" sheetId="19" r:id="rId14"/>
    <sheet name="pqlog 파일" sheetId="21" r:id="rId15"/>
    <sheet name="PQ  파일 표시" sheetId="28" r:id="rId16"/>
    <sheet name="Task List" sheetId="14" r:id="rId17"/>
    <sheet name="Phase Angle" sheetId="22" r:id="rId18"/>
    <sheet name="온도시험" sheetId="23" r:id="rId19"/>
    <sheet name="Sheet1" sheetId="25" r:id="rId20"/>
    <sheet name="IOM memory map" sheetId="26" r:id="rId21"/>
    <sheet name="Eth Module Map" sheetId="27" r:id="rId22"/>
  </sheets>
  <externalReferences>
    <externalReference r:id="rId23"/>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64" i="34" l="1"/>
  <c r="F763" i="34"/>
  <c r="F762" i="34"/>
  <c r="F761" i="34"/>
  <c r="F760" i="34"/>
  <c r="F759" i="34"/>
  <c r="F758" i="34"/>
  <c r="F757" i="34"/>
  <c r="F756" i="34"/>
  <c r="F755" i="34"/>
  <c r="F754" i="34"/>
  <c r="F753" i="34"/>
  <c r="F752" i="34"/>
  <c r="F751" i="34"/>
  <c r="F750" i="34"/>
  <c r="F748" i="34"/>
  <c r="F747" i="34"/>
  <c r="F746" i="34"/>
  <c r="F745" i="34"/>
  <c r="F744" i="34"/>
  <c r="F743" i="34"/>
  <c r="F742" i="34"/>
  <c r="F741" i="34"/>
  <c r="F740" i="34"/>
  <c r="F739" i="34"/>
  <c r="F738" i="34"/>
  <c r="F736" i="34"/>
  <c r="F734" i="34"/>
  <c r="F733" i="34"/>
  <c r="F732" i="34"/>
  <c r="F731" i="34"/>
  <c r="F730" i="34"/>
  <c r="F729" i="34"/>
  <c r="F728" i="34"/>
  <c r="F727" i="34"/>
  <c r="F726" i="34"/>
  <c r="F725" i="34"/>
  <c r="F724" i="34"/>
  <c r="F723" i="34"/>
  <c r="F722" i="34"/>
  <c r="F721" i="34"/>
  <c r="F720" i="34"/>
  <c r="F719" i="34"/>
  <c r="F718" i="34"/>
  <c r="F717" i="34"/>
  <c r="F716" i="34"/>
  <c r="F715" i="34"/>
  <c r="F714" i="34"/>
  <c r="F713" i="34"/>
  <c r="F712" i="34"/>
  <c r="F711" i="34"/>
  <c r="F710" i="34"/>
  <c r="F709" i="34"/>
  <c r="F708" i="34"/>
  <c r="F707" i="34"/>
  <c r="F706" i="34"/>
  <c r="F705" i="34"/>
  <c r="F704" i="34"/>
  <c r="F703" i="34"/>
  <c r="F702" i="34"/>
  <c r="F701" i="34"/>
  <c r="F700" i="34"/>
  <c r="F699" i="34"/>
  <c r="F698" i="34"/>
  <c r="F696" i="34"/>
  <c r="F695" i="34"/>
  <c r="F694" i="34"/>
  <c r="F693" i="34"/>
  <c r="F691" i="34"/>
  <c r="F690" i="34"/>
  <c r="F689" i="34"/>
  <c r="F687" i="34"/>
  <c r="F686" i="34"/>
  <c r="F685" i="34"/>
  <c r="F684" i="34"/>
  <c r="F683" i="34"/>
  <c r="F682" i="34"/>
  <c r="F680" i="34"/>
  <c r="F679" i="34"/>
  <c r="F678" i="34"/>
  <c r="F677" i="34"/>
  <c r="F674" i="34"/>
  <c r="F673" i="34"/>
  <c r="F672" i="34"/>
  <c r="F671" i="34"/>
  <c r="F670" i="34"/>
  <c r="F669" i="34"/>
  <c r="F668" i="34"/>
  <c r="F667" i="34"/>
  <c r="F666" i="34"/>
  <c r="F664" i="34"/>
  <c r="F663" i="34"/>
  <c r="F662" i="34"/>
  <c r="F661" i="34"/>
  <c r="F660" i="34"/>
  <c r="F659" i="34"/>
  <c r="F658" i="34"/>
  <c r="F657" i="34"/>
  <c r="F656" i="34"/>
  <c r="F655" i="34"/>
  <c r="F654" i="34"/>
  <c r="F653" i="34"/>
  <c r="F652" i="34"/>
  <c r="F651" i="34"/>
  <c r="F650" i="34"/>
  <c r="F649" i="34"/>
  <c r="F648" i="34"/>
  <c r="F647" i="34"/>
  <c r="F646" i="34"/>
  <c r="F645" i="34"/>
  <c r="F643" i="34"/>
  <c r="F642" i="34"/>
  <c r="F641" i="34"/>
  <c r="F640" i="34"/>
  <c r="F639" i="34"/>
  <c r="F638" i="34"/>
  <c r="F637" i="34"/>
  <c r="F636" i="34"/>
  <c r="F635" i="34"/>
  <c r="F634" i="34"/>
  <c r="F633" i="34"/>
  <c r="F632" i="34"/>
  <c r="F631" i="34"/>
  <c r="F630" i="34"/>
  <c r="F629" i="34"/>
  <c r="F627" i="34"/>
  <c r="F626" i="34"/>
  <c r="F625" i="34"/>
  <c r="F624" i="34"/>
  <c r="F623" i="34"/>
  <c r="F622" i="34"/>
  <c r="F621" i="34"/>
  <c r="F620" i="34"/>
  <c r="F619" i="34"/>
  <c r="F618" i="34"/>
  <c r="F617" i="34"/>
  <c r="F616" i="34"/>
  <c r="F615" i="34"/>
  <c r="F614" i="34"/>
  <c r="F613" i="34"/>
  <c r="F611" i="34"/>
  <c r="F610" i="34"/>
  <c r="F609" i="34"/>
  <c r="F608" i="34"/>
  <c r="F607" i="34"/>
  <c r="F606" i="34"/>
  <c r="F604" i="34"/>
  <c r="F603" i="34"/>
  <c r="F602" i="34"/>
  <c r="F601" i="34"/>
  <c r="F600" i="34"/>
  <c r="F599" i="34"/>
  <c r="F598" i="34"/>
  <c r="F597" i="34"/>
  <c r="F596" i="34"/>
  <c r="F595" i="34"/>
  <c r="F594" i="34"/>
  <c r="F593" i="34"/>
  <c r="F592" i="34"/>
  <c r="F591" i="34"/>
  <c r="F590" i="34"/>
  <c r="F589" i="34"/>
  <c r="F588" i="34"/>
  <c r="F587" i="34"/>
  <c r="F586" i="34"/>
  <c r="F585" i="34"/>
  <c r="F584" i="34"/>
  <c r="F583" i="34"/>
  <c r="F582" i="34"/>
  <c r="F581" i="34"/>
  <c r="F580" i="34"/>
  <c r="F579" i="34"/>
  <c r="F578" i="34"/>
  <c r="F575" i="34"/>
  <c r="F574" i="34"/>
  <c r="F573" i="34"/>
  <c r="F572" i="34"/>
  <c r="F571" i="34"/>
  <c r="F570" i="34"/>
  <c r="F569" i="34"/>
  <c r="F568" i="34"/>
  <c r="F567" i="34"/>
  <c r="F565" i="34"/>
  <c r="F564" i="34"/>
  <c r="F563" i="34"/>
  <c r="F562" i="34"/>
  <c r="F561" i="34"/>
  <c r="F560" i="34"/>
  <c r="F559" i="34"/>
  <c r="F558" i="34"/>
  <c r="F557" i="34"/>
  <c r="F556" i="34"/>
  <c r="F555" i="34"/>
  <c r="F554" i="34"/>
  <c r="F553" i="34"/>
  <c r="F552" i="34"/>
  <c r="F551" i="34"/>
  <c r="F550" i="34"/>
  <c r="F549" i="34"/>
  <c r="F548" i="34"/>
  <c r="F547" i="34"/>
  <c r="F546" i="34"/>
  <c r="F545" i="34"/>
  <c r="F544" i="34"/>
  <c r="F543" i="34"/>
  <c r="F542" i="34"/>
  <c r="F541" i="34"/>
  <c r="F540" i="34"/>
  <c r="F539" i="34"/>
  <c r="F538" i="34"/>
  <c r="F537" i="34"/>
  <c r="F536" i="34"/>
  <c r="F535" i="34"/>
  <c r="F534" i="34"/>
  <c r="F533" i="34"/>
  <c r="F532" i="34"/>
  <c r="F531" i="34"/>
  <c r="F530" i="34"/>
  <c r="F529" i="34"/>
  <c r="F528" i="34"/>
  <c r="F527" i="34"/>
  <c r="F526" i="34"/>
  <c r="F525" i="34"/>
  <c r="F524" i="34"/>
  <c r="F523" i="34"/>
  <c r="F522" i="34"/>
  <c r="F521" i="34"/>
  <c r="F520" i="34"/>
  <c r="F519" i="34"/>
  <c r="F518" i="34"/>
  <c r="F517" i="34"/>
  <c r="F516" i="34"/>
  <c r="F515" i="34"/>
  <c r="F514" i="34"/>
  <c r="F513" i="34"/>
  <c r="F512" i="34"/>
  <c r="F511" i="34"/>
  <c r="F510" i="34"/>
  <c r="F509" i="34"/>
  <c r="F508" i="34"/>
  <c r="F507" i="34"/>
  <c r="F500" i="34"/>
  <c r="F498" i="34"/>
  <c r="F492" i="34"/>
  <c r="F490" i="34"/>
  <c r="F484" i="34"/>
  <c r="F479" i="34"/>
  <c r="F478" i="34"/>
  <c r="F477" i="34"/>
  <c r="F476" i="34"/>
  <c r="F475" i="34"/>
  <c r="F474" i="34"/>
  <c r="F473" i="34"/>
  <c r="F472" i="34"/>
  <c r="F471" i="34"/>
  <c r="F470" i="34"/>
  <c r="F469" i="34"/>
  <c r="F468" i="34"/>
  <c r="F466" i="34"/>
  <c r="F465" i="34"/>
  <c r="F464" i="34"/>
  <c r="F452" i="34"/>
  <c r="F451" i="34"/>
  <c r="F450" i="34"/>
  <c r="F449" i="34"/>
  <c r="F448" i="34"/>
  <c r="F447" i="34"/>
  <c r="F446" i="34"/>
  <c r="F445" i="34"/>
  <c r="F444" i="34"/>
  <c r="F443" i="34"/>
  <c r="F442" i="34"/>
  <c r="F441" i="34"/>
  <c r="F440" i="34"/>
  <c r="F439" i="34"/>
  <c r="F438" i="34"/>
  <c r="F437" i="34"/>
  <c r="F435" i="34"/>
  <c r="F434" i="34"/>
  <c r="F433" i="34"/>
  <c r="F432" i="34"/>
  <c r="F431" i="34"/>
  <c r="F430" i="34"/>
  <c r="F429" i="34"/>
  <c r="F428" i="34"/>
  <c r="F427" i="34"/>
  <c r="F426" i="34"/>
  <c r="F425" i="34"/>
  <c r="F424" i="34"/>
  <c r="F423" i="34"/>
  <c r="F422" i="34"/>
  <c r="F421" i="34"/>
  <c r="F420" i="34"/>
  <c r="F419" i="34"/>
  <c r="F418" i="34"/>
  <c r="F417" i="34"/>
  <c r="F416" i="34"/>
  <c r="F415" i="34"/>
  <c r="F414" i="34"/>
  <c r="F413" i="34"/>
  <c r="F412" i="34"/>
  <c r="F411" i="34"/>
  <c r="F410" i="34"/>
  <c r="F409" i="34"/>
  <c r="F408" i="34"/>
  <c r="F407" i="34"/>
  <c r="F406" i="34"/>
  <c r="F405" i="34"/>
  <c r="F404" i="34"/>
  <c r="F403" i="34"/>
  <c r="F402" i="34"/>
  <c r="F401" i="34"/>
  <c r="F400" i="34"/>
  <c r="F399" i="34"/>
  <c r="F398" i="34"/>
  <c r="F397" i="34"/>
  <c r="F396" i="34"/>
  <c r="F395" i="34"/>
  <c r="F394" i="34"/>
  <c r="F393" i="34"/>
  <c r="F392" i="34"/>
  <c r="F391" i="34"/>
  <c r="F390" i="34"/>
  <c r="F389" i="34"/>
  <c r="F388" i="34"/>
  <c r="F387" i="34"/>
  <c r="F385" i="34"/>
  <c r="F384" i="34"/>
  <c r="F383" i="34"/>
  <c r="F381" i="34"/>
  <c r="F380" i="34"/>
  <c r="F379" i="34"/>
  <c r="F378" i="34"/>
  <c r="F377" i="34"/>
  <c r="F376" i="34"/>
  <c r="F375" i="34"/>
  <c r="F374" i="34"/>
  <c r="F373" i="34"/>
  <c r="F372" i="34"/>
  <c r="F371" i="34"/>
  <c r="F369" i="34"/>
  <c r="F368" i="34"/>
  <c r="F367" i="34"/>
  <c r="F366" i="34"/>
  <c r="F365" i="34"/>
  <c r="F364" i="34"/>
  <c r="F363" i="34"/>
  <c r="F362" i="34"/>
  <c r="F361" i="34"/>
  <c r="F360" i="34"/>
  <c r="F359" i="34"/>
  <c r="F358" i="34"/>
  <c r="F357" i="34"/>
  <c r="F356" i="34"/>
  <c r="F355" i="34"/>
  <c r="F354" i="34"/>
  <c r="F353" i="34"/>
  <c r="F352" i="34"/>
  <c r="F351" i="34"/>
  <c r="F350" i="34"/>
  <c r="F349" i="34"/>
  <c r="F348" i="34"/>
  <c r="F347" i="34"/>
  <c r="F346" i="34"/>
  <c r="F345" i="34"/>
  <c r="F344" i="34"/>
  <c r="F343" i="34"/>
  <c r="F342" i="34"/>
  <c r="F341" i="34"/>
  <c r="F340" i="34"/>
  <c r="F339" i="34"/>
  <c r="F338" i="34"/>
  <c r="F337" i="34"/>
  <c r="F336" i="34"/>
  <c r="F335" i="34"/>
  <c r="F334" i="34"/>
  <c r="F333" i="34"/>
  <c r="F332" i="34"/>
  <c r="F331" i="34"/>
  <c r="F330" i="34"/>
  <c r="F328" i="34"/>
  <c r="F327" i="34"/>
  <c r="F326" i="34"/>
  <c r="F325" i="34"/>
  <c r="F323" i="34"/>
  <c r="F322" i="34"/>
  <c r="F321" i="34"/>
  <c r="F320" i="34"/>
  <c r="F319" i="34"/>
  <c r="F318" i="34"/>
  <c r="F317" i="34"/>
  <c r="F316" i="34"/>
  <c r="F315" i="34"/>
  <c r="F314" i="34"/>
  <c r="F313" i="34"/>
  <c r="F312" i="34"/>
  <c r="F311" i="34"/>
  <c r="F310" i="34"/>
  <c r="F309" i="34"/>
  <c r="F308" i="34"/>
  <c r="F307" i="34"/>
  <c r="F306" i="34"/>
  <c r="F305" i="34"/>
  <c r="F304" i="34"/>
  <c r="F303" i="34"/>
  <c r="F302" i="34"/>
  <c r="F301" i="34"/>
  <c r="F300" i="34"/>
  <c r="F299" i="34"/>
  <c r="F298" i="34"/>
  <c r="F297" i="34"/>
  <c r="F296" i="34"/>
  <c r="F295" i="34"/>
  <c r="F294" i="34"/>
  <c r="F293" i="34"/>
  <c r="F292" i="34"/>
  <c r="F291" i="34"/>
  <c r="F290" i="34"/>
  <c r="F289" i="34"/>
  <c r="F288" i="34"/>
  <c r="F287" i="34"/>
  <c r="F286" i="34"/>
  <c r="F285" i="34"/>
  <c r="F284" i="34"/>
  <c r="F283" i="34"/>
  <c r="F282" i="34"/>
  <c r="F281" i="34"/>
  <c r="F279" i="34"/>
  <c r="F278" i="34"/>
  <c r="F277" i="34"/>
  <c r="F276" i="34"/>
  <c r="F234" i="34"/>
  <c r="F233" i="34"/>
  <c r="F232" i="34"/>
  <c r="F231" i="34"/>
  <c r="F230" i="34"/>
  <c r="F229" i="34"/>
  <c r="F228" i="34"/>
  <c r="F226" i="34"/>
  <c r="F225" i="34"/>
  <c r="F224" i="34"/>
  <c r="F223" i="34"/>
  <c r="F222" i="34"/>
  <c r="F221" i="34"/>
  <c r="F220" i="34"/>
  <c r="F219" i="34"/>
  <c r="F218" i="34"/>
  <c r="F217" i="34"/>
  <c r="F216" i="34"/>
  <c r="F215" i="34"/>
  <c r="F213" i="34"/>
  <c r="F212" i="34"/>
  <c r="F211" i="34"/>
  <c r="F210" i="34"/>
  <c r="F209" i="34"/>
  <c r="F208" i="34"/>
  <c r="F207" i="34"/>
  <c r="F206" i="34"/>
  <c r="F205" i="34"/>
  <c r="F204" i="34"/>
  <c r="F203" i="34"/>
  <c r="F201" i="34"/>
  <c r="F199" i="34"/>
  <c r="F198" i="34"/>
  <c r="F197" i="34"/>
  <c r="F196" i="34"/>
  <c r="F195" i="34"/>
  <c r="F194" i="34"/>
  <c r="F193" i="34"/>
  <c r="F192" i="34"/>
  <c r="F191" i="34"/>
  <c r="F190" i="34"/>
  <c r="F189" i="34"/>
  <c r="F188" i="34"/>
  <c r="F187" i="34"/>
  <c r="F186" i="34"/>
  <c r="F185" i="34"/>
  <c r="F184" i="34"/>
  <c r="F183" i="34"/>
  <c r="F182" i="34"/>
  <c r="F181" i="34"/>
  <c r="F180" i="34"/>
  <c r="F179" i="34"/>
  <c r="F178" i="34"/>
  <c r="F177" i="34"/>
  <c r="F176" i="34"/>
  <c r="F175" i="34"/>
  <c r="F174" i="34"/>
  <c r="F173" i="34"/>
  <c r="F172" i="34"/>
  <c r="F171" i="34"/>
  <c r="F170" i="34"/>
  <c r="F169" i="34"/>
  <c r="F168" i="34"/>
  <c r="F167" i="34"/>
  <c r="F166" i="34"/>
  <c r="F165" i="34"/>
  <c r="F164" i="34"/>
  <c r="F163" i="34"/>
  <c r="F161" i="34"/>
  <c r="F160" i="34"/>
  <c r="F159" i="34"/>
  <c r="F158" i="34"/>
  <c r="F157" i="34"/>
  <c r="F156" i="34"/>
  <c r="F155" i="34"/>
  <c r="F154" i="34"/>
  <c r="F153" i="34"/>
  <c r="F152" i="34"/>
  <c r="F151" i="34"/>
  <c r="F150" i="34"/>
  <c r="F149" i="34"/>
  <c r="F148" i="34"/>
  <c r="F147" i="34"/>
  <c r="F146" i="34"/>
  <c r="F145" i="34"/>
  <c r="F144" i="34"/>
  <c r="F143" i="34"/>
  <c r="F142" i="34"/>
  <c r="F141" i="34"/>
  <c r="F140" i="34"/>
  <c r="F139" i="34"/>
  <c r="F138" i="34"/>
  <c r="F137" i="34"/>
  <c r="F135" i="34"/>
  <c r="F134" i="34"/>
  <c r="F133" i="34"/>
  <c r="F132" i="34"/>
  <c r="F131" i="34"/>
  <c r="F130" i="34"/>
  <c r="F126" i="34"/>
  <c r="F125" i="34"/>
  <c r="F124" i="34"/>
  <c r="F123" i="34"/>
  <c r="F122" i="34"/>
  <c r="F121" i="34"/>
  <c r="F120" i="34"/>
  <c r="F119" i="34"/>
  <c r="F118" i="34"/>
  <c r="F117" i="34"/>
  <c r="F116" i="34"/>
  <c r="F115" i="34"/>
  <c r="F114" i="34"/>
  <c r="F113" i="34"/>
  <c r="F112" i="34"/>
  <c r="F111" i="34"/>
  <c r="F110" i="34"/>
  <c r="F109" i="34"/>
  <c r="F108" i="34"/>
  <c r="F107" i="34"/>
  <c r="F106" i="34"/>
  <c r="F105" i="34"/>
  <c r="F104" i="34"/>
  <c r="F103" i="34"/>
  <c r="F102" i="34"/>
  <c r="F101" i="34"/>
  <c r="F100" i="34"/>
  <c r="F99" i="34"/>
  <c r="F98" i="34"/>
  <c r="F97" i="34"/>
  <c r="F96" i="34"/>
  <c r="F95" i="34"/>
  <c r="F94" i="34"/>
  <c r="F92" i="34"/>
  <c r="F91" i="34"/>
  <c r="F90" i="34"/>
  <c r="F89" i="34"/>
  <c r="F88" i="34"/>
  <c r="F87" i="34"/>
  <c r="F86" i="34"/>
  <c r="F85" i="34"/>
  <c r="F84" i="34"/>
  <c r="F83" i="34"/>
  <c r="F82" i="34"/>
  <c r="F81" i="34"/>
  <c r="F80" i="34"/>
  <c r="F79" i="34"/>
  <c r="F78" i="34"/>
  <c r="F77" i="34"/>
  <c r="F76" i="34"/>
  <c r="F75" i="34"/>
  <c r="F74" i="34"/>
  <c r="F73" i="34"/>
  <c r="F72" i="34"/>
  <c r="F71" i="34"/>
  <c r="F70" i="34"/>
  <c r="F69" i="34"/>
  <c r="F68" i="34"/>
  <c r="F67" i="34"/>
  <c r="F66" i="34"/>
  <c r="F65" i="34"/>
  <c r="F64" i="34"/>
  <c r="F63" i="34"/>
  <c r="F62" i="34"/>
  <c r="F61" i="34"/>
  <c r="F60" i="34"/>
  <c r="F59" i="34"/>
  <c r="F58" i="34"/>
  <c r="F57" i="34"/>
  <c r="F56" i="34"/>
  <c r="F55" i="34"/>
  <c r="F54" i="34"/>
  <c r="F53" i="34"/>
  <c r="F52" i="34"/>
  <c r="F51" i="34"/>
  <c r="F50" i="34"/>
  <c r="F49" i="34"/>
  <c r="F48" i="34"/>
  <c r="F47" i="34"/>
  <c r="F46" i="34"/>
  <c r="F45" i="34"/>
  <c r="F44" i="34"/>
  <c r="F43" i="34"/>
  <c r="F42" i="34"/>
  <c r="F41" i="34"/>
  <c r="F40" i="34"/>
  <c r="F39" i="34"/>
  <c r="F38" i="34"/>
  <c r="F37" i="34"/>
  <c r="F36" i="34"/>
  <c r="F35" i="34"/>
  <c r="F34" i="34"/>
  <c r="F33" i="34"/>
  <c r="F32" i="34"/>
  <c r="F31" i="34"/>
  <c r="F30" i="34"/>
  <c r="F29" i="34"/>
  <c r="F28" i="34"/>
  <c r="F27" i="34"/>
  <c r="F26" i="34"/>
  <c r="F25" i="34"/>
  <c r="F24" i="34"/>
  <c r="F23" i="34"/>
  <c r="F22" i="34"/>
  <c r="F21" i="34"/>
  <c r="F20" i="34"/>
  <c r="F19" i="34"/>
  <c r="F18" i="34"/>
  <c r="F17" i="34"/>
  <c r="F16" i="34"/>
  <c r="F15" i="34"/>
  <c r="F14" i="34"/>
  <c r="F13" i="34"/>
  <c r="F12" i="34"/>
  <c r="F11" i="34"/>
  <c r="F10" i="34"/>
  <c r="F9" i="34"/>
  <c r="F8" i="34"/>
  <c r="F7" i="34"/>
  <c r="F6" i="34"/>
  <c r="F5" i="34"/>
  <c r="F4" i="34"/>
  <c r="F3" i="34"/>
  <c r="A4" i="34" s="1"/>
  <c r="A5" i="34" s="1"/>
  <c r="A6" i="34" s="1"/>
  <c r="A7" i="34" s="1"/>
  <c r="A8" i="34" s="1"/>
  <c r="A738" i="1"/>
  <c r="A739" i="1"/>
  <c r="A740" i="1" s="1"/>
  <c r="A741" i="1" s="1"/>
  <c r="A742" i="1" s="1"/>
  <c r="A743" i="1" s="1"/>
  <c r="A744" i="1" s="1"/>
  <c r="A745" i="1" s="1"/>
  <c r="A746" i="1" s="1"/>
  <c r="A747" i="1" s="1"/>
  <c r="A748" i="1" s="1"/>
  <c r="F746" i="1"/>
  <c r="F745" i="1"/>
  <c r="F744" i="1"/>
  <c r="F743" i="1"/>
  <c r="A9" i="34" l="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123" i="34" s="1"/>
  <c r="A124" i="34" s="1"/>
  <c r="A125" i="34" s="1"/>
  <c r="A126" i="34" s="1"/>
  <c r="A128" i="34" s="1"/>
  <c r="A129" i="34" s="1"/>
  <c r="A130" i="34" s="1"/>
  <c r="A131" i="34" s="1"/>
  <c r="A132" i="34" s="1"/>
  <c r="A133" i="34" s="1"/>
  <c r="A134" i="34" s="1"/>
  <c r="A135"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1" i="34" s="1"/>
  <c r="A203" i="34" s="1"/>
  <c r="A204" i="34" s="1"/>
  <c r="A205" i="34" s="1"/>
  <c r="A206" i="34" s="1"/>
  <c r="A207" i="34" s="1"/>
  <c r="A208" i="34" s="1"/>
  <c r="A209" i="34" s="1"/>
  <c r="A210" i="34" s="1"/>
  <c r="A211" i="34" s="1"/>
  <c r="A212" i="34" s="1"/>
  <c r="A213" i="34" s="1"/>
  <c r="A215" i="34" s="1"/>
  <c r="A216" i="34" s="1"/>
  <c r="A217" i="34" s="1"/>
  <c r="A218" i="34" s="1"/>
  <c r="A219" i="34" s="1"/>
  <c r="A220" i="34" s="1"/>
  <c r="A221" i="34" s="1"/>
  <c r="A222" i="34" s="1"/>
  <c r="A223" i="34" s="1"/>
  <c r="A224" i="34" s="1"/>
  <c r="A225" i="34" s="1"/>
  <c r="A226" i="34" s="1"/>
  <c r="A228" i="34" s="1"/>
  <c r="A229" i="34" s="1"/>
  <c r="A230" i="34" s="1"/>
  <c r="A231" i="34" s="1"/>
  <c r="A232" i="34" s="1"/>
  <c r="A233" i="34" s="1"/>
  <c r="A234" i="34" s="1"/>
  <c r="A235" i="34" s="1"/>
  <c r="A236" i="34" s="1"/>
  <c r="A237" i="34" s="1"/>
  <c r="A238" i="34" s="1"/>
  <c r="A239" i="34" s="1"/>
  <c r="A240" i="34" s="1"/>
  <c r="A241" i="34" s="1"/>
  <c r="A242" i="34" s="1"/>
  <c r="A243" i="34" s="1"/>
  <c r="A244" i="34" s="1"/>
  <c r="A245" i="34" s="1"/>
  <c r="A246" i="34" s="1"/>
  <c r="A247" i="34" s="1"/>
  <c r="A248" i="34" s="1"/>
  <c r="A249" i="34" s="1"/>
  <c r="A250" i="34" s="1"/>
  <c r="A251" i="34" s="1"/>
  <c r="A252" i="34" s="1"/>
  <c r="A253" i="34" s="1"/>
  <c r="A254" i="34" s="1"/>
  <c r="A255" i="34" s="1"/>
  <c r="A256" i="34" s="1"/>
  <c r="A257" i="34" s="1"/>
  <c r="A258" i="34" s="1"/>
  <c r="A259" i="34" s="1"/>
  <c r="A260" i="34" s="1"/>
  <c r="A261" i="34" s="1"/>
  <c r="A262" i="34" s="1"/>
  <c r="A263" i="34" s="1"/>
  <c r="A264" i="34" s="1"/>
  <c r="A265" i="34" s="1"/>
  <c r="A266" i="34" s="1"/>
  <c r="A267" i="34" s="1"/>
  <c r="A268" i="34" s="1"/>
  <c r="A269" i="34" s="1"/>
  <c r="A270" i="34" s="1"/>
  <c r="A271" i="34" s="1"/>
  <c r="A272" i="34" s="1"/>
  <c r="A273" i="34" s="1"/>
  <c r="A274" i="34" s="1"/>
  <c r="A275" i="34" s="1"/>
  <c r="A276" i="34" s="1"/>
  <c r="A277" i="34" s="1"/>
  <c r="A278" i="34" s="1"/>
  <c r="A279" i="34" s="1"/>
  <c r="A281" i="34" s="1"/>
  <c r="A282" i="34" s="1"/>
  <c r="A283" i="34" s="1"/>
  <c r="A284" i="34" s="1"/>
  <c r="A285" i="34" s="1"/>
  <c r="A286" i="34" s="1"/>
  <c r="A287" i="34" s="1"/>
  <c r="A288" i="34" s="1"/>
  <c r="A289" i="34" s="1"/>
  <c r="A290" i="34" s="1"/>
  <c r="A291" i="34" s="1"/>
  <c r="A292" i="34" s="1"/>
  <c r="A293" i="34" s="1"/>
  <c r="A294" i="34" s="1"/>
  <c r="A295" i="34" s="1"/>
  <c r="A296" i="34" s="1"/>
  <c r="A297" i="34" s="1"/>
  <c r="A298" i="34" s="1"/>
  <c r="A299" i="34" s="1"/>
  <c r="A300" i="34" s="1"/>
  <c r="A301" i="34" s="1"/>
  <c r="A302" i="34" s="1"/>
  <c r="A303" i="34" s="1"/>
  <c r="A304" i="34" s="1"/>
  <c r="A305" i="34" s="1"/>
  <c r="A306" i="34" s="1"/>
  <c r="A307" i="34" s="1"/>
  <c r="A308" i="34" s="1"/>
  <c r="A309" i="34" s="1"/>
  <c r="A310" i="34" s="1"/>
  <c r="A311" i="34" s="1"/>
  <c r="A312" i="34" s="1"/>
  <c r="A313" i="34" s="1"/>
  <c r="A314" i="34" s="1"/>
  <c r="A315" i="34" s="1"/>
  <c r="A316" i="34" s="1"/>
  <c r="A317" i="34" s="1"/>
  <c r="A318" i="34" s="1"/>
  <c r="A319" i="34" s="1"/>
  <c r="A320" i="34" s="1"/>
  <c r="A321" i="34" s="1"/>
  <c r="A322" i="34" s="1"/>
  <c r="A323" i="34" s="1"/>
  <c r="A325" i="34" s="1"/>
  <c r="A326" i="34" s="1"/>
  <c r="A327" i="34" s="1"/>
  <c r="A328" i="34" s="1"/>
  <c r="A330" i="34" s="1"/>
  <c r="A331" i="34" s="1"/>
  <c r="A332" i="34" s="1"/>
  <c r="A333" i="34" s="1"/>
  <c r="A334" i="34" s="1"/>
  <c r="A335" i="34" s="1"/>
  <c r="A336" i="34" s="1"/>
  <c r="A337" i="34" s="1"/>
  <c r="A338" i="34" s="1"/>
  <c r="A339" i="34" s="1"/>
  <c r="A340" i="34" s="1"/>
  <c r="A341" i="34" s="1"/>
  <c r="A342" i="34" s="1"/>
  <c r="A343" i="34" s="1"/>
  <c r="A344" i="34" s="1"/>
  <c r="A345" i="34" s="1"/>
  <c r="A346" i="34" s="1"/>
  <c r="A347" i="34" s="1"/>
  <c r="A348" i="34" s="1"/>
  <c r="A349" i="34" s="1"/>
  <c r="A350" i="34" s="1"/>
  <c r="A351" i="34" s="1"/>
  <c r="A352" i="34" s="1"/>
  <c r="A353" i="34" s="1"/>
  <c r="A354" i="34" s="1"/>
  <c r="A355" i="34" s="1"/>
  <c r="A356" i="34" s="1"/>
  <c r="A357" i="34" s="1"/>
  <c r="A358" i="34" s="1"/>
  <c r="A359" i="34" s="1"/>
  <c r="A360" i="34" s="1"/>
  <c r="A361" i="34" s="1"/>
  <c r="A362" i="34" s="1"/>
  <c r="A363" i="34" s="1"/>
  <c r="A364" i="34" s="1"/>
  <c r="A365" i="34" s="1"/>
  <c r="A366" i="34" s="1"/>
  <c r="A367" i="34" s="1"/>
  <c r="A368" i="34" s="1"/>
  <c r="A369" i="34" s="1"/>
  <c r="A371" i="34" s="1"/>
  <c r="A372" i="34" s="1"/>
  <c r="A373" i="34" s="1"/>
  <c r="A374" i="34" s="1"/>
  <c r="A375" i="34" s="1"/>
  <c r="A376" i="34" s="1"/>
  <c r="A377" i="34" s="1"/>
  <c r="A378" i="34" s="1"/>
  <c r="A379" i="34" s="1"/>
  <c r="A380" i="34" s="1"/>
  <c r="A381" i="34" s="1"/>
  <c r="A383" i="34" s="1"/>
  <c r="A384" i="34" s="1"/>
  <c r="A385" i="34" s="1"/>
  <c r="A387" i="34" s="1"/>
  <c r="A388" i="34" s="1"/>
  <c r="A389" i="34" s="1"/>
  <c r="A390" i="34" s="1"/>
  <c r="A391" i="34" s="1"/>
  <c r="A392" i="34" s="1"/>
  <c r="A393" i="34" s="1"/>
  <c r="A394" i="34" s="1"/>
  <c r="A395" i="34" s="1"/>
  <c r="A396" i="34" s="1"/>
  <c r="A397" i="34" s="1"/>
  <c r="A398" i="34" s="1"/>
  <c r="A399" i="34" s="1"/>
  <c r="A400" i="34" s="1"/>
  <c r="A401" i="34" s="1"/>
  <c r="A402" i="34" s="1"/>
  <c r="A403" i="34" s="1"/>
  <c r="A404" i="34" s="1"/>
  <c r="A405" i="34" s="1"/>
  <c r="A406" i="34" s="1"/>
  <c r="A407" i="34" s="1"/>
  <c r="A408" i="34" s="1"/>
  <c r="A409" i="34" s="1"/>
  <c r="A410" i="34" s="1"/>
  <c r="A411" i="34" s="1"/>
  <c r="A412" i="34" s="1"/>
  <c r="A413" i="34" s="1"/>
  <c r="A414" i="34" s="1"/>
  <c r="A415" i="34" s="1"/>
  <c r="A416" i="34" s="1"/>
  <c r="A417" i="34" s="1"/>
  <c r="A418" i="34" s="1"/>
  <c r="A419" i="34" s="1"/>
  <c r="A420" i="34" s="1"/>
  <c r="A421" i="34" s="1"/>
  <c r="A422" i="34" s="1"/>
  <c r="A423" i="34" s="1"/>
  <c r="A424" i="34" s="1"/>
  <c r="A425" i="34" s="1"/>
  <c r="A426" i="34" s="1"/>
  <c r="A427" i="34" s="1"/>
  <c r="A428" i="34" s="1"/>
  <c r="A429" i="34" s="1"/>
  <c r="A430" i="34" s="1"/>
  <c r="A431" i="34" s="1"/>
  <c r="A432" i="34" s="1"/>
  <c r="A433" i="34" s="1"/>
  <c r="A434" i="34" s="1"/>
  <c r="A435" i="34" s="1"/>
  <c r="A437" i="34" s="1"/>
  <c r="A438" i="34" s="1"/>
  <c r="A439" i="34" s="1"/>
  <c r="A440" i="34" s="1"/>
  <c r="A441" i="34" s="1"/>
  <c r="A442" i="34" s="1"/>
  <c r="A443" i="34" s="1"/>
  <c r="A444" i="34" s="1"/>
  <c r="A445" i="34" s="1"/>
  <c r="A446" i="34" s="1"/>
  <c r="A447" i="34" s="1"/>
  <c r="A448" i="34" s="1"/>
  <c r="A449" i="34" s="1"/>
  <c r="A450" i="34" s="1"/>
  <c r="A451" i="34" s="1"/>
  <c r="A452" i="34" s="1"/>
  <c r="A453" i="34" s="1"/>
  <c r="A454" i="34" s="1"/>
  <c r="A455" i="34" s="1"/>
  <c r="A456" i="34" s="1"/>
  <c r="A457" i="34" s="1"/>
  <c r="A458" i="34" s="1"/>
  <c r="A459" i="34" s="1"/>
  <c r="A460" i="34" s="1"/>
  <c r="A461" i="34" s="1"/>
  <c r="A462" i="34" s="1"/>
  <c r="A463" i="34" s="1"/>
  <c r="A464" i="34" s="1"/>
  <c r="A465" i="34" s="1"/>
  <c r="A466" i="34" s="1"/>
  <c r="A467" i="34" s="1"/>
  <c r="A468" i="34" s="1"/>
  <c r="A469" i="34" s="1"/>
  <c r="A470" i="34" s="1"/>
  <c r="A471" i="34" s="1"/>
  <c r="A472" i="34" s="1"/>
  <c r="A473" i="34" s="1"/>
  <c r="A474" i="34" s="1"/>
  <c r="A475" i="34" s="1"/>
  <c r="A476" i="34" s="1"/>
  <c r="A477" i="34" s="1"/>
  <c r="A478" i="34" s="1"/>
  <c r="A479" i="34" s="1"/>
  <c r="A480" i="34" s="1"/>
  <c r="A481" i="34" s="1"/>
  <c r="A482" i="34" s="1"/>
  <c r="A483" i="34" s="1"/>
  <c r="A484" i="34" s="1"/>
  <c r="A485" i="34" s="1"/>
  <c r="A486" i="34" s="1"/>
  <c r="A487" i="34" s="1"/>
  <c r="A488" i="34" s="1"/>
  <c r="A489" i="34" s="1"/>
  <c r="A490" i="34" s="1"/>
  <c r="A491" i="34" s="1"/>
  <c r="A492" i="34" s="1"/>
  <c r="A493" i="34" s="1"/>
  <c r="A494" i="34" s="1"/>
  <c r="A495" i="34" s="1"/>
  <c r="A496" i="34" s="1"/>
  <c r="A497" i="34" s="1"/>
  <c r="A498" i="34" s="1"/>
  <c r="A499" i="34" s="1"/>
  <c r="A500" i="34" s="1"/>
  <c r="A501" i="34" s="1"/>
  <c r="A502" i="34" s="1"/>
  <c r="A503" i="34" s="1"/>
  <c r="A504" i="34" s="1"/>
  <c r="A505" i="34" s="1"/>
  <c r="A506" i="34" s="1"/>
  <c r="A507" i="34" s="1"/>
  <c r="A508" i="34" s="1"/>
  <c r="A509" i="34" s="1"/>
  <c r="A510" i="34" s="1"/>
  <c r="A511" i="34" s="1"/>
  <c r="A512" i="34" s="1"/>
  <c r="A513" i="34" s="1"/>
  <c r="A514" i="34" s="1"/>
  <c r="A515" i="34" s="1"/>
  <c r="A516" i="34" s="1"/>
  <c r="A517" i="34" s="1"/>
  <c r="A518" i="34" s="1"/>
  <c r="A519" i="34" s="1"/>
  <c r="A520" i="34" s="1"/>
  <c r="A521" i="34" s="1"/>
  <c r="A522" i="34" s="1"/>
  <c r="A523" i="34" s="1"/>
  <c r="A524" i="34" s="1"/>
  <c r="A525" i="34" s="1"/>
  <c r="A526" i="34" s="1"/>
  <c r="A527" i="34" s="1"/>
  <c r="A528" i="34" s="1"/>
  <c r="A529" i="34" s="1"/>
  <c r="A530" i="34" s="1"/>
  <c r="A531" i="34" s="1"/>
  <c r="A532" i="34" s="1"/>
  <c r="A533" i="34" s="1"/>
  <c r="A534" i="34" s="1"/>
  <c r="A535" i="34" s="1"/>
  <c r="A536" i="34" s="1"/>
  <c r="A537" i="34" s="1"/>
  <c r="A538" i="34" s="1"/>
  <c r="A539" i="34" s="1"/>
  <c r="A540" i="34" s="1"/>
  <c r="A541" i="34" s="1"/>
  <c r="A542" i="34" s="1"/>
  <c r="A543" i="34" s="1"/>
  <c r="A544" i="34" s="1"/>
  <c r="A545" i="34" s="1"/>
  <c r="A546" i="34" s="1"/>
  <c r="A547" i="34" s="1"/>
  <c r="A548" i="34" s="1"/>
  <c r="A549" i="34" s="1"/>
  <c r="A550" i="34" s="1"/>
  <c r="A551" i="34" s="1"/>
  <c r="A552" i="34" s="1"/>
  <c r="A553" i="34" s="1"/>
  <c r="A554" i="34" s="1"/>
  <c r="A555" i="34" s="1"/>
  <c r="A556" i="34" s="1"/>
  <c r="A557" i="34" s="1"/>
  <c r="A558" i="34" s="1"/>
  <c r="A559" i="34" s="1"/>
  <c r="A560" i="34" s="1"/>
  <c r="A561" i="34" s="1"/>
  <c r="A562" i="34" s="1"/>
  <c r="A563" i="34" s="1"/>
  <c r="A564" i="34" s="1"/>
  <c r="A565" i="34" s="1"/>
  <c r="A567" i="34" s="1"/>
  <c r="A568" i="34" s="1"/>
  <c r="A569" i="34" s="1"/>
  <c r="A570" i="34" s="1"/>
  <c r="A571" i="34" s="1"/>
  <c r="A572" i="34" s="1"/>
  <c r="A573" i="34" s="1"/>
  <c r="A574" i="34" s="1"/>
  <c r="A575" i="34" s="1"/>
  <c r="A578" i="34" s="1"/>
  <c r="A579" i="34" s="1"/>
  <c r="A580" i="34" s="1"/>
  <c r="A581" i="34" s="1"/>
  <c r="A582" i="34" s="1"/>
  <c r="A583" i="34" s="1"/>
  <c r="A584" i="34" s="1"/>
  <c r="A585" i="34" s="1"/>
  <c r="A586" i="34" s="1"/>
  <c r="A587" i="34" s="1"/>
  <c r="A588" i="34" s="1"/>
  <c r="A589" i="34" s="1"/>
  <c r="A590" i="34" s="1"/>
  <c r="A591" i="34" s="1"/>
  <c r="A592" i="34" s="1"/>
  <c r="A593" i="34" s="1"/>
  <c r="A594" i="34" s="1"/>
  <c r="A595" i="34" s="1"/>
  <c r="A596" i="34" s="1"/>
  <c r="A597" i="34" s="1"/>
  <c r="A598" i="34" s="1"/>
  <c r="A599" i="34" s="1"/>
  <c r="A600" i="34" s="1"/>
  <c r="A601" i="34" s="1"/>
  <c r="A602" i="34" s="1"/>
  <c r="A603" i="34" s="1"/>
  <c r="A604" i="34" s="1"/>
  <c r="A606" i="34" s="1"/>
  <c r="A607" i="34" s="1"/>
  <c r="A608" i="34" s="1"/>
  <c r="A609" i="34" s="1"/>
  <c r="A610" i="34" s="1"/>
  <c r="A611" i="34" s="1"/>
  <c r="A613" i="34" s="1"/>
  <c r="A614" i="34" s="1"/>
  <c r="A615" i="34" s="1"/>
  <c r="A616" i="34" s="1"/>
  <c r="A617" i="34" s="1"/>
  <c r="A618" i="34" s="1"/>
  <c r="A619" i="34" s="1"/>
  <c r="A620" i="34" s="1"/>
  <c r="A621" i="34" s="1"/>
  <c r="A622" i="34" s="1"/>
  <c r="A623" i="34" s="1"/>
  <c r="A624" i="34" s="1"/>
  <c r="A625" i="34" s="1"/>
  <c r="A626" i="34" s="1"/>
  <c r="A627" i="34" s="1"/>
  <c r="A629" i="34" s="1"/>
  <c r="A630" i="34" s="1"/>
  <c r="A631" i="34" s="1"/>
  <c r="A632" i="34" s="1"/>
  <c r="A633" i="34" s="1"/>
  <c r="A634" i="34" s="1"/>
  <c r="A635" i="34" s="1"/>
  <c r="A636" i="34" s="1"/>
  <c r="A637" i="34" s="1"/>
  <c r="A638" i="34" s="1"/>
  <c r="A639" i="34" s="1"/>
  <c r="A640" i="34" s="1"/>
  <c r="A641" i="34" s="1"/>
  <c r="A642" i="34" s="1"/>
  <c r="A643" i="34" s="1"/>
  <c r="A645" i="34" s="1"/>
  <c r="A646" i="34" s="1"/>
  <c r="A647" i="34" s="1"/>
  <c r="A648" i="34" s="1"/>
  <c r="A649" i="34" s="1"/>
  <c r="A650" i="34" s="1"/>
  <c r="A651" i="34" s="1"/>
  <c r="A652" i="34" s="1"/>
  <c r="A653" i="34" s="1"/>
  <c r="A654" i="34" s="1"/>
  <c r="A655" i="34" s="1"/>
  <c r="A656" i="34" s="1"/>
  <c r="A657" i="34" s="1"/>
  <c r="A658" i="34" s="1"/>
  <c r="A659" i="34" s="1"/>
  <c r="A660" i="34" s="1"/>
  <c r="A661" i="34" s="1"/>
  <c r="A662" i="34" s="1"/>
  <c r="A663" i="34" s="1"/>
  <c r="A664" i="34" s="1"/>
  <c r="A666" i="34" s="1"/>
  <c r="A667" i="34" s="1"/>
  <c r="A668" i="34" s="1"/>
  <c r="A669" i="34" s="1"/>
  <c r="A670" i="34" s="1"/>
  <c r="A671" i="34" s="1"/>
  <c r="A672" i="34" s="1"/>
  <c r="A673" i="34" s="1"/>
  <c r="A674" i="34" s="1"/>
  <c r="A677" i="34" s="1"/>
  <c r="A678" i="34" s="1"/>
  <c r="A679" i="34" s="1"/>
  <c r="A680" i="34" s="1"/>
  <c r="A682" i="34" s="1"/>
  <c r="A683" i="34" s="1"/>
  <c r="A684" i="34" s="1"/>
  <c r="A685" i="34" s="1"/>
  <c r="A686" i="34" s="1"/>
  <c r="A687" i="34" s="1"/>
  <c r="A689" i="34" s="1"/>
  <c r="A690" i="34" s="1"/>
  <c r="A691" i="34" s="1"/>
  <c r="A693" i="34" s="1"/>
  <c r="A694" i="34" s="1"/>
  <c r="A695" i="34" s="1"/>
  <c r="A696" i="34" s="1"/>
  <c r="A698" i="34" s="1"/>
  <c r="A699" i="34" s="1"/>
  <c r="A700" i="34" s="1"/>
  <c r="A701" i="34" s="1"/>
  <c r="A702" i="34" s="1"/>
  <c r="A703" i="34" s="1"/>
  <c r="A704" i="34" s="1"/>
  <c r="A705" i="34" s="1"/>
  <c r="A706" i="34" s="1"/>
  <c r="A707" i="34" s="1"/>
  <c r="A708" i="34" s="1"/>
  <c r="A709" i="34" s="1"/>
  <c r="A710" i="34" s="1"/>
  <c r="A711" i="34" s="1"/>
  <c r="A712" i="34" s="1"/>
  <c r="A713" i="34" s="1"/>
  <c r="A714" i="34" s="1"/>
  <c r="A715" i="34" s="1"/>
  <c r="A716" i="34" s="1"/>
  <c r="A717" i="34" s="1"/>
  <c r="A718" i="34" s="1"/>
  <c r="A719" i="34" s="1"/>
  <c r="A720" i="34" s="1"/>
  <c r="A721" i="34" s="1"/>
  <c r="A722" i="34" s="1"/>
  <c r="A723" i="34" s="1"/>
  <c r="A724" i="34" s="1"/>
  <c r="A725" i="34" s="1"/>
  <c r="A726" i="34" s="1"/>
  <c r="A727" i="34" s="1"/>
  <c r="A728" i="34" s="1"/>
  <c r="A729" i="34" s="1"/>
  <c r="A730" i="34" s="1"/>
  <c r="A731" i="34" s="1"/>
  <c r="A732" i="34" s="1"/>
  <c r="A733" i="34" s="1"/>
  <c r="A734" i="34" s="1"/>
  <c r="A736" i="34" s="1"/>
  <c r="A737" i="34" s="1"/>
  <c r="A738" i="34" s="1"/>
  <c r="A739" i="34" s="1"/>
  <c r="A740" i="34" s="1"/>
  <c r="A741" i="34" s="1"/>
  <c r="A742" i="34" s="1"/>
  <c r="A743" i="34" s="1"/>
  <c r="A744" i="34" s="1"/>
  <c r="A745" i="34" s="1"/>
  <c r="A746" i="34" s="1"/>
  <c r="A747" i="34" s="1"/>
  <c r="A748" i="34" s="1"/>
  <c r="A750" i="34" s="1"/>
  <c r="A751" i="34" s="1"/>
  <c r="A752" i="34" s="1"/>
  <c r="A753" i="34" s="1"/>
  <c r="A754" i="34" s="1"/>
  <c r="A755" i="34" s="1"/>
  <c r="A756" i="34" s="1"/>
  <c r="A757" i="34" s="1"/>
  <c r="A758" i="34" s="1"/>
  <c r="A759" i="34" s="1"/>
  <c r="A760" i="34" s="1"/>
  <c r="A761" i="34" s="1"/>
  <c r="A762" i="34" s="1"/>
  <c r="A763" i="34" s="1"/>
  <c r="A764" i="34" s="1"/>
  <c r="A765" i="34" s="1"/>
  <c r="F130" i="1"/>
  <c r="F759" i="1" l="1"/>
  <c r="F742" i="1" l="1"/>
  <c r="F748" i="1" l="1"/>
  <c r="F664" i="1" l="1"/>
  <c r="F663" i="1"/>
  <c r="F662" i="1"/>
  <c r="F661" i="1"/>
  <c r="F564" i="1" l="1"/>
  <c r="F557" i="1"/>
  <c r="F500" i="1"/>
  <c r="F498" i="1"/>
  <c r="F492" i="1"/>
  <c r="F479" i="1"/>
  <c r="F478" i="1"/>
  <c r="F530" i="1"/>
  <c r="F529" i="1"/>
  <c r="F528" i="1"/>
  <c r="F527" i="1"/>
  <c r="F526" i="1"/>
  <c r="F525" i="1"/>
  <c r="F524" i="1"/>
  <c r="F523" i="1"/>
  <c r="F522" i="1"/>
  <c r="F521" i="1"/>
  <c r="F520" i="1"/>
  <c r="F514" i="1"/>
  <c r="F447" i="1"/>
  <c r="F442" i="1"/>
  <c r="F441" i="1"/>
  <c r="F764" i="1" l="1"/>
  <c r="F763" i="1"/>
  <c r="F762" i="1"/>
  <c r="F761" i="1"/>
  <c r="F760" i="1"/>
  <c r="F758" i="1"/>
  <c r="F757" i="1"/>
  <c r="F756" i="1"/>
  <c r="F755" i="1"/>
  <c r="F754" i="1"/>
  <c r="F753" i="1"/>
  <c r="F752" i="1"/>
  <c r="F751" i="1"/>
  <c r="F750" i="1"/>
  <c r="H179" i="34" l="1"/>
  <c r="F545" i="1" l="1"/>
  <c r="F544" i="1"/>
  <c r="F543" i="1"/>
  <c r="F542" i="1"/>
  <c r="F541" i="1"/>
  <c r="F540" i="1"/>
  <c r="F518" i="1"/>
  <c r="F517" i="1"/>
  <c r="F484" i="1"/>
  <c r="F476" i="1"/>
  <c r="F450" i="1"/>
  <c r="F443" i="1"/>
  <c r="H210" i="34" l="1"/>
  <c r="H586" i="34"/>
  <c r="F546" i="1"/>
  <c r="F381" i="1"/>
  <c r="F438" i="1" l="1"/>
  <c r="F439" i="1" l="1"/>
  <c r="F279" i="1" l="1"/>
  <c r="F278" i="1"/>
  <c r="F277" i="1"/>
  <c r="F276" i="1"/>
  <c r="F234" i="1"/>
  <c r="F233" i="1"/>
  <c r="F232" i="1"/>
  <c r="F231" i="1"/>
  <c r="F230" i="1"/>
  <c r="F229" i="1"/>
  <c r="F228" i="1"/>
  <c r="F131" i="1" l="1"/>
  <c r="F132" i="1"/>
  <c r="F133" i="1"/>
  <c r="F134" i="1"/>
  <c r="F135" i="1"/>
  <c r="F642" i="1" l="1"/>
  <c r="F641" i="1"/>
  <c r="A41" i="32" l="1"/>
  <c r="A42" i="32" s="1"/>
  <c r="A43" i="32" s="1"/>
  <c r="H41" i="32"/>
  <c r="A4" i="32" l="1"/>
  <c r="A5" i="32" s="1"/>
  <c r="A6" i="32" s="1"/>
  <c r="A7" i="32" s="1"/>
  <c r="A8" i="32" s="1"/>
  <c r="A9" i="32" s="1"/>
  <c r="A10" i="32" s="1"/>
  <c r="A11" i="32" s="1"/>
  <c r="A12" i="32" s="1"/>
  <c r="A13" i="32" s="1"/>
  <c r="A14" i="32" s="1"/>
  <c r="A15" i="32" s="1"/>
  <c r="A16" i="32" l="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l="1"/>
  <c r="A40" i="32" s="1"/>
  <c r="A44" i="32" s="1"/>
  <c r="A45" i="32" s="1"/>
  <c r="A46" i="32" s="1"/>
  <c r="F603" i="1"/>
  <c r="F602" i="1"/>
  <c r="F601" i="1"/>
  <c r="F600" i="1"/>
  <c r="F599" i="1"/>
  <c r="F598" i="1"/>
  <c r="F597" i="1"/>
  <c r="F18" i="5"/>
  <c r="F20" i="5" s="1"/>
  <c r="E26" i="5"/>
  <c r="D26" i="5"/>
  <c r="C26" i="5"/>
  <c r="B26" i="5"/>
  <c r="F26" i="5" l="1"/>
  <c r="F21" i="5"/>
  <c r="F24" i="5" s="1"/>
  <c r="F25" i="5" s="1"/>
  <c r="A47" i="32" l="1"/>
  <c r="A48" i="32" s="1"/>
  <c r="A49" i="32" s="1"/>
  <c r="A50" i="32" s="1"/>
  <c r="A51" i="32" s="1"/>
  <c r="A52" i="32" s="1"/>
  <c r="A53" i="32" s="1"/>
  <c r="A54" i="32" s="1"/>
  <c r="A55" i="32" s="1"/>
  <c r="A56" i="32" s="1"/>
  <c r="A57" i="32" s="1"/>
  <c r="A58" i="32" s="1"/>
  <c r="A59" i="32" s="1"/>
  <c r="A60" i="32" s="1"/>
  <c r="A61" i="32" s="1"/>
  <c r="A62" i="32" s="1"/>
  <c r="A63" i="32" s="1"/>
  <c r="A64" i="32" s="1"/>
  <c r="A65" i="32" s="1"/>
  <c r="A66" i="32" s="1"/>
  <c r="A67" i="32" s="1"/>
  <c r="A68" i="32" s="1"/>
  <c r="A69" i="32" s="1"/>
  <c r="A70" i="32" s="1"/>
  <c r="A71" i="32" s="1"/>
  <c r="A72" i="32" s="1"/>
  <c r="A73" i="32" s="1"/>
  <c r="A74" i="32" s="1"/>
  <c r="F643" i="1" l="1"/>
  <c r="F640" i="1"/>
  <c r="F604" i="1" l="1"/>
  <c r="A124" i="21" l="1"/>
  <c r="A125" i="21" s="1"/>
  <c r="A126" i="21" s="1"/>
  <c r="A127" i="21" s="1"/>
  <c r="A128" i="21" s="1"/>
  <c r="A129" i="21" s="1"/>
  <c r="A130" i="21" s="1"/>
  <c r="A131" i="21" s="1"/>
  <c r="A132" i="21" s="1"/>
  <c r="A108" i="21"/>
  <c r="A109" i="21" s="1"/>
  <c r="A110" i="21" s="1"/>
  <c r="A111" i="21" s="1"/>
  <c r="A112" i="21" s="1"/>
  <c r="A113" i="21" s="1"/>
  <c r="A114" i="21" s="1"/>
  <c r="A115" i="21" s="1"/>
  <c r="A93" i="21"/>
  <c r="A94" i="21" s="1"/>
  <c r="A95" i="21" s="1"/>
  <c r="A96" i="21" s="1"/>
  <c r="A97" i="21" s="1"/>
  <c r="A98" i="21" s="1"/>
  <c r="A99" i="21" s="1"/>
  <c r="A100" i="21" s="1"/>
  <c r="A101" i="21" s="1"/>
  <c r="B105" i="5" l="1"/>
  <c r="B106" i="5" s="1"/>
  <c r="B110" i="5"/>
  <c r="B111" i="5" s="1"/>
  <c r="B122" i="5"/>
  <c r="B123" i="5" s="1"/>
  <c r="B130" i="5"/>
  <c r="B132" i="5" s="1"/>
  <c r="B134" i="5"/>
  <c r="C134" i="5"/>
  <c r="C130" i="5"/>
  <c r="C132" i="5" s="1"/>
  <c r="D146" i="5"/>
  <c r="D147" i="5" s="1"/>
  <c r="B146" i="5"/>
  <c r="C146" i="5"/>
  <c r="D142" i="5"/>
  <c r="D144" i="5" s="1"/>
  <c r="B142" i="5"/>
  <c r="B144" i="5" s="1"/>
  <c r="C142" i="5"/>
  <c r="C144" i="5" s="1"/>
  <c r="B118" i="5"/>
  <c r="B120" i="5" s="1"/>
  <c r="B98" i="5"/>
  <c r="B101" i="5" l="1"/>
  <c r="C147" i="5"/>
  <c r="B147" i="5"/>
  <c r="C135" i="5"/>
  <c r="B135" i="5"/>
  <c r="F380" i="1" l="1"/>
  <c r="F379" i="1"/>
  <c r="F378" i="1"/>
  <c r="F377" i="1"/>
  <c r="F376" i="1"/>
  <c r="F375" i="1"/>
  <c r="F374" i="1"/>
  <c r="F373" i="1"/>
  <c r="F372" i="1"/>
  <c r="F371" i="1"/>
  <c r="D90" i="5" l="1"/>
  <c r="D91" i="5" s="1"/>
  <c r="D94" i="5" s="1"/>
  <c r="D95" i="5" s="1"/>
  <c r="B90" i="5" l="1"/>
  <c r="B91" i="5" s="1"/>
  <c r="B94" i="5" s="1"/>
  <c r="B95" i="5" s="1"/>
  <c r="C88" i="5"/>
  <c r="C90" i="5" s="1"/>
  <c r="C91" i="5" s="1"/>
  <c r="C94" i="5" s="1"/>
  <c r="C95" i="5" s="1"/>
  <c r="F595" i="1" l="1"/>
  <c r="J41" i="5" l="1"/>
  <c r="F39" i="5" s="1"/>
  <c r="E41" i="5"/>
  <c r="E44" i="5" s="1"/>
  <c r="E45" i="5" s="1"/>
  <c r="D41" i="5"/>
  <c r="D44" i="5" s="1"/>
  <c r="D45" i="5" s="1"/>
  <c r="F660" i="1" l="1"/>
  <c r="F656" i="1"/>
  <c r="F652" i="1"/>
  <c r="F648" i="1"/>
  <c r="F321" i="1" l="1"/>
  <c r="C60" i="5"/>
  <c r="C53" i="5"/>
  <c r="C54" i="5"/>
  <c r="C55" i="5"/>
  <c r="C56" i="5"/>
  <c r="C57" i="5"/>
  <c r="C58" i="5"/>
  <c r="C59" i="5"/>
  <c r="C52" i="5"/>
  <c r="C62" i="5"/>
  <c r="C63" i="5"/>
  <c r="C64" i="5"/>
  <c r="C65" i="5"/>
  <c r="C66" i="5"/>
  <c r="C67" i="5"/>
  <c r="C68" i="5"/>
  <c r="C69" i="5"/>
  <c r="C61" i="5"/>
  <c r="F627" i="1" l="1"/>
  <c r="F40" i="5"/>
  <c r="F41" i="5" s="1"/>
  <c r="F44" i="5" s="1"/>
  <c r="F45" i="5" s="1"/>
  <c r="B39" i="5"/>
  <c r="G38" i="5"/>
  <c r="C41" i="5"/>
  <c r="C44" i="5" s="1"/>
  <c r="C45" i="5" s="1"/>
  <c r="B38" i="5"/>
  <c r="B40" i="5" l="1"/>
  <c r="B41" i="5" s="1"/>
  <c r="B44" i="5" s="1"/>
  <c r="B45" i="5" s="1"/>
  <c r="G40" i="5"/>
  <c r="G41" i="5" s="1"/>
  <c r="G44" i="5" s="1"/>
  <c r="G45" i="5" s="1"/>
  <c r="E8" i="27"/>
  <c r="E7" i="27"/>
  <c r="E6" i="27"/>
  <c r="E5" i="27"/>
  <c r="E4" i="27"/>
  <c r="E3" i="27"/>
  <c r="E2" i="27"/>
  <c r="E1" i="27"/>
  <c r="A2" i="27" s="1"/>
  <c r="A3" i="27" s="1"/>
  <c r="A4" i="27" s="1"/>
  <c r="A5" i="27" s="1"/>
  <c r="A6" i="27" l="1"/>
  <c r="A7" i="27" s="1"/>
  <c r="A8" i="27" s="1"/>
  <c r="E169" i="26"/>
  <c r="E168" i="26"/>
  <c r="E167" i="26"/>
  <c r="E166" i="26"/>
  <c r="E165" i="26"/>
  <c r="E164" i="26"/>
  <c r="E163" i="26"/>
  <c r="E162" i="26"/>
  <c r="E161" i="26"/>
  <c r="E160" i="26"/>
  <c r="E159" i="26"/>
  <c r="E158" i="26"/>
  <c r="E157" i="26"/>
  <c r="E156" i="26"/>
  <c r="E155" i="26"/>
  <c r="E154" i="26"/>
  <c r="E153" i="26"/>
  <c r="E152" i="26"/>
  <c r="E151" i="26"/>
  <c r="E150" i="26"/>
  <c r="E149" i="26"/>
  <c r="E148" i="26"/>
  <c r="E147" i="26"/>
  <c r="E146" i="26"/>
  <c r="E145" i="26"/>
  <c r="E144" i="26"/>
  <c r="E143" i="26"/>
  <c r="E142" i="26"/>
  <c r="E141" i="26"/>
  <c r="E140" i="26"/>
  <c r="E139" i="26"/>
  <c r="E138" i="26"/>
  <c r="E137" i="26"/>
  <c r="E136" i="26"/>
  <c r="E135" i="26"/>
  <c r="E134" i="26"/>
  <c r="E133" i="26"/>
  <c r="E132" i="26"/>
  <c r="E131" i="26"/>
  <c r="E130" i="26"/>
  <c r="E129" i="26"/>
  <c r="E128" i="26"/>
  <c r="E127" i="26"/>
  <c r="E126" i="26"/>
  <c r="E125" i="26"/>
  <c r="E124" i="26"/>
  <c r="E123" i="26"/>
  <c r="E122" i="26"/>
  <c r="E121" i="26"/>
  <c r="E120" i="26"/>
  <c r="E119" i="26"/>
  <c r="E118" i="26"/>
  <c r="E117" i="26"/>
  <c r="E116" i="26"/>
  <c r="E115" i="26"/>
  <c r="E114" i="26"/>
  <c r="E113" i="26"/>
  <c r="E112" i="26"/>
  <c r="E111" i="26"/>
  <c r="E110" i="26"/>
  <c r="E109" i="26"/>
  <c r="E108" i="26"/>
  <c r="E107" i="26"/>
  <c r="E106" i="26"/>
  <c r="E105" i="26"/>
  <c r="E104" i="26"/>
  <c r="E103" i="26"/>
  <c r="E102" i="26"/>
  <c r="E101" i="26"/>
  <c r="E100" i="26"/>
  <c r="E99" i="26"/>
  <c r="E98" i="26"/>
  <c r="E97" i="26"/>
  <c r="E96" i="26"/>
  <c r="E95" i="26"/>
  <c r="E94" i="26"/>
  <c r="E93" i="26"/>
  <c r="E92" i="26"/>
  <c r="E91" i="26"/>
  <c r="E90" i="26"/>
  <c r="E89" i="26"/>
  <c r="E88" i="26"/>
  <c r="E87" i="26"/>
  <c r="E86" i="26"/>
  <c r="E85" i="26"/>
  <c r="E84" i="26"/>
  <c r="E83" i="26"/>
  <c r="E82" i="26"/>
  <c r="E81" i="26"/>
  <c r="E80" i="26"/>
  <c r="E79" i="26"/>
  <c r="E78" i="26"/>
  <c r="E77" i="26"/>
  <c r="E76" i="26"/>
  <c r="E75" i="26"/>
  <c r="E74" i="26"/>
  <c r="E73" i="26"/>
  <c r="E72" i="26"/>
  <c r="E71" i="26"/>
  <c r="E70" i="26"/>
  <c r="E69" i="26"/>
  <c r="E68" i="26"/>
  <c r="E67" i="26"/>
  <c r="E66" i="26"/>
  <c r="E65" i="26"/>
  <c r="E64" i="26"/>
  <c r="E63" i="26"/>
  <c r="E62" i="26"/>
  <c r="E61" i="26"/>
  <c r="E60" i="26"/>
  <c r="E59" i="26"/>
  <c r="E58" i="26"/>
  <c r="E57" i="26"/>
  <c r="E56" i="26"/>
  <c r="E55" i="26"/>
  <c r="E54" i="26"/>
  <c r="E53" i="26"/>
  <c r="E52" i="26"/>
  <c r="E51" i="26"/>
  <c r="E50" i="26"/>
  <c r="E49" i="26"/>
  <c r="E48" i="26"/>
  <c r="E47" i="26"/>
  <c r="E46" i="26"/>
  <c r="E45" i="26"/>
  <c r="E44" i="26"/>
  <c r="E43" i="26"/>
  <c r="E42" i="26"/>
  <c r="E41" i="26"/>
  <c r="E40" i="26"/>
  <c r="E39" i="26"/>
  <c r="E38" i="26"/>
  <c r="E37" i="26"/>
  <c r="E36" i="26"/>
  <c r="E35" i="26"/>
  <c r="E34" i="26"/>
  <c r="E33" i="26"/>
  <c r="E32" i="26"/>
  <c r="E31" i="26"/>
  <c r="E30" i="26"/>
  <c r="E29" i="26"/>
  <c r="E28" i="26"/>
  <c r="E27" i="26"/>
  <c r="E26" i="26"/>
  <c r="E25" i="26"/>
  <c r="E24" i="26"/>
  <c r="E23" i="26"/>
  <c r="E22" i="26"/>
  <c r="E21" i="26"/>
  <c r="E20" i="26"/>
  <c r="E19" i="26"/>
  <c r="E18" i="26"/>
  <c r="E17" i="26"/>
  <c r="E16" i="26"/>
  <c r="E15" i="26"/>
  <c r="E14" i="26"/>
  <c r="E13" i="26"/>
  <c r="E12" i="26"/>
  <c r="E11" i="26"/>
  <c r="E10" i="26"/>
  <c r="E9" i="26"/>
  <c r="E8" i="26"/>
  <c r="E7" i="26"/>
  <c r="E6" i="26"/>
  <c r="E5" i="26"/>
  <c r="E4" i="26"/>
  <c r="E3" i="26"/>
  <c r="E2" i="26"/>
  <c r="E1" i="26"/>
  <c r="A2" i="26" s="1"/>
  <c r="A3" i="26" s="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129" i="26" s="1"/>
  <c r="A130" i="26" s="1"/>
  <c r="A131" i="26" s="1"/>
  <c r="A132" i="26" s="1"/>
  <c r="A133" i="26" s="1"/>
  <c r="A134" i="26" s="1"/>
  <c r="A135" i="26" s="1"/>
  <c r="A136" i="26" s="1"/>
  <c r="A137" i="26" s="1"/>
  <c r="A138" i="26" s="1"/>
  <c r="A139" i="26" s="1"/>
  <c r="A140" i="26" s="1"/>
  <c r="A141" i="26" s="1"/>
  <c r="A142" i="26" s="1"/>
  <c r="A143" i="26" s="1"/>
  <c r="A144" i="26" s="1"/>
  <c r="A145" i="26" s="1"/>
  <c r="A146" i="26" s="1"/>
  <c r="A147" i="26" s="1"/>
  <c r="A148" i="26" s="1"/>
  <c r="A149" i="26" s="1"/>
  <c r="A150" i="26" s="1"/>
  <c r="A151" i="26" s="1"/>
  <c r="A152" i="26" s="1"/>
  <c r="A153" i="26" s="1"/>
  <c r="A154" i="26" s="1"/>
  <c r="A155" i="26" s="1"/>
  <c r="A156" i="26" s="1"/>
  <c r="A157" i="26" s="1"/>
  <c r="A158" i="26" s="1"/>
  <c r="A159" i="26" s="1"/>
  <c r="A160" i="26" s="1"/>
  <c r="A161" i="26" s="1"/>
  <c r="A162" i="26" s="1"/>
  <c r="A163" i="26" s="1"/>
  <c r="A164" i="26" s="1"/>
  <c r="A165" i="26" s="1"/>
  <c r="A166" i="26" s="1"/>
  <c r="A167" i="26" s="1"/>
  <c r="A168" i="26" s="1"/>
  <c r="A169" i="26" s="1"/>
  <c r="A170" i="26" s="1"/>
  <c r="A171" i="26" s="1"/>
  <c r="F197" i="1" l="1"/>
  <c r="F638" i="1" l="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4" i="1" l="1"/>
  <c r="F385" i="1"/>
  <c r="F383" i="1"/>
  <c r="F224" i="1" l="1"/>
  <c r="B90" i="22"/>
  <c r="B92" i="22" s="1"/>
  <c r="B89" i="22"/>
  <c r="B88" i="22"/>
  <c r="B91" i="22" l="1"/>
  <c r="C3" i="5"/>
  <c r="C6" i="5" s="1"/>
  <c r="C7" i="5" l="1"/>
  <c r="C10" i="5" s="1"/>
  <c r="C11" i="5" s="1"/>
  <c r="C12" i="5"/>
  <c r="F160" i="1" l="1"/>
  <c r="F159" i="1"/>
  <c r="F158" i="1"/>
  <c r="F157" i="1"/>
  <c r="F156" i="1"/>
  <c r="F155" i="1"/>
  <c r="F138" i="1"/>
  <c r="F139" i="1"/>
  <c r="F140" i="1"/>
  <c r="F141" i="1"/>
  <c r="F142" i="1"/>
  <c r="F143" i="1"/>
  <c r="F144" i="1"/>
  <c r="F145" i="1"/>
  <c r="F146" i="1"/>
  <c r="F147" i="1"/>
  <c r="F148" i="1"/>
  <c r="F149" i="1"/>
  <c r="F150" i="1"/>
  <c r="F151" i="1"/>
  <c r="F152" i="1"/>
  <c r="F153" i="1"/>
  <c r="F154"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3" i="1"/>
  <c r="F161" i="1"/>
  <c r="F137" i="1"/>
  <c r="A35" i="21" l="1"/>
  <c r="A36" i="21" s="1"/>
  <c r="A37" i="21" s="1"/>
  <c r="A38" i="21" s="1"/>
  <c r="A39" i="21" s="1"/>
  <c r="A40" i="21" s="1"/>
  <c r="A41" i="21" s="1"/>
  <c r="A42" i="21" s="1"/>
  <c r="A43" i="21" s="1"/>
  <c r="A44" i="21" s="1"/>
  <c r="A45" i="21" s="1"/>
  <c r="A46" i="21" s="1"/>
  <c r="A47" i="21" s="1"/>
  <c r="A48" i="21" s="1"/>
  <c r="A49" i="21" s="1"/>
  <c r="A50" i="21" s="1"/>
  <c r="A51" i="21" s="1"/>
  <c r="A52" i="21" s="1"/>
  <c r="A53" i="21" s="1"/>
  <c r="A54" i="21" s="1"/>
  <c r="A78" i="21"/>
  <c r="A9" i="21"/>
  <c r="A10" i="21" s="1"/>
  <c r="A11" i="21" s="1"/>
  <c r="A12" i="21" s="1"/>
  <c r="A13" i="21" s="1"/>
  <c r="A14" i="21" s="1"/>
  <c r="A15" i="21" s="1"/>
  <c r="A16" i="21" s="1"/>
  <c r="A17" i="21" s="1"/>
  <c r="A18" i="21" s="1"/>
  <c r="A19" i="21" s="1"/>
  <c r="A20" i="21" s="1"/>
  <c r="A21" i="21" s="1"/>
  <c r="A22" i="21" s="1"/>
  <c r="A23" i="21" s="1"/>
  <c r="A24" i="21" s="1"/>
  <c r="A25" i="21" s="1"/>
  <c r="A55" i="21" l="1"/>
  <c r="A58" i="21" s="1"/>
  <c r="A59" i="21" s="1"/>
  <c r="A60" i="21" s="1"/>
  <c r="A61" i="21" s="1"/>
  <c r="A62" i="21" s="1"/>
  <c r="A63" i="21" s="1"/>
  <c r="A64" i="21" s="1"/>
  <c r="A65" i="21" s="1"/>
  <c r="A66" i="21" s="1"/>
  <c r="A67" i="21" s="1"/>
  <c r="A68" i="21" s="1"/>
  <c r="A69" i="21" s="1"/>
  <c r="A70" i="21" s="1"/>
  <c r="A71" i="21" s="1"/>
  <c r="A72" i="21" s="1"/>
  <c r="F575" i="1"/>
  <c r="F574" i="1"/>
  <c r="F573" i="1"/>
  <c r="E9" i="20" l="1"/>
  <c r="D12" i="20"/>
  <c r="D11" i="20"/>
  <c r="D10" i="20"/>
  <c r="D9" i="20"/>
  <c r="D8" i="20"/>
  <c r="D7" i="20"/>
  <c r="D6" i="20"/>
  <c r="D5" i="20"/>
  <c r="D4" i="20"/>
  <c r="D3" i="20"/>
  <c r="D2" i="20"/>
  <c r="D1" i="20"/>
  <c r="A2" i="20" s="1"/>
  <c r="A3" i="20" l="1"/>
  <c r="A4" i="20" s="1"/>
  <c r="A5" i="20" s="1"/>
  <c r="A6" i="20" s="1"/>
  <c r="A7" i="20" s="1"/>
  <c r="A8" i="20" s="1"/>
  <c r="A9" i="20" s="1"/>
  <c r="A10" i="20" s="1"/>
  <c r="A11" i="20" s="1"/>
  <c r="A12" i="20" s="1"/>
  <c r="A13" i="20" s="1"/>
  <c r="E18" i="5"/>
  <c r="E20" i="5" s="1"/>
  <c r="E21" i="5" s="1"/>
  <c r="E24" i="5" s="1"/>
  <c r="E25" i="5" s="1"/>
  <c r="F444" i="1" l="1"/>
  <c r="F445" i="1"/>
  <c r="F446" i="1"/>
  <c r="F448" i="1"/>
  <c r="F449" i="1"/>
  <c r="F451" i="1"/>
  <c r="F452" i="1"/>
  <c r="F437" i="1"/>
  <c r="F594" i="1"/>
  <c r="F593" i="1"/>
  <c r="F592" i="1"/>
  <c r="F591" i="1"/>
  <c r="F590" i="1" l="1"/>
  <c r="F226" i="1" l="1"/>
  <c r="F687" i="1" l="1"/>
  <c r="F331" i="1" l="1"/>
  <c r="F369" i="1"/>
  <c r="F336" i="1"/>
  <c r="F320" i="1" l="1"/>
  <c r="F323" i="1"/>
  <c r="F328" i="1"/>
  <c r="F287" i="1" l="1"/>
  <c r="F286" i="1"/>
  <c r="F322" i="1"/>
  <c r="F288" i="1"/>
  <c r="F98" i="11" l="1"/>
  <c r="F107" i="11"/>
  <c r="G107" i="11" s="1"/>
  <c r="F108" i="11"/>
  <c r="F110" i="11"/>
  <c r="F111" i="11"/>
  <c r="F113" i="11"/>
  <c r="G113" i="11" s="1"/>
  <c r="F114" i="11"/>
  <c r="F116" i="11"/>
  <c r="G116" i="11" s="1"/>
  <c r="F117" i="11"/>
  <c r="F119" i="11"/>
  <c r="G119" i="11" s="1"/>
  <c r="F120" i="11"/>
  <c r="F122" i="11"/>
  <c r="F123" i="11"/>
  <c r="F125" i="11"/>
  <c r="G125" i="11" s="1"/>
  <c r="F126" i="11"/>
  <c r="F128" i="11"/>
  <c r="G128" i="11" s="1"/>
  <c r="F129" i="11"/>
  <c r="F131" i="11"/>
  <c r="G131" i="11" s="1"/>
  <c r="F132" i="11"/>
  <c r="F134" i="11"/>
  <c r="F135" i="11"/>
  <c r="F137" i="11"/>
  <c r="G137" i="11" s="1"/>
  <c r="F138" i="11"/>
  <c r="F140" i="11"/>
  <c r="G140" i="11" s="1"/>
  <c r="F141" i="11"/>
  <c r="F143" i="11"/>
  <c r="G143" i="11" s="1"/>
  <c r="F144" i="11"/>
  <c r="F146" i="11"/>
  <c r="F147" i="11"/>
  <c r="F149" i="11"/>
  <c r="G149" i="11" s="1"/>
  <c r="F150" i="11"/>
  <c r="F152" i="11"/>
  <c r="G152" i="11" s="1"/>
  <c r="F153" i="11"/>
  <c r="F155" i="11"/>
  <c r="G155" i="11" s="1"/>
  <c r="F156" i="11"/>
  <c r="F158" i="11"/>
  <c r="F159" i="11"/>
  <c r="F161" i="11"/>
  <c r="G161" i="11" s="1"/>
  <c r="F162" i="11"/>
  <c r="F164" i="11"/>
  <c r="G164" i="11" s="1"/>
  <c r="F165" i="11"/>
  <c r="F167" i="11"/>
  <c r="G167" i="11" s="1"/>
  <c r="F168" i="11"/>
  <c r="F170" i="11"/>
  <c r="F171" i="11"/>
  <c r="F173" i="11"/>
  <c r="G173" i="11" s="1"/>
  <c r="F174" i="11"/>
  <c r="F176" i="11"/>
  <c r="G176" i="11" s="1"/>
  <c r="F177" i="11"/>
  <c r="F179" i="11"/>
  <c r="G179" i="11" s="1"/>
  <c r="F180" i="11"/>
  <c r="F182" i="11"/>
  <c r="F183" i="11"/>
  <c r="F185" i="11"/>
  <c r="G185" i="11" s="1"/>
  <c r="F186" i="11"/>
  <c r="F188" i="11"/>
  <c r="G188" i="11" s="1"/>
  <c r="F189" i="11"/>
  <c r="F191" i="11"/>
  <c r="G191" i="11" s="1"/>
  <c r="F192" i="11"/>
  <c r="F194" i="11"/>
  <c r="F195" i="11"/>
  <c r="F197" i="11"/>
  <c r="G197" i="11" s="1"/>
  <c r="F198" i="11"/>
  <c r="F200" i="11"/>
  <c r="G200" i="11" s="1"/>
  <c r="F201" i="11"/>
  <c r="F203" i="11"/>
  <c r="G203" i="11" s="1"/>
  <c r="F204" i="11"/>
  <c r="F206" i="11"/>
  <c r="F207" i="11"/>
  <c r="F209" i="11"/>
  <c r="G209" i="11" s="1"/>
  <c r="F210" i="11"/>
  <c r="F212" i="11"/>
  <c r="G212" i="11" s="1"/>
  <c r="F213" i="11"/>
  <c r="F215" i="11"/>
  <c r="G215" i="11" s="1"/>
  <c r="F216" i="11"/>
  <c r="F218" i="11"/>
  <c r="F219" i="11"/>
  <c r="F221" i="11"/>
  <c r="G221" i="11" s="1"/>
  <c r="F222" i="11"/>
  <c r="F224" i="11"/>
  <c r="G224" i="11" s="1"/>
  <c r="F225" i="11"/>
  <c r="F227" i="11"/>
  <c r="G227" i="11" s="1"/>
  <c r="F228" i="11"/>
  <c r="F230" i="11"/>
  <c r="F231" i="11"/>
  <c r="F233" i="11"/>
  <c r="G233" i="11" s="1"/>
  <c r="F234" i="11"/>
  <c r="F236" i="11"/>
  <c r="G236" i="11" s="1"/>
  <c r="F237" i="11"/>
  <c r="F239" i="11"/>
  <c r="G239" i="11" s="1"/>
  <c r="F240" i="11"/>
  <c r="F242" i="11"/>
  <c r="F243" i="11"/>
  <c r="F245" i="11"/>
  <c r="G245" i="11" s="1"/>
  <c r="F246" i="11"/>
  <c r="F248" i="11"/>
  <c r="G248" i="11" s="1"/>
  <c r="F249" i="11"/>
  <c r="F251" i="11"/>
  <c r="G251" i="11" s="1"/>
  <c r="F252" i="11"/>
  <c r="F254" i="11"/>
  <c r="F255" i="11"/>
  <c r="F257" i="11"/>
  <c r="G257" i="11" s="1"/>
  <c r="F258" i="11"/>
  <c r="F260" i="11"/>
  <c r="G260" i="11" s="1"/>
  <c r="F261" i="11"/>
  <c r="F263" i="11"/>
  <c r="G263" i="11" s="1"/>
  <c r="F264" i="11"/>
  <c r="F266" i="11"/>
  <c r="F267" i="11"/>
  <c r="F269" i="11"/>
  <c r="G269" i="11" s="1"/>
  <c r="F270" i="11"/>
  <c r="F272" i="11"/>
  <c r="G272" i="11" s="1"/>
  <c r="F273" i="11"/>
  <c r="F275" i="11"/>
  <c r="G275" i="11" s="1"/>
  <c r="F276" i="11"/>
  <c r="F278" i="11"/>
  <c r="F279" i="11"/>
  <c r="F281" i="11"/>
  <c r="G281" i="11" s="1"/>
  <c r="F282" i="11"/>
  <c r="F284" i="11"/>
  <c r="G284" i="11" s="1"/>
  <c r="F285" i="11"/>
  <c r="F287" i="11"/>
  <c r="G287" i="11" s="1"/>
  <c r="F288" i="11"/>
  <c r="F105" i="11"/>
  <c r="F104" i="11"/>
  <c r="G104" i="11" s="1"/>
  <c r="F102" i="11"/>
  <c r="F101" i="11"/>
  <c r="G101" i="11" s="1"/>
  <c r="E287" i="11"/>
  <c r="E284" i="11"/>
  <c r="E281" i="11"/>
  <c r="E278" i="11"/>
  <c r="E275" i="11"/>
  <c r="E272" i="11"/>
  <c r="E269" i="11"/>
  <c r="E266" i="11"/>
  <c r="E263" i="11"/>
  <c r="E260" i="11"/>
  <c r="E257" i="11"/>
  <c r="E254" i="11"/>
  <c r="E251" i="11"/>
  <c r="E248" i="11"/>
  <c r="E245" i="11"/>
  <c r="E242" i="11"/>
  <c r="E239" i="11"/>
  <c r="E236" i="11"/>
  <c r="H236" i="11" s="1"/>
  <c r="E233" i="11"/>
  <c r="E230" i="11"/>
  <c r="E227" i="11"/>
  <c r="E224" i="11"/>
  <c r="E221" i="11"/>
  <c r="E218" i="11"/>
  <c r="E215" i="11"/>
  <c r="E212" i="11"/>
  <c r="E209" i="11"/>
  <c r="E206" i="11"/>
  <c r="E203" i="11"/>
  <c r="E200" i="11"/>
  <c r="E197" i="11"/>
  <c r="E194" i="11"/>
  <c r="E191" i="11"/>
  <c r="E188" i="11"/>
  <c r="E185" i="11"/>
  <c r="E182" i="11"/>
  <c r="E179" i="11"/>
  <c r="E176" i="11"/>
  <c r="E173" i="11"/>
  <c r="E170" i="11"/>
  <c r="E167" i="11"/>
  <c r="E164" i="11"/>
  <c r="E161" i="11"/>
  <c r="E158" i="11"/>
  <c r="E155" i="11"/>
  <c r="H155" i="11" s="1"/>
  <c r="E152" i="11"/>
  <c r="E149" i="11"/>
  <c r="E146" i="11"/>
  <c r="E143" i="11"/>
  <c r="E140" i="11"/>
  <c r="E137" i="11"/>
  <c r="E134" i="11"/>
  <c r="E131" i="11"/>
  <c r="E128" i="11"/>
  <c r="E125" i="11"/>
  <c r="E122" i="11"/>
  <c r="E119" i="11"/>
  <c r="E116" i="11"/>
  <c r="H116" i="11" s="1"/>
  <c r="E113" i="11"/>
  <c r="E110" i="11"/>
  <c r="E107" i="11"/>
  <c r="E104" i="11"/>
  <c r="E101" i="11"/>
  <c r="H140" i="11" l="1"/>
  <c r="H104" i="11"/>
  <c r="H113" i="11"/>
  <c r="H137" i="11"/>
  <c r="H149" i="11"/>
  <c r="H161" i="11"/>
  <c r="H185" i="11"/>
  <c r="H197" i="11"/>
  <c r="H209" i="11"/>
  <c r="H221" i="11"/>
  <c r="H233" i="11"/>
  <c r="H245" i="11"/>
  <c r="H281" i="11"/>
  <c r="H257" i="11"/>
  <c r="H128" i="11"/>
  <c r="H152" i="11"/>
  <c r="H164" i="11"/>
  <c r="H176" i="11"/>
  <c r="H188" i="11"/>
  <c r="H200" i="11"/>
  <c r="H101" i="11"/>
  <c r="H284" i="11"/>
  <c r="H212" i="11"/>
  <c r="H224" i="11"/>
  <c r="H248" i="11"/>
  <c r="H260" i="11"/>
  <c r="H272" i="11"/>
  <c r="H107" i="11"/>
  <c r="H173" i="11"/>
  <c r="H119" i="11"/>
  <c r="H131" i="11"/>
  <c r="H143" i="11"/>
  <c r="H167" i="11"/>
  <c r="H179" i="11"/>
  <c r="H191" i="11"/>
  <c r="H215" i="11"/>
  <c r="H227" i="11"/>
  <c r="H239" i="11"/>
  <c r="H263" i="11"/>
  <c r="H275" i="11"/>
  <c r="H287" i="11"/>
  <c r="H125" i="11"/>
  <c r="H251" i="11"/>
  <c r="H203" i="11"/>
  <c r="H269" i="11"/>
  <c r="H278" i="11"/>
  <c r="H266" i="11"/>
  <c r="H254" i="11"/>
  <c r="H242" i="11"/>
  <c r="H230" i="11"/>
  <c r="H218" i="11"/>
  <c r="H206" i="11"/>
  <c r="H194" i="11"/>
  <c r="H182" i="11"/>
  <c r="H170" i="11"/>
  <c r="H158" i="11"/>
  <c r="H146" i="11"/>
  <c r="H134" i="11"/>
  <c r="H122" i="11"/>
  <c r="H110" i="11"/>
  <c r="G110" i="11"/>
  <c r="G122" i="11"/>
  <c r="G134" i="11"/>
  <c r="G146" i="11"/>
  <c r="G158" i="11"/>
  <c r="G170" i="11"/>
  <c r="G182" i="11"/>
  <c r="G194" i="11"/>
  <c r="G206" i="11"/>
  <c r="G218" i="11"/>
  <c r="G230" i="11"/>
  <c r="G242" i="11"/>
  <c r="G254" i="11"/>
  <c r="G266" i="11"/>
  <c r="G278" i="11"/>
  <c r="F123" i="1"/>
  <c r="F122" i="1"/>
  <c r="F121" i="1"/>
  <c r="F120" i="1"/>
  <c r="F119" i="1"/>
  <c r="F118" i="1"/>
  <c r="F125" i="1"/>
  <c r="F124" i="1"/>
  <c r="H291" i="11" l="1"/>
  <c r="G291" i="11"/>
  <c r="G293" i="11" l="1"/>
  <c r="F747" i="1"/>
  <c r="F674"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5" i="1"/>
  <c r="F334" i="1"/>
  <c r="F333" i="1"/>
  <c r="F332" i="1"/>
  <c r="F330" i="1"/>
  <c r="F327" i="1"/>
  <c r="F326" i="1"/>
  <c r="F325"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H181" i="1"/>
  <c r="F637" i="1" l="1"/>
  <c r="F589" i="1" l="1"/>
  <c r="F565" i="1"/>
  <c r="F563" i="1"/>
  <c r="F562" i="1"/>
  <c r="F561" i="1"/>
  <c r="F560" i="1"/>
  <c r="F559" i="1"/>
  <c r="F558" i="1"/>
  <c r="F556" i="1"/>
  <c r="F555" i="1"/>
  <c r="F554" i="1"/>
  <c r="F553" i="1"/>
  <c r="F552" i="1"/>
  <c r="F551" i="1"/>
  <c r="F550" i="1"/>
  <c r="F549" i="1"/>
  <c r="F548" i="1"/>
  <c r="F468" i="1"/>
  <c r="F466" i="1"/>
  <c r="F465" i="1"/>
  <c r="F464" i="1"/>
  <c r="F547" i="1"/>
  <c r="F539" i="1"/>
  <c r="F538" i="1"/>
  <c r="F537" i="1"/>
  <c r="F536" i="1"/>
  <c r="F535" i="1"/>
  <c r="F534" i="1"/>
  <c r="F533" i="1"/>
  <c r="F532" i="1"/>
  <c r="F531" i="1"/>
  <c r="F519" i="1"/>
  <c r="F516" i="1"/>
  <c r="F515" i="1"/>
  <c r="F513" i="1"/>
  <c r="F512" i="1"/>
  <c r="F511" i="1"/>
  <c r="F510" i="1"/>
  <c r="F509" i="1"/>
  <c r="F508" i="1"/>
  <c r="F507" i="1"/>
  <c r="F490" i="1"/>
  <c r="F477" i="1"/>
  <c r="F475" i="1"/>
  <c r="F474" i="1"/>
  <c r="F473" i="1"/>
  <c r="F472" i="1"/>
  <c r="F471" i="1"/>
  <c r="F470" i="1"/>
  <c r="F469" i="1"/>
  <c r="F440" i="1"/>
  <c r="F734" i="1"/>
  <c r="F686" i="1"/>
  <c r="F639" i="1"/>
  <c r="F626" i="1"/>
  <c r="F625" i="1"/>
  <c r="F696" i="1" l="1"/>
  <c r="F695" i="1"/>
  <c r="F702" i="1"/>
  <c r="F701" i="1"/>
  <c r="F700" i="1"/>
  <c r="F699" i="1"/>
  <c r="F698" i="1"/>
  <c r="F694" i="1"/>
  <c r="F693" i="1"/>
  <c r="F690" i="1"/>
  <c r="F691" i="1"/>
  <c r="F689" i="1"/>
  <c r="F741" i="1"/>
  <c r="F740" i="1"/>
  <c r="F659" i="1"/>
  <c r="F658" i="1"/>
  <c r="F657" i="1"/>
  <c r="F739" i="1" l="1"/>
  <c r="F738" i="1"/>
  <c r="F736" i="1"/>
  <c r="F685" i="1"/>
  <c r="F684" i="1"/>
  <c r="F683" i="1"/>
  <c r="F682" i="1"/>
  <c r="F680" i="1"/>
  <c r="F679" i="1"/>
  <c r="F678" i="1"/>
  <c r="F677" i="1"/>
  <c r="F607" i="1"/>
  <c r="F608" i="1"/>
  <c r="F609" i="1"/>
  <c r="F610" i="1"/>
  <c r="F588" i="1"/>
  <c r="F596" i="1"/>
  <c r="F636" i="1"/>
  <c r="F635" i="1"/>
  <c r="F634" i="1"/>
  <c r="F587" i="1"/>
  <c r="F624" i="1"/>
  <c r="F623" i="1"/>
  <c r="F622" i="1"/>
  <c r="F621" i="1"/>
  <c r="F673" i="1"/>
  <c r="F672" i="1"/>
  <c r="F671" i="1"/>
  <c r="F670" i="1"/>
  <c r="F669" i="1"/>
  <c r="F668" i="1"/>
  <c r="F667" i="1"/>
  <c r="F666" i="1"/>
  <c r="F655" i="1"/>
  <c r="F654" i="1"/>
  <c r="F653" i="1"/>
  <c r="F651" i="1"/>
  <c r="F650" i="1"/>
  <c r="F649" i="1"/>
  <c r="F647" i="1"/>
  <c r="F646" i="1"/>
  <c r="F645" i="1"/>
  <c r="F611" i="1"/>
  <c r="F606" i="1"/>
  <c r="F633" i="1"/>
  <c r="F632" i="1"/>
  <c r="F631" i="1"/>
  <c r="F620" i="1"/>
  <c r="F619" i="1"/>
  <c r="F618" i="1"/>
  <c r="F617" i="1"/>
  <c r="F630" i="1"/>
  <c r="F629" i="1"/>
  <c r="F616" i="1"/>
  <c r="F615" i="1"/>
  <c r="F614" i="1"/>
  <c r="F613" i="1"/>
  <c r="F586" i="1"/>
  <c r="F585" i="1"/>
  <c r="F584" i="1"/>
  <c r="F583" i="1"/>
  <c r="F582" i="1"/>
  <c r="F581" i="1"/>
  <c r="F580" i="1"/>
  <c r="F578" i="1" l="1"/>
  <c r="F579" i="1"/>
  <c r="F572" i="1"/>
  <c r="C71" i="11" l="1"/>
  <c r="C72" i="11"/>
  <c r="C73" i="11"/>
  <c r="C74" i="11"/>
  <c r="C75" i="11"/>
  <c r="C76" i="11"/>
  <c r="C77" i="11"/>
  <c r="C78" i="11"/>
  <c r="C79" i="11"/>
  <c r="C80" i="11"/>
  <c r="C70"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10" i="11"/>
  <c r="C11" i="11"/>
  <c r="C12" i="11"/>
  <c r="C13" i="11"/>
  <c r="C14" i="11"/>
  <c r="C15" i="11"/>
  <c r="C16" i="11"/>
  <c r="C17" i="11"/>
  <c r="C18" i="11"/>
  <c r="C19" i="11"/>
  <c r="C20" i="11"/>
  <c r="C21" i="11"/>
  <c r="C22" i="11"/>
  <c r="C23" i="11"/>
  <c r="C24" i="11"/>
  <c r="C25" i="11"/>
  <c r="C26" i="11"/>
  <c r="C27" i="11"/>
  <c r="C28" i="11"/>
  <c r="C29" i="11"/>
  <c r="C30" i="11"/>
  <c r="C31" i="11"/>
  <c r="C32" i="11"/>
  <c r="C33" i="11"/>
  <c r="C9" i="11"/>
  <c r="G30" i="11" l="1"/>
  <c r="F30" i="11"/>
  <c r="G26" i="11"/>
  <c r="F26" i="11"/>
  <c r="G14" i="11"/>
  <c r="F14" i="11"/>
  <c r="G10" i="11"/>
  <c r="F10" i="11"/>
  <c r="G50" i="11"/>
  <c r="F50" i="11"/>
  <c r="G54" i="11"/>
  <c r="F54" i="11"/>
  <c r="G58" i="11"/>
  <c r="F58" i="11"/>
  <c r="G62" i="11"/>
  <c r="F62" i="11"/>
  <c r="F79" i="11"/>
  <c r="G79" i="11"/>
  <c r="F33" i="11"/>
  <c r="G33" i="11"/>
  <c r="F21" i="11"/>
  <c r="G21" i="11"/>
  <c r="F13" i="11"/>
  <c r="G13" i="11"/>
  <c r="F39" i="11"/>
  <c r="C64" i="11"/>
  <c r="D50" i="11" s="1"/>
  <c r="E50" i="11" s="1"/>
  <c r="G39" i="11"/>
  <c r="F43" i="11"/>
  <c r="G43" i="11"/>
  <c r="F47" i="11"/>
  <c r="G47" i="11"/>
  <c r="F51" i="11"/>
  <c r="G51" i="11"/>
  <c r="F55" i="11"/>
  <c r="G55" i="11"/>
  <c r="F59" i="11"/>
  <c r="G59" i="11"/>
  <c r="F63" i="11"/>
  <c r="G63" i="11"/>
  <c r="F78" i="11"/>
  <c r="G78" i="11"/>
  <c r="F74" i="11"/>
  <c r="G74" i="11"/>
  <c r="G9" i="11"/>
  <c r="F9" i="11"/>
  <c r="C34" i="11"/>
  <c r="D21" i="11" s="1"/>
  <c r="E21" i="11" s="1"/>
  <c r="G18" i="11"/>
  <c r="F18" i="11"/>
  <c r="G46" i="11"/>
  <c r="F46" i="11"/>
  <c r="G71" i="11"/>
  <c r="F71" i="11"/>
  <c r="F29" i="11"/>
  <c r="G29" i="11"/>
  <c r="F17" i="11"/>
  <c r="G17" i="11"/>
  <c r="G32" i="11"/>
  <c r="F32" i="11"/>
  <c r="G28" i="11"/>
  <c r="F28" i="11"/>
  <c r="G24" i="11"/>
  <c r="F24" i="11"/>
  <c r="G20" i="11"/>
  <c r="F20" i="11"/>
  <c r="G16" i="11"/>
  <c r="F16" i="11"/>
  <c r="G12" i="11"/>
  <c r="F12" i="11"/>
  <c r="G40" i="11"/>
  <c r="F40" i="11"/>
  <c r="G44" i="11"/>
  <c r="F44" i="11"/>
  <c r="G48" i="11"/>
  <c r="F48" i="11"/>
  <c r="G52" i="11"/>
  <c r="F52" i="11"/>
  <c r="G56" i="11"/>
  <c r="F56" i="11"/>
  <c r="G60" i="11"/>
  <c r="F60" i="11"/>
  <c r="G70" i="11"/>
  <c r="C81" i="11"/>
  <c r="D73" i="11" s="1"/>
  <c r="E73" i="11" s="1"/>
  <c r="F70" i="11"/>
  <c r="G77" i="11"/>
  <c r="F77" i="11"/>
  <c r="G73" i="11"/>
  <c r="F73" i="11"/>
  <c r="G22" i="11"/>
  <c r="F22" i="11"/>
  <c r="G42" i="11"/>
  <c r="F42" i="11"/>
  <c r="F75" i="11"/>
  <c r="G75" i="11"/>
  <c r="F25" i="11"/>
  <c r="G25" i="11"/>
  <c r="G31" i="11"/>
  <c r="F31" i="11"/>
  <c r="G27" i="11"/>
  <c r="F27" i="11"/>
  <c r="G23" i="11"/>
  <c r="F23" i="11"/>
  <c r="G19" i="11"/>
  <c r="F19" i="11"/>
  <c r="G15" i="11"/>
  <c r="F15" i="11"/>
  <c r="G11" i="11"/>
  <c r="F11" i="11"/>
  <c r="F41" i="11"/>
  <c r="G41" i="11"/>
  <c r="F45" i="11"/>
  <c r="G45" i="11"/>
  <c r="F49" i="11"/>
  <c r="G49" i="11"/>
  <c r="F53" i="11"/>
  <c r="G53" i="11"/>
  <c r="F57" i="11"/>
  <c r="G57" i="11"/>
  <c r="F61" i="11"/>
  <c r="G61" i="11"/>
  <c r="G80" i="11"/>
  <c r="F80" i="11"/>
  <c r="G76" i="11"/>
  <c r="F76" i="11"/>
  <c r="G72" i="11"/>
  <c r="F72" i="11"/>
  <c r="D54" i="11" l="1"/>
  <c r="E54" i="11" s="1"/>
  <c r="D53" i="11"/>
  <c r="E53" i="11" s="1"/>
  <c r="D42" i="11"/>
  <c r="E42" i="11" s="1"/>
  <c r="D56" i="11"/>
  <c r="E56" i="11" s="1"/>
  <c r="D40" i="11"/>
  <c r="E40" i="11" s="1"/>
  <c r="D46" i="11"/>
  <c r="E46" i="11" s="1"/>
  <c r="D57" i="11"/>
  <c r="E57" i="11" s="1"/>
  <c r="D41" i="11"/>
  <c r="E41" i="11" s="1"/>
  <c r="D60" i="11"/>
  <c r="E60" i="11" s="1"/>
  <c r="D61" i="11"/>
  <c r="E61" i="11" s="1"/>
  <c r="D45" i="11"/>
  <c r="E45" i="11" s="1"/>
  <c r="D48" i="11"/>
  <c r="E48" i="11" s="1"/>
  <c r="D44" i="11"/>
  <c r="E44" i="11" s="1"/>
  <c r="D49" i="11"/>
  <c r="E49" i="11" s="1"/>
  <c r="D52" i="11"/>
  <c r="E52" i="11" s="1"/>
  <c r="D39" i="11"/>
  <c r="E39" i="11" s="1"/>
  <c r="D55" i="11"/>
  <c r="E55" i="11" s="1"/>
  <c r="D70" i="11"/>
  <c r="E70" i="11" s="1"/>
  <c r="F34" i="11"/>
  <c r="D51" i="11"/>
  <c r="E51" i="11" s="1"/>
  <c r="D58" i="11"/>
  <c r="E58" i="11" s="1"/>
  <c r="F64" i="11"/>
  <c r="G34" i="11"/>
  <c r="D62" i="11"/>
  <c r="E62" i="11" s="1"/>
  <c r="F81" i="11"/>
  <c r="G64" i="11"/>
  <c r="G81" i="11"/>
  <c r="D63" i="11"/>
  <c r="E63" i="11" s="1"/>
  <c r="D59" i="11"/>
  <c r="E59" i="11" s="1"/>
  <c r="D47" i="11"/>
  <c r="E47" i="11" s="1"/>
  <c r="D43" i="11"/>
  <c r="E43" i="11" s="1"/>
  <c r="D22" i="11"/>
  <c r="E22" i="11" s="1"/>
  <c r="D18" i="11"/>
  <c r="E18" i="11" s="1"/>
  <c r="D32" i="11"/>
  <c r="E32" i="11" s="1"/>
  <c r="D30" i="11"/>
  <c r="E30" i="11" s="1"/>
  <c r="D14" i="11"/>
  <c r="E14" i="11" s="1"/>
  <c r="D24" i="11"/>
  <c r="E24" i="11" s="1"/>
  <c r="D26" i="11"/>
  <c r="E26" i="11" s="1"/>
  <c r="D10" i="11"/>
  <c r="E10" i="11" s="1"/>
  <c r="D16" i="11"/>
  <c r="E16" i="11" s="1"/>
  <c r="D25" i="11"/>
  <c r="E25" i="11" s="1"/>
  <c r="D75" i="11"/>
  <c r="E75" i="11" s="1"/>
  <c r="D80" i="11"/>
  <c r="E80" i="11" s="1"/>
  <c r="D20" i="11"/>
  <c r="E20" i="11" s="1"/>
  <c r="D33" i="11"/>
  <c r="E33" i="11" s="1"/>
  <c r="D79" i="11"/>
  <c r="E79" i="11" s="1"/>
  <c r="D17" i="11"/>
  <c r="E17" i="11" s="1"/>
  <c r="D74" i="11"/>
  <c r="E74" i="11" s="1"/>
  <c r="D78" i="11"/>
  <c r="E78" i="11" s="1"/>
  <c r="D72" i="11"/>
  <c r="E72" i="11" s="1"/>
  <c r="D77" i="11"/>
  <c r="E77" i="11" s="1"/>
  <c r="D28" i="11"/>
  <c r="E28" i="11" s="1"/>
  <c r="D12" i="11"/>
  <c r="E12" i="11" s="1"/>
  <c r="D71" i="11"/>
  <c r="E71" i="11" s="1"/>
  <c r="D76" i="11"/>
  <c r="E76" i="11" s="1"/>
  <c r="D9" i="11"/>
  <c r="E9" i="11" s="1"/>
  <c r="D31" i="11"/>
  <c r="E31" i="11" s="1"/>
  <c r="D27" i="11"/>
  <c r="E27" i="11" s="1"/>
  <c r="D23" i="11"/>
  <c r="E23" i="11" s="1"/>
  <c r="D19" i="11"/>
  <c r="E19" i="11" s="1"/>
  <c r="D15" i="11"/>
  <c r="E15" i="11" s="1"/>
  <c r="D11" i="11"/>
  <c r="E11" i="11" s="1"/>
  <c r="D13" i="11"/>
  <c r="E13" i="11" s="1"/>
  <c r="D29" i="11"/>
  <c r="E29" i="11" s="1"/>
  <c r="E2" i="13"/>
  <c r="C3" i="13"/>
  <c r="D2" i="13" s="1"/>
  <c r="C4" i="13"/>
  <c r="C5" i="13"/>
  <c r="C6" i="13"/>
  <c r="C7" i="13"/>
  <c r="C8" i="13"/>
  <c r="C9" i="13"/>
  <c r="C10" i="13"/>
  <c r="C11" i="13"/>
  <c r="C12" i="13"/>
  <c r="C13" i="13"/>
  <c r="C14" i="13"/>
  <c r="C15" i="13"/>
  <c r="C16" i="13"/>
  <c r="C17" i="13"/>
  <c r="D16" i="13" s="1"/>
  <c r="C18" i="13"/>
  <c r="F283" i="1"/>
  <c r="F282" i="1"/>
  <c r="F35" i="11" l="1"/>
  <c r="D12" i="13"/>
  <c r="D14" i="13"/>
  <c r="D6" i="13"/>
  <c r="E3" i="13"/>
  <c r="E65" i="11"/>
  <c r="E35" i="11"/>
  <c r="E82" i="11"/>
  <c r="F65" i="11"/>
  <c r="D17" i="13"/>
  <c r="D9" i="13"/>
  <c r="D5" i="13"/>
  <c r="D18" i="13"/>
  <c r="D15" i="13"/>
  <c r="D11" i="13"/>
  <c r="D3" i="13"/>
  <c r="D8" i="13"/>
  <c r="D4" i="13"/>
  <c r="D13" i="13"/>
  <c r="D10" i="13"/>
  <c r="D7" i="13"/>
  <c r="E4" i="13" l="1"/>
  <c r="E5" i="13"/>
  <c r="E6" i="13" s="1"/>
  <c r="E7" i="13" s="1"/>
  <c r="E8" i="13" s="1"/>
  <c r="E9" i="13" s="1"/>
  <c r="E10" i="13" s="1"/>
  <c r="E11" i="13" s="1"/>
  <c r="E12" i="13" s="1"/>
  <c r="E13" i="13" s="1"/>
  <c r="E14" i="13" s="1"/>
  <c r="E15" i="13" s="1"/>
  <c r="E16" i="13" s="1"/>
  <c r="E17" i="13" s="1"/>
  <c r="E18" i="13" s="1"/>
  <c r="E33" i="10"/>
  <c r="D31" i="10" l="1"/>
  <c r="C46" i="10"/>
  <c r="D46" i="10"/>
  <c r="D45" i="10"/>
  <c r="C45" i="10"/>
  <c r="D44" i="10"/>
  <c r="C44" i="10"/>
  <c r="D39" i="10"/>
  <c r="C39" i="10"/>
  <c r="D38" i="10"/>
  <c r="C38" i="10"/>
  <c r="D37" i="10"/>
  <c r="C37" i="10"/>
  <c r="D32" i="10"/>
  <c r="C32" i="10"/>
  <c r="E32" i="10" s="1"/>
  <c r="C31" i="10"/>
  <c r="D30" i="10"/>
  <c r="C30" i="10"/>
  <c r="D40" i="10" l="1"/>
  <c r="C40" i="10"/>
  <c r="D33" i="10"/>
  <c r="C33" i="10"/>
  <c r="C42" i="10" l="1"/>
  <c r="D42" i="10" s="1"/>
  <c r="E42" i="10" s="1"/>
  <c r="C35" i="10"/>
  <c r="D35" i="10" s="1"/>
  <c r="C34" i="10"/>
  <c r="C41" i="10" l="1"/>
  <c r="B52" i="10" s="1"/>
  <c r="C47" i="10" l="1"/>
  <c r="D47" i="10"/>
  <c r="F201" i="1"/>
  <c r="C49" i="10" l="1"/>
  <c r="D49" i="10" s="1"/>
  <c r="C48" i="10"/>
  <c r="B51" i="10" s="1"/>
  <c r="F225" i="1"/>
  <c r="F223" i="1"/>
  <c r="F222" i="1"/>
  <c r="F221" i="1"/>
  <c r="F220" i="1"/>
  <c r="F219" i="1"/>
  <c r="F218" i="1"/>
  <c r="F217" i="1"/>
  <c r="F216" i="1"/>
  <c r="F215" i="1"/>
  <c r="F213" i="1"/>
  <c r="F211" i="1"/>
  <c r="F210" i="1"/>
  <c r="F209" i="1"/>
  <c r="F208" i="1"/>
  <c r="F207" i="1"/>
  <c r="F206" i="1"/>
  <c r="B30" i="5" l="1"/>
  <c r="D20" i="5"/>
  <c r="C18" i="5"/>
  <c r="C20" i="5" s="1"/>
  <c r="C21" i="5" s="1"/>
  <c r="B18" i="5"/>
  <c r="B3" i="5"/>
  <c r="B6" i="5" s="1"/>
  <c r="B7" i="5" l="1"/>
  <c r="B10" i="5" s="1"/>
  <c r="B11" i="5" s="1"/>
  <c r="B12" i="5"/>
  <c r="B20" i="5"/>
  <c r="B21" i="5" s="1"/>
  <c r="B24" i="5" s="1"/>
  <c r="B25" i="5" s="1"/>
  <c r="D21" i="5"/>
  <c r="C24" i="5"/>
  <c r="C25" i="5" s="1"/>
  <c r="F571" i="1"/>
  <c r="F568" i="1"/>
  <c r="F570" i="1"/>
  <c r="F569" i="1"/>
  <c r="F567" i="1"/>
  <c r="D24" i="5" l="1"/>
  <c r="D25" i="5" s="1"/>
  <c r="F203" i="1"/>
  <c r="F199" i="1"/>
  <c r="F179" i="1"/>
  <c r="F178" i="1"/>
  <c r="F176" i="1"/>
  <c r="F174" i="1"/>
  <c r="F172" i="1"/>
  <c r="F170" i="1"/>
  <c r="F168" i="1"/>
  <c r="F166" i="1"/>
  <c r="F281"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5" i="1"/>
  <c r="F284" i="1"/>
  <c r="F198" i="1" l="1"/>
  <c r="F126" i="1"/>
  <c r="F196" i="1"/>
  <c r="F195" i="1"/>
  <c r="F194" i="1"/>
  <c r="F193" i="1"/>
  <c r="F192" i="1"/>
  <c r="F191" i="1"/>
  <c r="F190" i="1"/>
  <c r="F189" i="1"/>
  <c r="F188" i="1"/>
  <c r="F164" i="1"/>
  <c r="A4" i="1"/>
  <c r="F212" i="1"/>
  <c r="F205" i="1"/>
  <c r="F204" i="1"/>
  <c r="F187" i="1"/>
  <c r="F186" i="1"/>
  <c r="F185" i="1"/>
  <c r="F184" i="1"/>
  <c r="F183" i="1"/>
  <c r="F182" i="1"/>
  <c r="F181" i="1"/>
  <c r="F180" i="1"/>
  <c r="F177" i="1"/>
  <c r="F175" i="1"/>
  <c r="F173" i="1"/>
  <c r="F171" i="1"/>
  <c r="F169" i="1"/>
  <c r="F167" i="1"/>
  <c r="F165" i="1"/>
  <c r="F163" i="1"/>
  <c r="F117" i="1"/>
  <c r="F116" i="1"/>
  <c r="F115" i="1"/>
  <c r="F114" i="1"/>
  <c r="F113" i="1"/>
  <c r="F112" i="1"/>
  <c r="F111" i="1"/>
  <c r="F110" i="1"/>
  <c r="F109" i="1"/>
  <c r="F108" i="1"/>
  <c r="F107" i="1"/>
  <c r="F106" i="1"/>
  <c r="F105" i="1"/>
  <c r="F104" i="1"/>
  <c r="F103" i="1"/>
  <c r="F102" i="1"/>
  <c r="F101" i="1"/>
  <c r="F100" i="1"/>
  <c r="F99" i="1"/>
  <c r="F98" i="1"/>
  <c r="F97" i="1"/>
  <c r="F96" i="1"/>
  <c r="F95" i="1"/>
  <c r="F94" i="1"/>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l="1"/>
  <c r="A90" i="1" s="1"/>
  <c r="A91" i="1" s="1"/>
  <c r="A92"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l="1"/>
  <c r="A116" i="1" s="1"/>
  <c r="A117" i="1" s="1"/>
  <c r="A118" i="1" s="1"/>
  <c r="A119" i="1" s="1"/>
  <c r="A120" i="1" s="1"/>
  <c r="A121" i="1" s="1"/>
  <c r="A122" i="1" s="1"/>
  <c r="A123" i="1" s="1"/>
  <c r="A124" i="1" s="1"/>
  <c r="A125" i="1" s="1"/>
  <c r="A126" i="1" s="1"/>
  <c r="A128" i="1" s="1"/>
  <c r="A129" i="1" l="1"/>
  <c r="A130" i="1" s="1"/>
  <c r="A131" i="1" s="1"/>
  <c r="A132" i="1" s="1"/>
  <c r="A133" i="1" s="1"/>
  <c r="A134" i="1" s="1"/>
  <c r="A135"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l="1"/>
  <c r="A201" i="1" s="1"/>
  <c r="A203" i="1" s="1"/>
  <c r="A204" i="1" l="1"/>
  <c r="A205" i="1" s="1"/>
  <c r="A206" i="1" s="1"/>
  <c r="A207" i="1" s="1"/>
  <c r="A208" i="1" s="1"/>
  <c r="A209" i="1" s="1"/>
  <c r="A210" i="1" s="1"/>
  <c r="A211" i="1" s="1"/>
  <c r="A212" i="1" s="1"/>
  <c r="A213" i="1" s="1"/>
  <c r="A215" i="1" l="1"/>
  <c r="A216" i="1" s="1"/>
  <c r="A217" i="1" s="1"/>
  <c r="A218" i="1" s="1"/>
  <c r="A219" i="1" s="1"/>
  <c r="A220" i="1" s="1"/>
  <c r="A221" i="1" s="1"/>
  <c r="A222" i="1" s="1"/>
  <c r="A223" i="1" s="1"/>
  <c r="H212" i="1"/>
  <c r="A224" i="1" l="1"/>
  <c r="A225" i="1" l="1"/>
  <c r="A226" i="1" s="1"/>
  <c r="A228" i="1" l="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5" i="1" l="1"/>
  <c r="A326" i="1" s="1"/>
  <c r="A327" i="1" s="1"/>
  <c r="A328"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F82" i="11"/>
  <c r="A364" i="1" l="1"/>
  <c r="A365" i="1" s="1"/>
  <c r="A366" i="1" s="1"/>
  <c r="A367" i="1" s="1"/>
  <c r="A368" i="1" s="1"/>
  <c r="A369" i="1" s="1"/>
  <c r="A371" i="1" s="1"/>
  <c r="A372" i="1" s="1"/>
  <c r="A373" i="1" s="1"/>
  <c r="A374" i="1" s="1"/>
  <c r="A375" i="1" s="1"/>
  <c r="A376" i="1" s="1"/>
  <c r="A377" i="1" s="1"/>
  <c r="A378" i="1" s="1"/>
  <c r="A379" i="1" s="1"/>
  <c r="A380" i="1" s="1"/>
  <c r="A381" i="1" s="1"/>
  <c r="A383" i="1" s="1"/>
  <c r="A384" i="1" l="1"/>
  <c r="A385" i="1" s="1"/>
  <c r="A387" i="1" l="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7" i="1" s="1"/>
  <c r="A438" i="1" s="1"/>
  <c r="A439" i="1" s="1"/>
  <c r="A440" i="1" s="1"/>
  <c r="A441" i="1" l="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l="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7" i="1" l="1"/>
  <c r="A568" i="1" s="1"/>
  <c r="A569" i="1" s="1"/>
  <c r="A570" i="1" s="1"/>
  <c r="A571" i="1" s="1"/>
  <c r="A572" i="1" s="1"/>
  <c r="A573" i="1" s="1"/>
  <c r="A574" i="1" s="1"/>
  <c r="A575"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6" i="1" s="1"/>
  <c r="A607" i="1" s="1"/>
  <c r="A608" i="1" s="1"/>
  <c r="A609" i="1" s="1"/>
  <c r="A610" i="1" s="1"/>
  <c r="A611" i="1" s="1"/>
  <c r="A613" i="1" s="1"/>
  <c r="A614" i="1" s="1"/>
  <c r="A615" i="1" s="1"/>
  <c r="A616" i="1" s="1"/>
  <c r="A617" i="1" s="1"/>
  <c r="A618" i="1" s="1"/>
  <c r="A619" i="1" s="1"/>
  <c r="A620" i="1" s="1"/>
  <c r="A621" i="1" s="1"/>
  <c r="A622" i="1" s="1"/>
  <c r="A623" i="1" s="1"/>
  <c r="A624" i="1" s="1"/>
  <c r="A625" i="1" s="1"/>
  <c r="A626" i="1" s="1"/>
  <c r="A627" i="1" s="1"/>
  <c r="A629" i="1" s="1"/>
  <c r="A630" i="1" s="1"/>
  <c r="A631" i="1" s="1"/>
  <c r="A632" i="1" s="1"/>
  <c r="A633" i="1" s="1"/>
  <c r="A634" i="1" s="1"/>
  <c r="A635" i="1" s="1"/>
  <c r="A636" i="1" s="1"/>
  <c r="A637" i="1" s="1"/>
  <c r="A638" i="1" s="1"/>
  <c r="A639" i="1" s="1"/>
  <c r="A640" i="1" s="1"/>
  <c r="A641" i="1" s="1"/>
  <c r="A642" i="1" s="1"/>
  <c r="A643" i="1" s="1"/>
  <c r="A645" i="1" s="1"/>
  <c r="A646" i="1" s="1"/>
  <c r="A647" i="1" s="1"/>
  <c r="A648" i="1" s="1"/>
  <c r="A649" i="1" l="1"/>
  <c r="A650" i="1" s="1"/>
  <c r="A651" i="1" s="1"/>
  <c r="A652" i="1" s="1"/>
  <c r="A653" i="1" s="1"/>
  <c r="A654" i="1" s="1"/>
  <c r="A655" i="1" s="1"/>
  <c r="A656" i="1" s="1"/>
  <c r="A657" i="1" s="1"/>
  <c r="A658" i="1" s="1"/>
  <c r="A659" i="1" s="1"/>
  <c r="A660" i="1" s="1"/>
  <c r="A661" i="1" s="1"/>
  <c r="A662" i="1" s="1"/>
  <c r="A663" i="1" s="1"/>
  <c r="A664" i="1" s="1"/>
  <c r="A666" i="1" s="1"/>
  <c r="A667" i="1" s="1"/>
  <c r="A668" i="1" s="1"/>
  <c r="A669" i="1" s="1"/>
  <c r="A670" i="1" s="1"/>
  <c r="A671" i="1" s="1"/>
  <c r="A672" i="1" s="1"/>
  <c r="A673" i="1" s="1"/>
  <c r="A674" i="1" s="1"/>
  <c r="A677" i="1" s="1"/>
  <c r="A678" i="1" s="1"/>
  <c r="A679" i="1" s="1"/>
  <c r="A680" i="1" s="1"/>
  <c r="A682" i="1" s="1"/>
  <c r="A683" i="1" s="1"/>
  <c r="A684" i="1" s="1"/>
  <c r="A685" i="1" s="1"/>
  <c r="A686" i="1" s="1"/>
  <c r="A687" i="1" s="1"/>
  <c r="A689" i="1" s="1"/>
  <c r="A690" i="1" l="1"/>
  <c r="A691" i="1" s="1"/>
  <c r="A693" i="1" s="1"/>
  <c r="A694" i="1" s="1"/>
  <c r="A695" i="1" s="1"/>
  <c r="A696"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6" i="1" s="1"/>
  <c r="A737" i="1" s="1"/>
  <c r="H614" i="1"/>
  <c r="A750" i="1" l="1"/>
  <c r="A751" i="1" s="1"/>
  <c r="A752" i="1" s="1"/>
  <c r="A753" i="1" s="1"/>
  <c r="A754" i="1" s="1"/>
  <c r="A755" i="1" s="1"/>
  <c r="A756" i="1" s="1"/>
  <c r="A757" i="1" s="1"/>
  <c r="A758" i="1" s="1"/>
  <c r="A759" i="1" l="1"/>
  <c r="A760" i="1" s="1"/>
  <c r="A761" i="1" s="1"/>
  <c r="A762" i="1" s="1"/>
  <c r="A763" i="1" s="1"/>
  <c r="A764" i="1" s="1"/>
  <c r="A765" i="1" s="1"/>
</calcChain>
</file>

<file path=xl/sharedStrings.xml><?xml version="1.0" encoding="utf-8"?>
<sst xmlns="http://schemas.openxmlformats.org/spreadsheetml/2006/main" count="5457" uniqueCount="2019">
  <si>
    <t>I1</t>
    <phoneticPr fontId="1" type="noConversion"/>
  </si>
  <si>
    <t>I2</t>
  </si>
  <si>
    <t>I3</t>
  </si>
  <si>
    <t>P2</t>
  </si>
  <si>
    <t>P3</t>
  </si>
  <si>
    <t>I total (I1+I2+I3)</t>
    <phoneticPr fontId="1" type="noConversion"/>
  </si>
  <si>
    <t>S2</t>
  </si>
  <si>
    <t>S3</t>
  </si>
  <si>
    <t>PF2</t>
  </si>
  <si>
    <t>PF3</t>
  </si>
  <si>
    <t>K I1</t>
    <phoneticPr fontId="1" type="noConversion"/>
  </si>
  <si>
    <t>K I2</t>
    <phoneticPr fontId="1" type="noConversion"/>
  </si>
  <si>
    <t>K I3</t>
    <phoneticPr fontId="1" type="noConversion"/>
  </si>
  <si>
    <t>CF I1</t>
    <phoneticPr fontId="1" type="noConversion"/>
  </si>
  <si>
    <t>CF I2</t>
    <phoneticPr fontId="1" type="noConversion"/>
  </si>
  <si>
    <t>CF I3</t>
    <phoneticPr fontId="1" type="noConversion"/>
  </si>
  <si>
    <t>CF V2</t>
  </si>
  <si>
    <t>CF V3</t>
  </si>
  <si>
    <t>THD V1</t>
    <phoneticPr fontId="1" type="noConversion"/>
  </si>
  <si>
    <t>THD V2</t>
  </si>
  <si>
    <t>THD V3</t>
  </si>
  <si>
    <t>THD V12</t>
    <phoneticPr fontId="1" type="noConversion"/>
  </si>
  <si>
    <t>THD V23</t>
    <phoneticPr fontId="1" type="noConversion"/>
  </si>
  <si>
    <t>THD V31</t>
    <phoneticPr fontId="1" type="noConversion"/>
  </si>
  <si>
    <t>THD I1</t>
    <phoneticPr fontId="1" type="noConversion"/>
  </si>
  <si>
    <t>THD I2</t>
  </si>
  <si>
    <t>THD I3</t>
  </si>
  <si>
    <t>TDD I1</t>
    <phoneticPr fontId="1" type="noConversion"/>
  </si>
  <si>
    <t>TDD I2</t>
  </si>
  <si>
    <t>TDD I3</t>
  </si>
  <si>
    <t>Frequency</t>
    <phoneticPr fontId="1" type="noConversion"/>
  </si>
  <si>
    <t>kvah last month</t>
    <phoneticPr fontId="1" type="noConversion"/>
  </si>
  <si>
    <t>Wave Form V2 (160 sample)</t>
    <phoneticPr fontId="1" type="noConversion"/>
  </si>
  <si>
    <t>Wave Form V3 (160 sample)</t>
    <phoneticPr fontId="1" type="noConversion"/>
  </si>
  <si>
    <t>Wave Form V12 (160 sample)</t>
    <phoneticPr fontId="1" type="noConversion"/>
  </si>
  <si>
    <t>Wave Form V23 (160 sample)</t>
    <phoneticPr fontId="1" type="noConversion"/>
  </si>
  <si>
    <t>Wave Form V31 (160 sample)</t>
    <phoneticPr fontId="1" type="noConversion"/>
  </si>
  <si>
    <t>Wave Form I1 (160 sample)</t>
    <phoneticPr fontId="1" type="noConversion"/>
  </si>
  <si>
    <t>Wave Form I2 (160 sample)</t>
    <phoneticPr fontId="1" type="noConversion"/>
  </si>
  <si>
    <t>Wave Form I3 (160 sample)</t>
    <phoneticPr fontId="1" type="noConversion"/>
  </si>
  <si>
    <t>In(Measured)</t>
    <phoneticPr fontId="1" type="noConversion"/>
  </si>
  <si>
    <t xml:space="preserve"> </t>
    <phoneticPr fontId="1" type="noConversion"/>
  </si>
  <si>
    <t>Max Demand P(import)</t>
    <phoneticPr fontId="1" type="noConversion"/>
  </si>
  <si>
    <t>Max Demand P(export)</t>
    <phoneticPr fontId="1" type="noConversion"/>
  </si>
  <si>
    <t>Max Demand Q(import)</t>
    <phoneticPr fontId="1" type="noConversion"/>
  </si>
  <si>
    <t>Max Demand Q(export)</t>
    <phoneticPr fontId="1" type="noConversion"/>
  </si>
  <si>
    <t>Max Demand I1</t>
    <phoneticPr fontId="1" type="noConversion"/>
  </si>
  <si>
    <t>Max Demand I2</t>
  </si>
  <si>
    <t>Max Demand I3</t>
  </si>
  <si>
    <t>Demand P(import)</t>
    <phoneticPr fontId="1" type="noConversion"/>
  </si>
  <si>
    <t>Demand P(export)</t>
    <phoneticPr fontId="1" type="noConversion"/>
  </si>
  <si>
    <t>Demand Q(import)</t>
    <phoneticPr fontId="1" type="noConversion"/>
  </si>
  <si>
    <t>Demand Q(export)</t>
    <phoneticPr fontId="1" type="noConversion"/>
  </si>
  <si>
    <t>Demand S(export)</t>
    <phoneticPr fontId="1" type="noConversion"/>
  </si>
  <si>
    <t>Demand I1</t>
    <phoneticPr fontId="1" type="noConversion"/>
  </si>
  <si>
    <t>Demand I2</t>
    <phoneticPr fontId="1" type="noConversion"/>
  </si>
  <si>
    <t>Demand I3</t>
    <phoneticPr fontId="1" type="noConversion"/>
  </si>
  <si>
    <t>General</t>
    <phoneticPr fontId="1" type="noConversion"/>
  </si>
  <si>
    <t>connection</t>
    <phoneticPr fontId="1" type="noConversion"/>
  </si>
  <si>
    <t>Communication</t>
    <phoneticPr fontId="1" type="noConversion"/>
  </si>
  <si>
    <t>Energy</t>
    <phoneticPr fontId="1" type="noConversion"/>
  </si>
  <si>
    <t>Counter</t>
    <phoneticPr fontId="1" type="noConversion"/>
  </si>
  <si>
    <t>Tariff Clock</t>
    <phoneticPr fontId="1" type="noConversion"/>
  </si>
  <si>
    <t>Recorders</t>
    <phoneticPr fontId="1" type="noConversion"/>
  </si>
  <si>
    <t>Trend Recorder A</t>
    <phoneticPr fontId="1" type="noConversion"/>
  </si>
  <si>
    <t>Power Quality</t>
    <phoneticPr fontId="1" type="noConversion"/>
  </si>
  <si>
    <t>PQ Event</t>
    <phoneticPr fontId="1" type="noConversion"/>
  </si>
  <si>
    <t xml:space="preserve">Reset </t>
    <phoneticPr fontId="1" type="noConversion"/>
  </si>
  <si>
    <t xml:space="preserve">Advanced Recorder/Trigger </t>
    <phoneticPr fontId="1" type="noConversion"/>
  </si>
  <si>
    <t>float</t>
    <phoneticPr fontId="1" type="noConversion"/>
  </si>
  <si>
    <t>float</t>
    <phoneticPr fontId="1" type="noConversion"/>
  </si>
  <si>
    <t>P1</t>
    <phoneticPr fontId="1" type="noConversion"/>
  </si>
  <si>
    <t>P total</t>
    <phoneticPr fontId="1" type="noConversion"/>
  </si>
  <si>
    <t>Q1</t>
    <phoneticPr fontId="1" type="noConversion"/>
  </si>
  <si>
    <t>Q2</t>
    <phoneticPr fontId="1" type="noConversion"/>
  </si>
  <si>
    <t>Q3</t>
    <phoneticPr fontId="1" type="noConversion"/>
  </si>
  <si>
    <t>Q total</t>
    <phoneticPr fontId="1" type="noConversion"/>
  </si>
  <si>
    <t>S1</t>
    <phoneticPr fontId="1" type="noConversion"/>
  </si>
  <si>
    <t>S total</t>
    <phoneticPr fontId="1" type="noConversion"/>
  </si>
  <si>
    <t>fP1</t>
    <phoneticPr fontId="1" type="noConversion"/>
  </si>
  <si>
    <t>fP2</t>
  </si>
  <si>
    <t>fP3</t>
  </si>
  <si>
    <t>fP total</t>
    <phoneticPr fontId="1" type="noConversion"/>
  </si>
  <si>
    <t>fQ1</t>
    <phoneticPr fontId="1" type="noConversion"/>
  </si>
  <si>
    <t>fQ2</t>
  </si>
  <si>
    <t>fQ3</t>
  </si>
  <si>
    <t>fQ total</t>
    <phoneticPr fontId="1" type="noConversion"/>
  </si>
  <si>
    <t>fS1</t>
    <phoneticPr fontId="1" type="noConversion"/>
  </si>
  <si>
    <t>fS2</t>
  </si>
  <si>
    <t>fS3</t>
  </si>
  <si>
    <t>fS total</t>
    <phoneticPr fontId="1" type="noConversion"/>
  </si>
  <si>
    <t>PF1</t>
    <phoneticPr fontId="1" type="noConversion"/>
  </si>
  <si>
    <t>PF total</t>
    <phoneticPr fontId="1" type="noConversion"/>
  </si>
  <si>
    <t>dPF1</t>
    <phoneticPr fontId="1" type="noConversion"/>
  </si>
  <si>
    <t>dPF2</t>
  </si>
  <si>
    <t>dPF3</t>
  </si>
  <si>
    <t>dPF total</t>
    <phoneticPr fontId="1" type="noConversion"/>
  </si>
  <si>
    <t>CF V1</t>
    <phoneticPr fontId="1" type="noConversion"/>
  </si>
  <si>
    <t>CF V12</t>
    <phoneticPr fontId="1" type="noConversion"/>
  </si>
  <si>
    <t>CF V23</t>
    <phoneticPr fontId="1" type="noConversion"/>
  </si>
  <si>
    <t>CF V31</t>
    <phoneticPr fontId="1" type="noConversion"/>
  </si>
  <si>
    <t>Time Stamp</t>
    <phoneticPr fontId="1" type="noConversion"/>
  </si>
  <si>
    <t>UTC</t>
    <phoneticPr fontId="1" type="noConversion"/>
  </si>
  <si>
    <t>UTC</t>
    <phoneticPr fontId="1" type="noConversion"/>
  </si>
  <si>
    <t>Forecast Demand P(export)</t>
    <phoneticPr fontId="1" type="noConversion"/>
  </si>
  <si>
    <t>Harmonics V1</t>
    <phoneticPr fontId="1" type="noConversion"/>
  </si>
  <si>
    <t>Harmonics V2</t>
  </si>
  <si>
    <t>Harmonics V3</t>
  </si>
  <si>
    <t>Harmonics V12</t>
    <phoneticPr fontId="1" type="noConversion"/>
  </si>
  <si>
    <t>Harmonics V23</t>
    <phoneticPr fontId="1" type="noConversion"/>
  </si>
  <si>
    <t>Harmonics V31</t>
    <phoneticPr fontId="1" type="noConversion"/>
  </si>
  <si>
    <t>Harmonics I1</t>
    <phoneticPr fontId="1" type="noConversion"/>
  </si>
  <si>
    <t>Harmonics I2</t>
  </si>
  <si>
    <t>Harmonics I3</t>
  </si>
  <si>
    <t>Harmonics</t>
    <phoneticPr fontId="1" type="noConversion"/>
  </si>
  <si>
    <t xml:space="preserve"> </t>
    <phoneticPr fontId="1" type="noConversion"/>
  </si>
  <si>
    <t>Power Angle(atan(fPt,fQt) L1</t>
    <phoneticPr fontId="1" type="noConversion"/>
  </si>
  <si>
    <t>Power Angle(atan(fPt,fQt) L2</t>
  </si>
  <si>
    <t>Power Angle(atan(fPt,fQt) L3</t>
  </si>
  <si>
    <t>deformed Power D L1</t>
    <phoneticPr fontId="1" type="noConversion"/>
  </si>
  <si>
    <t>deformed Power D L2</t>
  </si>
  <si>
    <t>deformed Power D L3</t>
  </si>
  <si>
    <t>deformed Power D Total</t>
    <phoneticPr fontId="1" type="noConversion"/>
  </si>
  <si>
    <t>S=sqrt {P^{2}+Q^{2}+D^{2}}</t>
    <phoneticPr fontId="1" type="noConversion"/>
  </si>
  <si>
    <t>reserved</t>
    <phoneticPr fontId="1" type="noConversion"/>
  </si>
  <si>
    <t>S16</t>
    <phoneticPr fontId="1" type="noConversion"/>
  </si>
  <si>
    <t>Wave Sample</t>
    <phoneticPr fontId="1" type="noConversion"/>
  </si>
  <si>
    <t>Max/Min</t>
    <phoneticPr fontId="1" type="noConversion"/>
  </si>
  <si>
    <t>Reset TimeStamp</t>
    <phoneticPr fontId="1" type="noConversion"/>
  </si>
  <si>
    <t>I2</t>
    <phoneticPr fontId="1" type="noConversion"/>
  </si>
  <si>
    <t>I3</t>
    <phoneticPr fontId="1" type="noConversion"/>
  </si>
  <si>
    <t>In</t>
    <phoneticPr fontId="1" type="noConversion"/>
  </si>
  <si>
    <t>U16</t>
    <phoneticPr fontId="1" type="noConversion"/>
  </si>
  <si>
    <t>http://www.relaytech.com/symcomp_calculator.htm</t>
  </si>
  <si>
    <t>I~</t>
    <phoneticPr fontId="1" type="noConversion"/>
  </si>
  <si>
    <t>Isum</t>
    <phoneticPr fontId="1" type="noConversion"/>
  </si>
  <si>
    <t>I total</t>
    <phoneticPr fontId="1" type="noConversion"/>
  </si>
  <si>
    <t>Max Demand S</t>
    <phoneticPr fontId="1" type="noConversion"/>
  </si>
  <si>
    <t>PF L1</t>
    <phoneticPr fontId="1" type="noConversion"/>
  </si>
  <si>
    <t>PF L2</t>
  </si>
  <si>
    <t>PF L3</t>
  </si>
  <si>
    <t>Energy</t>
    <phoneticPr fontId="1" type="noConversion"/>
  </si>
  <si>
    <t>Demand</t>
    <phoneticPr fontId="1" type="noConversion"/>
  </si>
  <si>
    <t>THD</t>
    <phoneticPr fontId="1" type="noConversion"/>
  </si>
  <si>
    <t>Metering</t>
    <phoneticPr fontId="1" type="noConversion"/>
  </si>
  <si>
    <t>import kwh</t>
    <phoneticPr fontId="1" type="noConversion"/>
  </si>
  <si>
    <t>export kwh</t>
    <phoneticPr fontId="1" type="noConversion"/>
  </si>
  <si>
    <t>import kvarh</t>
    <phoneticPr fontId="1" type="noConversion"/>
  </si>
  <si>
    <t>export kvarh</t>
    <phoneticPr fontId="1" type="noConversion"/>
  </si>
  <si>
    <t>V</t>
    <phoneticPr fontId="1" type="noConversion"/>
  </si>
  <si>
    <t>최근 24시간 그래프 그린다</t>
    <phoneticPr fontId="1" type="noConversion"/>
  </si>
  <si>
    <t>U32</t>
    <phoneticPr fontId="1" type="noConversion"/>
  </si>
  <si>
    <t>%</t>
    <phoneticPr fontId="1" type="noConversion"/>
  </si>
  <si>
    <t>L2</t>
  </si>
  <si>
    <t>L3</t>
  </si>
  <si>
    <t>Internal Temp</t>
    <phoneticPr fontId="1" type="noConversion"/>
  </si>
  <si>
    <t>P2</t>
    <phoneticPr fontId="1" type="noConversion"/>
  </si>
  <si>
    <t>I~</t>
    <phoneticPr fontId="1" type="noConversion"/>
  </si>
  <si>
    <t>serial#</t>
    <phoneticPr fontId="1" type="noConversion"/>
  </si>
  <si>
    <t>HW version</t>
    <phoneticPr fontId="1" type="noConversion"/>
  </si>
  <si>
    <t>FW version</t>
    <phoneticPr fontId="1" type="noConversion"/>
  </si>
  <si>
    <t>mac address</t>
    <phoneticPr fontId="1" type="noConversion"/>
  </si>
  <si>
    <t>U1</t>
    <phoneticPr fontId="1" type="noConversion"/>
  </si>
  <si>
    <t>U2</t>
  </si>
  <si>
    <t>U3</t>
  </si>
  <si>
    <t>U~</t>
    <phoneticPr fontId="1" type="noConversion"/>
  </si>
  <si>
    <t>U12</t>
    <phoneticPr fontId="1" type="noConversion"/>
  </si>
  <si>
    <t>U23</t>
    <phoneticPr fontId="1" type="noConversion"/>
  </si>
  <si>
    <t>U31</t>
    <phoneticPr fontId="1" type="noConversion"/>
  </si>
  <si>
    <t>Upp~</t>
    <phoneticPr fontId="1" type="noConversion"/>
  </si>
  <si>
    <t>U~</t>
    <phoneticPr fontId="1" type="noConversion"/>
  </si>
  <si>
    <t>U Underdeviation L1</t>
    <phoneticPr fontId="1" type="noConversion"/>
  </si>
  <si>
    <t>U Underdeviation L2</t>
  </si>
  <si>
    <t>U Underdeviation L3</t>
  </si>
  <si>
    <t>U Overdeviation L1</t>
    <phoneticPr fontId="1" type="noConversion"/>
  </si>
  <si>
    <t>U Overdeviation L2</t>
  </si>
  <si>
    <t>U Overdeviation L3</t>
  </si>
  <si>
    <t>U Zero Sequence Mag.</t>
    <phoneticPr fontId="1" type="noConversion"/>
  </si>
  <si>
    <t>U Zero Sequence angle</t>
    <phoneticPr fontId="1" type="noConversion"/>
  </si>
  <si>
    <t>U Positive Sequence Mag.</t>
    <phoneticPr fontId="1" type="noConversion"/>
  </si>
  <si>
    <t>U Positive Sequence angle</t>
    <phoneticPr fontId="1" type="noConversion"/>
  </si>
  <si>
    <t>U Negative Sequence Mag</t>
    <phoneticPr fontId="1" type="noConversion"/>
  </si>
  <si>
    <t>Angle U1</t>
    <phoneticPr fontId="1" type="noConversion"/>
  </si>
  <si>
    <t>Angle U2</t>
  </si>
  <si>
    <t>Angle U3</t>
  </si>
  <si>
    <t>U Negative Sequence angle</t>
    <phoneticPr fontId="1" type="noConversion"/>
  </si>
  <si>
    <t>HW Model</t>
    <phoneticPr fontId="1" type="noConversion"/>
  </si>
  <si>
    <t>U2</t>
    <phoneticPr fontId="1" type="noConversion"/>
  </si>
  <si>
    <t>U3</t>
    <phoneticPr fontId="1" type="noConversion"/>
  </si>
  <si>
    <t>U</t>
    <phoneticPr fontId="1" type="noConversion"/>
  </si>
  <si>
    <t>R1</t>
    <phoneticPr fontId="1" type="noConversion"/>
  </si>
  <si>
    <t>R2</t>
    <phoneticPr fontId="1" type="noConversion"/>
  </si>
  <si>
    <t>Vin</t>
    <phoneticPr fontId="1" type="noConversion"/>
  </si>
  <si>
    <t>PGA</t>
    <phoneticPr fontId="1" type="noConversion"/>
  </si>
  <si>
    <t>ADC Full</t>
    <phoneticPr fontId="1" type="noConversion"/>
  </si>
  <si>
    <t>Vfull</t>
    <phoneticPr fontId="1" type="noConversion"/>
  </si>
  <si>
    <t>Vr1</t>
    <phoneticPr fontId="1" type="noConversion"/>
  </si>
  <si>
    <t>Vr1-pp</t>
    <phoneticPr fontId="1" type="noConversion"/>
  </si>
  <si>
    <t>Vo</t>
    <phoneticPr fontId="1" type="noConversion"/>
  </si>
  <si>
    <t>I1</t>
    <phoneticPr fontId="1" type="noConversion"/>
  </si>
  <si>
    <t>ration</t>
    <phoneticPr fontId="1" type="noConversion"/>
  </si>
  <si>
    <t>I2</t>
    <phoneticPr fontId="1" type="noConversion"/>
  </si>
  <si>
    <t>R-burden</t>
    <phoneticPr fontId="1" type="noConversion"/>
  </si>
  <si>
    <t>5A</t>
    <phoneticPr fontId="1" type="noConversion"/>
  </si>
  <si>
    <t>100mA</t>
    <phoneticPr fontId="1" type="noConversion"/>
  </si>
  <si>
    <t>333mV</t>
    <phoneticPr fontId="1" type="noConversion"/>
  </si>
  <si>
    <t>Vr-pp</t>
    <phoneticPr fontId="1" type="noConversion"/>
  </si>
  <si>
    <t>I-full</t>
    <phoneticPr fontId="1" type="noConversion"/>
  </si>
  <si>
    <t xml:space="preserve"> </t>
    <phoneticPr fontId="1" type="noConversion"/>
  </si>
  <si>
    <t>Freqency</t>
    <phoneticPr fontId="1" type="noConversion"/>
  </si>
  <si>
    <t>Angle Resoultion</t>
    <phoneticPr fontId="1" type="noConversion"/>
  </si>
  <si>
    <t xml:space="preserve">Voltage </t>
    <phoneticPr fontId="1" type="noConversion"/>
  </si>
  <si>
    <t>Current</t>
    <phoneticPr fontId="1" type="noConversion"/>
  </si>
  <si>
    <t>Resolution = (360/1024000)*Freq</t>
    <phoneticPr fontId="1" type="noConversion"/>
  </si>
  <si>
    <t>O</t>
    <phoneticPr fontId="1" type="noConversion"/>
  </si>
  <si>
    <t>구현</t>
    <phoneticPr fontId="1" type="noConversion"/>
  </si>
  <si>
    <t>Chip에서 제공하는 결과 사용</t>
    <phoneticPr fontId="1" type="noConversion"/>
  </si>
  <si>
    <t>PGA</t>
    <phoneticPr fontId="1" type="noConversion"/>
  </si>
  <si>
    <t>Wave Form V1 (160 sample)</t>
    <phoneticPr fontId="1" type="noConversion"/>
  </si>
  <si>
    <t>V1</t>
    <phoneticPr fontId="1" type="noConversion"/>
  </si>
  <si>
    <t>V2</t>
    <phoneticPr fontId="1" type="noConversion"/>
  </si>
  <si>
    <t>V0</t>
    <phoneticPr fontId="1" type="noConversion"/>
  </si>
  <si>
    <t>positive</t>
    <phoneticPr fontId="1" type="noConversion"/>
  </si>
  <si>
    <t>negative</t>
    <phoneticPr fontId="1" type="noConversion"/>
  </si>
  <si>
    <t>zero</t>
    <phoneticPr fontId="1" type="noConversion"/>
  </si>
  <si>
    <t>v1</t>
    <phoneticPr fontId="1" type="noConversion"/>
  </si>
  <si>
    <t>v2</t>
    <phoneticPr fontId="1" type="noConversion"/>
  </si>
  <si>
    <t>v3</t>
    <phoneticPr fontId="1" type="noConversion"/>
  </si>
  <si>
    <t>POS</t>
    <phoneticPr fontId="1" type="noConversion"/>
  </si>
  <si>
    <t>NEG</t>
    <phoneticPr fontId="1" type="noConversion"/>
  </si>
  <si>
    <t>ZERO</t>
    <phoneticPr fontId="1" type="noConversion"/>
  </si>
  <si>
    <t>x</t>
    <phoneticPr fontId="1" type="noConversion"/>
  </si>
  <si>
    <t>y</t>
    <phoneticPr fontId="1" type="noConversion"/>
  </si>
  <si>
    <t>Mag</t>
    <phoneticPr fontId="1" type="noConversion"/>
  </si>
  <si>
    <t>sum</t>
    <phoneticPr fontId="1" type="noConversion"/>
  </si>
  <si>
    <t>phase</t>
    <phoneticPr fontId="1" type="noConversion"/>
  </si>
  <si>
    <t>http://www.relaytech.com/files/34789988.htm</t>
  </si>
  <si>
    <t>Uo</t>
    <phoneticPr fontId="1" type="noConversion"/>
  </si>
  <si>
    <t>Uu</t>
    <phoneticPr fontId="1" type="noConversion"/>
  </si>
  <si>
    <t>Uu=neg/pos*100</t>
    <phoneticPr fontId="1" type="noConversion"/>
  </si>
  <si>
    <t>Uo=zero/pos*100</t>
    <phoneticPr fontId="1" type="noConversion"/>
  </si>
  <si>
    <t>I Zero Sequence Mag</t>
    <phoneticPr fontId="1" type="noConversion"/>
  </si>
  <si>
    <t>I Zero Sequence angle</t>
    <phoneticPr fontId="1" type="noConversion"/>
  </si>
  <si>
    <t>I Positive Sequence Mag.</t>
    <phoneticPr fontId="1" type="noConversion"/>
  </si>
  <si>
    <t>I Positive Sequence angle</t>
    <phoneticPr fontId="1" type="noConversion"/>
  </si>
  <si>
    <t>I Negative Sequence Mag.</t>
    <phoneticPr fontId="1" type="noConversion"/>
  </si>
  <si>
    <t>I Negative Sequence angle</t>
    <phoneticPr fontId="1" type="noConversion"/>
  </si>
  <si>
    <t>Iunbalance0</t>
    <phoneticPr fontId="1" type="noConversion"/>
  </si>
  <si>
    <t>Uunbalance2</t>
    <phoneticPr fontId="1" type="noConversion"/>
  </si>
  <si>
    <t>Uunbalance0</t>
    <phoneticPr fontId="1" type="noConversion"/>
  </si>
  <si>
    <t>Trend Recorder Group</t>
    <phoneticPr fontId="1" type="noConversion"/>
  </si>
  <si>
    <t>interval</t>
    <phoneticPr fontId="1" type="noConversion"/>
  </si>
  <si>
    <t>10 min</t>
    <phoneticPr fontId="1" type="noConversion"/>
  </si>
  <si>
    <t>data</t>
    <phoneticPr fontId="1" type="noConversion"/>
  </si>
  <si>
    <t>U1</t>
    <phoneticPr fontId="1" type="noConversion"/>
  </si>
  <si>
    <t>I1</t>
    <phoneticPr fontId="1" type="noConversion"/>
  </si>
  <si>
    <t>P1</t>
    <phoneticPr fontId="1" type="noConversion"/>
  </si>
  <si>
    <t>Q1</t>
    <phoneticPr fontId="1" type="noConversion"/>
  </si>
  <si>
    <t>Q2</t>
    <phoneticPr fontId="1" type="noConversion"/>
  </si>
  <si>
    <t>Q3</t>
    <phoneticPr fontId="1" type="noConversion"/>
  </si>
  <si>
    <t>1min</t>
    <phoneticPr fontId="1" type="noConversion"/>
  </si>
  <si>
    <t>Freq</t>
    <phoneticPr fontId="1" type="noConversion"/>
  </si>
  <si>
    <t>Temp</t>
    <phoneticPr fontId="1" type="noConversion"/>
  </si>
  <si>
    <t>E1</t>
    <phoneticPr fontId="1" type="noConversion"/>
  </si>
  <si>
    <t>E2</t>
  </si>
  <si>
    <t>E3</t>
  </si>
  <si>
    <t>E4</t>
  </si>
  <si>
    <t>statistic</t>
    <phoneticPr fontId="1" type="noConversion"/>
  </si>
  <si>
    <t>Day</t>
    <phoneticPr fontId="1" type="noConversion"/>
  </si>
  <si>
    <t>Week</t>
    <phoneticPr fontId="1" type="noConversion"/>
  </si>
  <si>
    <t>Month</t>
    <phoneticPr fontId="1" type="noConversion"/>
  </si>
  <si>
    <t>Angle I1</t>
  </si>
  <si>
    <t>Angle I2</t>
  </si>
  <si>
    <t>Angle I3</t>
  </si>
  <si>
    <t>Iunbalance2</t>
  </si>
  <si>
    <t>meter</t>
  </si>
  <si>
    <t>egy</t>
  </si>
  <si>
    <t>bb8</t>
  </si>
  <si>
    <t>ithd</t>
  </si>
  <si>
    <t>wv</t>
  </si>
  <si>
    <t>maxmin</t>
  </si>
  <si>
    <t>alarm</t>
  </si>
  <si>
    <t>info</t>
  </si>
  <si>
    <t>setting</t>
  </si>
  <si>
    <t>추시</t>
  </si>
  <si>
    <t>cal</t>
  </si>
  <si>
    <t>qds</t>
  </si>
  <si>
    <t>vds</t>
  </si>
  <si>
    <t>DM</t>
  </si>
  <si>
    <t>VQ</t>
  </si>
  <si>
    <t>report</t>
  </si>
  <si>
    <t>hd</t>
  </si>
  <si>
    <t>commCfg</t>
  </si>
  <si>
    <t>reserved</t>
  </si>
  <si>
    <t xml:space="preserve"> </t>
  </si>
  <si>
    <t>Temp</t>
  </si>
  <si>
    <t>1532c</t>
  </si>
  <si>
    <t>56e8</t>
  </si>
  <si>
    <t>5610</t>
  </si>
  <si>
    <t>2150</t>
  </si>
  <si>
    <t>20f8</t>
  </si>
  <si>
    <t>2020</t>
  </si>
  <si>
    <t>2008</t>
  </si>
  <si>
    <t>1f40</t>
  </si>
  <si>
    <t>1db0</t>
  </si>
  <si>
    <t>11f8</t>
  </si>
  <si>
    <t>addr(dec)</t>
  </si>
  <si>
    <t>addr(hex)</t>
  </si>
  <si>
    <t>modbus 주소</t>
  </si>
  <si>
    <t>크기</t>
  </si>
  <si>
    <t>h</t>
  </si>
  <si>
    <t>Ih</t>
  </si>
  <si>
    <t>IH %Fund</t>
  </si>
  <si>
    <t>IH</t>
  </si>
  <si>
    <t>Ih=IH/Irms</t>
  </si>
  <si>
    <t>H*H*Ih*Ih</t>
  </si>
  <si>
    <t>Irms</t>
  </si>
  <si>
    <t>K factor</t>
  </si>
  <si>
    <t>IEEE(UL)</t>
  </si>
  <si>
    <t>UL</t>
  </si>
  <si>
    <t>baud rate
0: 9600
1:19200
2:38400
3:57600
4:115200</t>
    <phoneticPr fontId="1" type="noConversion"/>
  </si>
  <si>
    <t>parity
0: none
1: odd
2: even</t>
    <phoneticPr fontId="1" type="noConversion"/>
  </si>
  <si>
    <t>device Id</t>
    <phoneticPr fontId="1" type="noConversion"/>
  </si>
  <si>
    <t>I Nominal</t>
    <phoneticPr fontId="1" type="noConversion"/>
  </si>
  <si>
    <t>CT1</t>
    <phoneticPr fontId="1" type="noConversion"/>
  </si>
  <si>
    <t># turns(unused)</t>
    <phoneticPr fontId="1" type="noConversion"/>
  </si>
  <si>
    <t>VA type
0: RMS(S=VA)
1: vector(S=sqrt(P*P+Q*Q)</t>
    <phoneticPr fontId="1" type="noConversion"/>
  </si>
  <si>
    <t>PF sign
0: IEC
1: IEEE</t>
    <phoneticPr fontId="1" type="noConversion"/>
  </si>
  <si>
    <t>demand interval</t>
    <phoneticPr fontId="1" type="noConversion"/>
  </si>
  <si>
    <t>OC Level</t>
    <phoneticPr fontId="1" type="noConversion"/>
  </si>
  <si>
    <t>Sag Cycle</t>
    <phoneticPr fontId="1" type="noConversion"/>
  </si>
  <si>
    <t>Swell Cycle</t>
    <phoneticPr fontId="1" type="noConversion"/>
  </si>
  <si>
    <t>CT1 direction
0: positive
1: negative</t>
    <phoneticPr fontId="1" type="noConversion"/>
  </si>
  <si>
    <t>CT2 direction</t>
  </si>
  <si>
    <t>CT3 direction</t>
  </si>
  <si>
    <t>Rogowski CT Model</t>
    <phoneticPr fontId="1" type="noConversion"/>
  </si>
  <si>
    <t>phase offset 1
* phase resolution 
60Hz: 0.0211, 50Hz: 0.0176
* range: +63 ~ -383
 1.329 ~ -8.079
 1.107 ~ -6.732</t>
    <phoneticPr fontId="1" type="noConversion"/>
  </si>
  <si>
    <t>phase offset 2</t>
  </si>
  <si>
    <t>phase offset 3</t>
  </si>
  <si>
    <t>V nominal</t>
    <phoneticPr fontId="1" type="noConversion"/>
  </si>
  <si>
    <t>PT2</t>
    <phoneticPr fontId="1" type="noConversion"/>
  </si>
  <si>
    <t xml:space="preserve"> </t>
    <phoneticPr fontId="1" type="noConversion"/>
  </si>
  <si>
    <t>DI TYPE #0</t>
  </si>
  <si>
    <t>DI TYPE #1</t>
  </si>
  <si>
    <t>DI TYPE #2</t>
  </si>
  <si>
    <t>DI TYPE #3</t>
  </si>
  <si>
    <t>DI TYPE #4</t>
  </si>
  <si>
    <t>DI TYPE #5</t>
  </si>
  <si>
    <t>DI TYPE #6</t>
  </si>
  <si>
    <t>DI TYPE #7</t>
  </si>
  <si>
    <t>DO Output Mode #0</t>
  </si>
  <si>
    <t>DO Output Mode #1</t>
  </si>
  <si>
    <t>DO Output Mode #2</t>
  </si>
  <si>
    <t>DO Output Mode #3</t>
  </si>
  <si>
    <t>DO Output Mode #4</t>
  </si>
  <si>
    <t>DO Output Mode #5</t>
  </si>
  <si>
    <t>DO HoldTime #0</t>
  </si>
  <si>
    <t>DO HoldTime #1</t>
  </si>
  <si>
    <t>DO HoldTime #2</t>
  </si>
  <si>
    <t>DO HoldTime #3</t>
  </si>
  <si>
    <t>DO HoldTime #4</t>
  </si>
  <si>
    <t>DO HoldTime #5</t>
  </si>
  <si>
    <t>AO #0 Min Scale</t>
    <phoneticPr fontId="1" type="noConversion"/>
  </si>
  <si>
    <t>AO #0 Max Scale</t>
    <phoneticPr fontId="1" type="noConversion"/>
  </si>
  <si>
    <t>AO #1 Min Scale</t>
    <phoneticPr fontId="1" type="noConversion"/>
  </si>
  <si>
    <t>AO #1 Max Scale</t>
    <phoneticPr fontId="1" type="noConversion"/>
  </si>
  <si>
    <t>Trigger Action</t>
  </si>
  <si>
    <t>THD-I</t>
  </si>
  <si>
    <t>L1</t>
  </si>
  <si>
    <t>U32</t>
  </si>
  <si>
    <t>U16</t>
  </si>
  <si>
    <t>PT1</t>
  </si>
  <si>
    <t>Eth#0 IP</t>
  </si>
  <si>
    <t>Eth#0 SUBNET</t>
  </si>
  <si>
    <t>Eth#0 GATEWAY</t>
  </si>
  <si>
    <t>Eth#0 DNS</t>
  </si>
  <si>
    <t>Modbus TCP Port</t>
  </si>
  <si>
    <t>Sag Level(%), 90%</t>
  </si>
  <si>
    <t>Interruption Level, 5%</t>
  </si>
  <si>
    <t>Interruption Time, 60s</t>
  </si>
  <si>
    <t>Power Quality Report</t>
  </si>
  <si>
    <t xml:space="preserve">Command </t>
  </si>
  <si>
    <t>reboot</t>
    <phoneticPr fontId="1" type="noConversion"/>
  </si>
  <si>
    <t>save settings</t>
    <phoneticPr fontId="1" type="noConversion"/>
  </si>
  <si>
    <t>clear demand</t>
    <phoneticPr fontId="1" type="noConversion"/>
  </si>
  <si>
    <t>clear minmax</t>
    <phoneticPr fontId="1" type="noConversion"/>
  </si>
  <si>
    <t>clear energy</t>
    <phoneticPr fontId="1" type="noConversion"/>
  </si>
  <si>
    <t>clear alarm</t>
    <phoneticPr fontId="1" type="noConversion"/>
  </si>
  <si>
    <t>init settings</t>
    <phoneticPr fontId="1" type="noConversion"/>
  </si>
  <si>
    <t>clear event</t>
    <phoneticPr fontId="1" type="noConversion"/>
  </si>
  <si>
    <t>Alarm Definition</t>
  </si>
  <si>
    <t>THD U1</t>
  </si>
  <si>
    <t>THD U2</t>
  </si>
  <si>
    <t>THD U3</t>
  </si>
  <si>
    <t>THD U12</t>
  </si>
  <si>
    <t>THD U23</t>
  </si>
  <si>
    <t>THD U31</t>
  </si>
  <si>
    <t>THD I1</t>
  </si>
  <si>
    <t>Communication Settings</t>
  </si>
  <si>
    <t>ETC</t>
  </si>
  <si>
    <t>U16</t>
    <phoneticPr fontId="1" type="noConversion"/>
  </si>
  <si>
    <t>U16</t>
    <phoneticPr fontId="1" type="noConversion"/>
  </si>
  <si>
    <t>DI status #0</t>
  </si>
  <si>
    <t>DI status #1</t>
  </si>
  <si>
    <t>DI status #2</t>
  </si>
  <si>
    <t>DI status #3</t>
  </si>
  <si>
    <t>DI status #4</t>
  </si>
  <si>
    <t>DI status #5</t>
  </si>
  <si>
    <t>DI status #6</t>
  </si>
  <si>
    <t>DI status #7</t>
  </si>
  <si>
    <t>DI Pulse Data #0</t>
  </si>
  <si>
    <t>DI Pulse Data #1</t>
  </si>
  <si>
    <t>DI Pulse Data #2</t>
  </si>
  <si>
    <t>DI Pulse Data #3</t>
  </si>
  <si>
    <t>DI Pulse Data #4</t>
  </si>
  <si>
    <t>DI Pulse Data #5</t>
  </si>
  <si>
    <t>DI Pulse Data #6</t>
  </si>
  <si>
    <t>DI Pulse Data #7</t>
  </si>
  <si>
    <t>DO status #1</t>
  </si>
  <si>
    <t>DO status #2</t>
  </si>
  <si>
    <t>DO status #3</t>
  </si>
  <si>
    <t>DO status #4</t>
  </si>
  <si>
    <t>DO status #5</t>
  </si>
  <si>
    <t>AI #3</t>
  </si>
  <si>
    <t>A0 #1</t>
  </si>
  <si>
    <t>type</t>
    <phoneticPr fontId="1" type="noConversion"/>
  </si>
  <si>
    <t>METER INFO</t>
  </si>
  <si>
    <t>DHCP enabled</t>
  </si>
  <si>
    <t>PT</t>
  </si>
  <si>
    <t>CT</t>
  </si>
  <si>
    <t>UTC</t>
  </si>
  <si>
    <t>Present Demand P(import)</t>
    <phoneticPr fontId="1" type="noConversion"/>
  </si>
  <si>
    <t>Present Demand P(export)</t>
    <phoneticPr fontId="1" type="noConversion"/>
  </si>
  <si>
    <t>Present Demand Q(import)</t>
    <phoneticPr fontId="1" type="noConversion"/>
  </si>
  <si>
    <t>Present Demand Q(export)</t>
    <phoneticPr fontId="1" type="noConversion"/>
  </si>
  <si>
    <t>Present Demand S(export)</t>
    <phoneticPr fontId="1" type="noConversion"/>
  </si>
  <si>
    <t>Demand P Array(15분 단위)</t>
  </si>
  <si>
    <t>Demand P 15m(import)</t>
  </si>
  <si>
    <t xml:space="preserve">32K: 67,107,786
8K: 74,518,668
첫번째 번지 접근시 wave data를 modbus map으로 load 한다 </t>
    <phoneticPr fontId="1" type="noConversion"/>
  </si>
  <si>
    <t>I-ref,  1=0.1A</t>
    <phoneticPr fontId="1" type="noConversion"/>
  </si>
  <si>
    <t>V-ref, 1=1V</t>
    <phoneticPr fontId="1" type="noConversion"/>
  </si>
  <si>
    <t xml:space="preserve"> </t>
    <phoneticPr fontId="1" type="noConversion"/>
  </si>
  <si>
    <t>sag 분류</t>
    <phoneticPr fontId="1" type="noConversion"/>
  </si>
  <si>
    <t>level</t>
    <phoneticPr fontId="1" type="noConversion"/>
  </si>
  <si>
    <t>80 &lt; Un &lt; 90%</t>
    <phoneticPr fontId="1" type="noConversion"/>
  </si>
  <si>
    <t>70 &lt; Un &lt; 80%</t>
    <phoneticPr fontId="1" type="noConversion"/>
  </si>
  <si>
    <t>40 &lt; Un &lt; 70%</t>
    <phoneticPr fontId="1" type="noConversion"/>
  </si>
  <si>
    <t>5 &lt; Un &lt; 40%</t>
    <phoneticPr fontId="1" type="noConversion"/>
  </si>
  <si>
    <t>Un &lt; 5%</t>
    <phoneticPr fontId="1" type="noConversion"/>
  </si>
  <si>
    <t>10~20ms</t>
    <phoneticPr fontId="1" type="noConversion"/>
  </si>
  <si>
    <t>&gt; 200ms</t>
    <phoneticPr fontId="1" type="noConversion"/>
  </si>
  <si>
    <t>&gt; 500ms</t>
    <phoneticPr fontId="1" type="noConversion"/>
  </si>
  <si>
    <t>&gt; 1s</t>
    <phoneticPr fontId="1" type="noConversion"/>
  </si>
  <si>
    <t>&gt; 5~60s</t>
    <phoneticPr fontId="1" type="noConversion"/>
  </si>
  <si>
    <t>&gt; 60s</t>
    <phoneticPr fontId="1" type="noConversion"/>
  </si>
  <si>
    <t>swell 분류</t>
    <phoneticPr fontId="1" type="noConversion"/>
  </si>
  <si>
    <t>110 &lt; Un &lt; 120%</t>
    <phoneticPr fontId="1" type="noConversion"/>
  </si>
  <si>
    <t xml:space="preserve"> Un &gt; 120%</t>
    <phoneticPr fontId="1" type="noConversion"/>
  </si>
  <si>
    <t>10~500ms</t>
    <phoneticPr fontId="1" type="noConversion"/>
  </si>
  <si>
    <t>start ts</t>
    <phoneticPr fontId="1" type="noConversion"/>
  </si>
  <si>
    <t>fr</t>
    <phoneticPr fontId="1" type="noConversion"/>
  </si>
  <si>
    <t>re</t>
    <phoneticPr fontId="1" type="noConversion"/>
  </si>
  <si>
    <t>count</t>
    <phoneticPr fontId="1" type="noConversion"/>
  </si>
  <si>
    <t>Level 2</t>
  </si>
  <si>
    <t>Level 3</t>
  </si>
  <si>
    <t>PQ Event #2</t>
    <phoneticPr fontId="1" type="noConversion"/>
  </si>
  <si>
    <t>PQ Event #3</t>
  </si>
  <si>
    <t>PQ Event #4</t>
  </si>
  <si>
    <t>PQ Event #5</t>
  </si>
  <si>
    <t>PQ Event #6</t>
  </si>
  <si>
    <t>PQ Event #7</t>
  </si>
  <si>
    <t>PQ Event #8</t>
  </si>
  <si>
    <t>PQ Event #9</t>
  </si>
  <si>
    <t>PQ Event #10</t>
  </si>
  <si>
    <t>PQ Event #11</t>
  </si>
  <si>
    <t>PQ Event #12</t>
  </si>
  <si>
    <t>PQ Event #13</t>
  </si>
  <si>
    <t>PQ Event #14</t>
  </si>
  <si>
    <t>PQ Event #15</t>
  </si>
  <si>
    <t>PQ Event #16</t>
  </si>
  <si>
    <t>PQ Event #17</t>
  </si>
  <si>
    <t>PQ Event #18</t>
  </si>
  <si>
    <t>PQ Event #19</t>
  </si>
  <si>
    <t>PQ Event #20</t>
  </si>
  <si>
    <t>PQ Event #21</t>
  </si>
  <si>
    <t>PQ Event #22</t>
  </si>
  <si>
    <t>PQ Event #23</t>
  </si>
  <si>
    <t>PQ Event #24</t>
  </si>
  <si>
    <t>PQ Event #25</t>
  </si>
  <si>
    <t>PQ Event #26</t>
  </si>
  <si>
    <t>PQ Event #27</t>
  </si>
  <si>
    <t>PQ Event #28</t>
  </si>
  <si>
    <t>PQ Event #29</t>
  </si>
  <si>
    <t>PQ Event #30</t>
  </si>
  <si>
    <t>PQ Event #31</t>
  </si>
  <si>
    <t>U1</t>
    <phoneticPr fontId="1" type="noConversion"/>
  </si>
  <si>
    <t>U~</t>
    <phoneticPr fontId="1" type="noConversion"/>
  </si>
  <si>
    <t>U12</t>
    <phoneticPr fontId="1" type="noConversion"/>
  </si>
  <si>
    <t>U23</t>
    <phoneticPr fontId="1" type="noConversion"/>
  </si>
  <si>
    <t>U31</t>
    <phoneticPr fontId="1" type="noConversion"/>
  </si>
  <si>
    <t>Upp~</t>
    <phoneticPr fontId="1" type="noConversion"/>
  </si>
  <si>
    <t>Voltage Unbalace, Uo</t>
    <phoneticPr fontId="1" type="noConversion"/>
  </si>
  <si>
    <t>Voltage Unbalace, Uu</t>
    <phoneticPr fontId="1" type="noConversion"/>
  </si>
  <si>
    <t>I1</t>
    <phoneticPr fontId="1" type="noConversion"/>
  </si>
  <si>
    <t>P1</t>
    <phoneticPr fontId="1" type="noConversion"/>
  </si>
  <si>
    <t>Ptotal</t>
    <phoneticPr fontId="1" type="noConversion"/>
  </si>
  <si>
    <t>Q1</t>
    <phoneticPr fontId="1" type="noConversion"/>
  </si>
  <si>
    <t>Q2</t>
    <phoneticPr fontId="1" type="noConversion"/>
  </si>
  <si>
    <t>Q3</t>
    <phoneticPr fontId="1" type="noConversion"/>
  </si>
  <si>
    <t>Qtot</t>
    <phoneticPr fontId="1" type="noConversion"/>
  </si>
  <si>
    <t>D1</t>
    <phoneticPr fontId="1" type="noConversion"/>
  </si>
  <si>
    <t>D2</t>
  </si>
  <si>
    <t>D3</t>
  </si>
  <si>
    <t>D</t>
    <phoneticPr fontId="1" type="noConversion"/>
  </si>
  <si>
    <t>S1</t>
    <phoneticPr fontId="1" type="noConversion"/>
  </si>
  <si>
    <t>Stot</t>
    <phoneticPr fontId="1" type="noConversion"/>
  </si>
  <si>
    <t>PF1</t>
    <phoneticPr fontId="1" type="noConversion"/>
  </si>
  <si>
    <t>PFtot</t>
    <phoneticPr fontId="1" type="noConversion"/>
  </si>
  <si>
    <t>THD U1</t>
    <phoneticPr fontId="1" type="noConversion"/>
  </si>
  <si>
    <t>THD U12</t>
    <phoneticPr fontId="1" type="noConversion"/>
  </si>
  <si>
    <t>THD U23</t>
    <phoneticPr fontId="1" type="noConversion"/>
  </si>
  <si>
    <t>THD U31</t>
    <phoneticPr fontId="1" type="noConversion"/>
  </si>
  <si>
    <t>THD I1</t>
    <phoneticPr fontId="1" type="noConversion"/>
  </si>
  <si>
    <t>Dynamic Demand P+</t>
    <phoneticPr fontId="1" type="noConversion"/>
  </si>
  <si>
    <t>Dynamic Demand P-</t>
    <phoneticPr fontId="1" type="noConversion"/>
  </si>
  <si>
    <t>Dynamic Demand Q+</t>
    <phoneticPr fontId="1" type="noConversion"/>
  </si>
  <si>
    <t>Dynamic Demand Q-</t>
    <phoneticPr fontId="1" type="noConversion"/>
  </si>
  <si>
    <t>Dynamic Demand S</t>
    <phoneticPr fontId="1" type="noConversion"/>
  </si>
  <si>
    <t>Dynamic Demand I1</t>
    <phoneticPr fontId="1" type="noConversion"/>
  </si>
  <si>
    <t>Dynamic Demand I2</t>
  </si>
  <si>
    <t>Dynamic Demand I3</t>
  </si>
  <si>
    <t>Max. Demand P+</t>
    <phoneticPr fontId="1" type="noConversion"/>
  </si>
  <si>
    <t>Max. Demand P=-</t>
    <phoneticPr fontId="1" type="noConversion"/>
  </si>
  <si>
    <t>Max. Demand Q+</t>
    <phoneticPr fontId="1" type="noConversion"/>
  </si>
  <si>
    <t>Max. Demand Q-</t>
    <phoneticPr fontId="1" type="noConversion"/>
  </si>
  <si>
    <t>Max. Demand S</t>
    <phoneticPr fontId="1" type="noConversion"/>
  </si>
  <si>
    <t>Max. Demand I1</t>
    <phoneticPr fontId="1" type="noConversion"/>
  </si>
  <si>
    <t>Max. Demand I2</t>
  </si>
  <si>
    <t>Max. Demand I3</t>
  </si>
  <si>
    <t>Temp</t>
    <phoneticPr fontId="1" type="noConversion"/>
  </si>
  <si>
    <t>Freq</t>
    <phoneticPr fontId="1" type="noConversion"/>
  </si>
  <si>
    <t>Alarm Settings #2</t>
    <phoneticPr fontId="1" type="noConversion"/>
  </si>
  <si>
    <t>Alarm Settings</t>
    <phoneticPr fontId="1" type="noConversion"/>
  </si>
  <si>
    <t>Alarm Settings #3</t>
  </si>
  <si>
    <t>Alarm Settings #4</t>
  </si>
  <si>
    <t>Alarm Settings #5</t>
  </si>
  <si>
    <t>Alarm Settings #6</t>
  </si>
  <si>
    <t>Alarm Settings #7</t>
  </si>
  <si>
    <t>Alarm Settings #8</t>
  </si>
  <si>
    <t>Alarm Settings #9</t>
  </si>
  <si>
    <t>Alarm Settings #10</t>
  </si>
  <si>
    <t>Alarm Settings #11</t>
  </si>
  <si>
    <t>Alarm Settings #12</t>
  </si>
  <si>
    <t>Alarm Settings #13</t>
  </si>
  <si>
    <t>Alarm Settings #14</t>
  </si>
  <si>
    <t>Alarm Settings #15</t>
  </si>
  <si>
    <t>Alarm Settings #16</t>
  </si>
  <si>
    <t>Alarm Settings #17</t>
  </si>
  <si>
    <t>Alarm Settings #18</t>
  </si>
  <si>
    <t>Alarm Settings #19</t>
  </si>
  <si>
    <t>Alarm Settings #20</t>
  </si>
  <si>
    <t>Alarm Settings #21</t>
  </si>
  <si>
    <t>Alarm Settings #22</t>
  </si>
  <si>
    <t>Alarm Settings #23</t>
  </si>
  <si>
    <t>Alarm Settings #24</t>
  </si>
  <si>
    <t>Alarm Settings #25</t>
  </si>
  <si>
    <t>Alarm Settings #26</t>
  </si>
  <si>
    <t>Alarm Settings #27</t>
  </si>
  <si>
    <t>Alarm Settings #28</t>
  </si>
  <si>
    <t>Alarm Settings #29</t>
  </si>
  <si>
    <t>Alarm Settings #30</t>
  </si>
  <si>
    <t>Alarm Settings #31</t>
  </si>
  <si>
    <t>Alarm Settings #32</t>
  </si>
  <si>
    <t>PQ 이벤트(Sag, Swell, Transient, OC)</t>
    <phoneticPr fontId="1" type="noConversion"/>
  </si>
  <si>
    <t>PQ Event #32</t>
  </si>
  <si>
    <t xml:space="preserve"> </t>
    <phoneticPr fontId="1" type="noConversion"/>
  </si>
  <si>
    <t>Transient Trigger</t>
    <phoneticPr fontId="1" type="noConversion"/>
  </si>
  <si>
    <t>Transient Current, HoldOff Time</t>
    <phoneticPr fontId="1" type="noConversion"/>
  </si>
  <si>
    <t>Transient Current, Absolute Peak Level</t>
    <phoneticPr fontId="1" type="noConversion"/>
  </si>
  <si>
    <t>Transient Current, Fast Change(%U/us)</t>
    <phoneticPr fontId="1" type="noConversion"/>
  </si>
  <si>
    <t>Transient Current, Trigger Action</t>
    <phoneticPr fontId="1" type="noConversion"/>
  </si>
  <si>
    <t>Transient Voltage, HoldOff Time, 20ms</t>
    <phoneticPr fontId="1" type="noConversion"/>
  </si>
  <si>
    <t>Transient Voltage, Absolute Peak Level, 200%</t>
    <phoneticPr fontId="1" type="noConversion"/>
  </si>
  <si>
    <t>Transient Voltage, Fast Change(%U/us)</t>
    <phoneticPr fontId="1" type="noConversion"/>
  </si>
  <si>
    <t>Transient Voltage, Trigger Action</t>
    <phoneticPr fontId="1" type="noConversion"/>
  </si>
  <si>
    <t>U16</t>
    <phoneticPr fontId="1" type="noConversion"/>
  </si>
  <si>
    <t>Init</t>
  </si>
  <si>
    <t>timer_task</t>
  </si>
  <si>
    <t>GUI_task</t>
  </si>
  <si>
    <t>KEY_task</t>
  </si>
  <si>
    <t>Shell_task</t>
  </si>
  <si>
    <t>FFT_task</t>
  </si>
  <si>
    <t>priority</t>
  </si>
  <si>
    <t>Name</t>
  </si>
  <si>
    <t>Description</t>
  </si>
  <si>
    <t>Wave_task</t>
  </si>
  <si>
    <t>RMSLog_task</t>
  </si>
  <si>
    <t>PostScan_task</t>
  </si>
  <si>
    <t>Energy_task</t>
  </si>
  <si>
    <t>Meter0_task</t>
  </si>
  <si>
    <t>FS_task</t>
  </si>
  <si>
    <t>시스템 초기화,  task 생성</t>
  </si>
  <si>
    <t>tcp timer task</t>
  </si>
  <si>
    <t>emWin 구동</t>
  </si>
  <si>
    <t>command shell 구동</t>
  </si>
  <si>
    <t>SMB_task/MMB_task</t>
  </si>
  <si>
    <t xml:space="preserve">Master/Salve Modbus RTU </t>
  </si>
  <si>
    <t>Master0_task에 의해 200ms 마다 실행
1) wave 데이터 변환, 32ksps to 8ksps, modbus wave, mmi wave 생성
2) transient event 검출
3) fft data(8ksps, 1600 sample) 준비
4) sag/swell 이벤트 전후로 wave capture</t>
  </si>
  <si>
    <t>1) ADE9000 chip 초기화, Calibration 처리
2) 4ms 간격으로 wave regiser를 읽는다 
3) sag/swell 이벤트 검출 및 전처리</t>
  </si>
  <si>
    <t>1) SD Card에 데이터를 쓰게 되면 많은 시간이 소요되며 해당 태스크는 정해진 시간내에 데이터를 쓰지 못해 다음 주기에 발생되는 데이터를 처리하지 못한다. 
2) SD Card에  데이터를 기록하려는 태스크는 데이터를 메모리에 쓰고 FS_task에 통보하면, FS_task가  데이터를 SD Card에 쓴다</t>
  </si>
  <si>
    <t>1) sag/swell 이벤트 발생시, 이벤트 전후로 V,I RMS 데이터 capture 한다 
2) Meter0_task에서 Half cycle 주기로 Fast RMS 데이터 읽은 후 RMSLog_task를 깨운다</t>
  </si>
  <si>
    <t xml:space="preserve">1) U, Upp, I 에 대해 FFT 연산
2) THD, 각 차수별 크기 구한다
3) sample 크기는 1600이며,  해상도는 5Hz 이다
4) sample 수가 2의 지수승이 아니기 때문에 Chirp Z-Transform을 사용한다 </t>
  </si>
  <si>
    <t>U32</t>
    <phoneticPr fontId="1" type="noConversion"/>
  </si>
  <si>
    <t>Angle between fundamental phase voltage and phase current</t>
  </si>
  <si>
    <t xml:space="preserve"> </t>
    <phoneticPr fontId="1" type="noConversion"/>
  </si>
  <si>
    <t xml:space="preserve"> </t>
    <phoneticPr fontId="1" type="noConversion"/>
  </si>
  <si>
    <t>Starting Current
(1.0 : 0.002*In, 0.5: 0.001*In)
0 ~ 10000 (단위 : mA)</t>
    <phoneticPr fontId="1" type="noConversion"/>
  </si>
  <si>
    <t>Demand time stamp</t>
    <phoneticPr fontId="1" type="noConversion"/>
  </si>
  <si>
    <t>CRC</t>
    <phoneticPr fontId="1" type="noConversion"/>
  </si>
  <si>
    <t>Trend/Alarm Channel</t>
    <phoneticPr fontId="1" type="noConversion"/>
  </si>
  <si>
    <t>Harmonics I</t>
  </si>
  <si>
    <t>Base</t>
  </si>
  <si>
    <t>1. Harmonic</t>
  </si>
  <si>
    <t>2. Harmonic</t>
  </si>
  <si>
    <t>0.34 mA</t>
  </si>
  <si>
    <t>3. Harmonic</t>
  </si>
  <si>
    <t>4. Harmonic</t>
  </si>
  <si>
    <t>4. Harmonic - Absolute value</t>
  </si>
  <si>
    <t>0.15 mA</t>
  </si>
  <si>
    <t>0.27 mA</t>
  </si>
  <si>
    <t>0.23 mA</t>
  </si>
  <si>
    <t>4. Harmonic - Phase angle</t>
  </si>
  <si>
    <t>5. Harmonic</t>
  </si>
  <si>
    <t>5. Harmonic - Absolute value</t>
  </si>
  <si>
    <t>5. Harmonic - Phase angle</t>
  </si>
  <si>
    <t>6. Harmonic</t>
  </si>
  <si>
    <t>6. Harmonic - Absolute value</t>
  </si>
  <si>
    <t>0.17 mA</t>
  </si>
  <si>
    <t>6. Harmonic - Phase angle</t>
  </si>
  <si>
    <t>7. Harmonic</t>
  </si>
  <si>
    <t>7. Harmonic - Absolute value</t>
  </si>
  <si>
    <t>7. Harmonic - Phase angle</t>
  </si>
  <si>
    <t>8. Harmonic</t>
  </si>
  <si>
    <t>8. Harmonic - Absolute value</t>
  </si>
  <si>
    <t>0.13 mA</t>
  </si>
  <si>
    <t>0.19 mA</t>
  </si>
  <si>
    <t>8. Harmonic - Phase angle</t>
  </si>
  <si>
    <t>9. Harmonic</t>
  </si>
  <si>
    <t>9. Harmonic - Absolute value</t>
  </si>
  <si>
    <t>9. Harmonic - Phase angle</t>
  </si>
  <si>
    <t>10. Harmonic</t>
  </si>
  <si>
    <t>10. Harmonic - Absolute value</t>
  </si>
  <si>
    <t>0.21 mA</t>
  </si>
  <si>
    <t>10. Harmonic - Phase angle</t>
  </si>
  <si>
    <t>11. Harmonic</t>
  </si>
  <si>
    <t>11. Harmonic - Absolute value</t>
  </si>
  <si>
    <t>11. Harmonic - Phase angle</t>
  </si>
  <si>
    <t>12. Harmonic</t>
  </si>
  <si>
    <t>12. Harmonic - Absolute value</t>
  </si>
  <si>
    <t>12. Harmonic - Phase angle</t>
  </si>
  <si>
    <t>13. Harmonic</t>
  </si>
  <si>
    <t>13. Harmonic - Absolute value</t>
  </si>
  <si>
    <t>13. Harmonic - Phase angle</t>
  </si>
  <si>
    <t>14. Harmonic</t>
  </si>
  <si>
    <t>14. Harmonic - Absolute value</t>
  </si>
  <si>
    <t>0.04 mA</t>
  </si>
  <si>
    <t>14. Harmonic - Phase angle</t>
  </si>
  <si>
    <t>15. Harmonic</t>
  </si>
  <si>
    <t>15. Harmonic - Absolute value</t>
  </si>
  <si>
    <t>15. Harmonic - Phase angle</t>
  </si>
  <si>
    <t>16. Harmonic</t>
  </si>
  <si>
    <t>16. Harmonic - Absolute value</t>
  </si>
  <si>
    <t>0.06 mA</t>
  </si>
  <si>
    <t>16. Harmonic - Phase angle</t>
  </si>
  <si>
    <t>17. Harmonic</t>
  </si>
  <si>
    <t>17. Harmonic - Absolute value</t>
  </si>
  <si>
    <t>17. Harmonic - Phase angle</t>
  </si>
  <si>
    <t>-79.93 °</t>
  </si>
  <si>
    <t>18. Harmonic</t>
  </si>
  <si>
    <t>18. Harmonic - Absolute value</t>
  </si>
  <si>
    <t>18. Harmonic - Phase angle</t>
  </si>
  <si>
    <t>19. Harmonic</t>
  </si>
  <si>
    <t>19. Harmonic - Absolute value</t>
  </si>
  <si>
    <t>1.51 mA</t>
  </si>
  <si>
    <t>19. Harmonic - Phase angle</t>
  </si>
  <si>
    <t>20. Harmonic</t>
  </si>
  <si>
    <t>20. Harmonic - Absolute value</t>
  </si>
  <si>
    <t>0.02 mA</t>
  </si>
  <si>
    <t>20. Harmonic - Phase angle</t>
  </si>
  <si>
    <t>21. Harmonic</t>
  </si>
  <si>
    <t>21. Harmonic - Absolute value</t>
  </si>
  <si>
    <t>1.03 mA</t>
  </si>
  <si>
    <t>21. Harmonic - Phase angle</t>
  </si>
  <si>
    <t>22. Harmonic</t>
  </si>
  <si>
    <t>22. Harmonic - Absolute value</t>
  </si>
  <si>
    <t>0.11 mA</t>
  </si>
  <si>
    <t>22. Harmonic - Phase angle</t>
  </si>
  <si>
    <t>23. Harmonic</t>
  </si>
  <si>
    <t>23. Harmonic - Absolute value</t>
  </si>
  <si>
    <t>0.65 mA</t>
  </si>
  <si>
    <t>23. Harmonic - Phase angle</t>
  </si>
  <si>
    <t>24. Harmonic</t>
  </si>
  <si>
    <t>24. Harmonic - Absolute value</t>
  </si>
  <si>
    <t>24. Harmonic - Phase angle</t>
  </si>
  <si>
    <t>25. Harmonic</t>
  </si>
  <si>
    <t>25. Harmonic - Absolute value</t>
  </si>
  <si>
    <t>0.44 mA</t>
  </si>
  <si>
    <t>0.59 mA</t>
  </si>
  <si>
    <t>25. Harmonic - Phase angle</t>
  </si>
  <si>
    <t>26. Harmonic</t>
  </si>
  <si>
    <t>26. Harmonic - Absolute value</t>
  </si>
  <si>
    <t>26. Harmonic - Phase angle</t>
  </si>
  <si>
    <t>27. Harmonic</t>
  </si>
  <si>
    <t>27. Harmonic - Absolute value</t>
  </si>
  <si>
    <t>0.38 mA</t>
  </si>
  <si>
    <t>0.36 mA</t>
  </si>
  <si>
    <t>0.46 mA</t>
  </si>
  <si>
    <t>27. Harmonic - Phase angle</t>
  </si>
  <si>
    <t>28. Harmonic</t>
  </si>
  <si>
    <t>28. Harmonic - Absolute value</t>
  </si>
  <si>
    <t>28. Harmonic - Phase angle</t>
  </si>
  <si>
    <t>29. Harmonic</t>
  </si>
  <si>
    <t>29. Harmonic - Absolute value</t>
  </si>
  <si>
    <t>0.53 mA</t>
  </si>
  <si>
    <t>29. Harmonic - Phase angle</t>
  </si>
  <si>
    <t>30. Harmonic</t>
  </si>
  <si>
    <t>30. Harmonic - Absolute value</t>
  </si>
  <si>
    <t>30. Harmonic - Phase angle</t>
  </si>
  <si>
    <t>31. Harmonic</t>
  </si>
  <si>
    <t>31. Harmonic - Absolute value</t>
  </si>
  <si>
    <t>0.84 mA</t>
  </si>
  <si>
    <t>31. Harmonic - Phase angle</t>
  </si>
  <si>
    <t>32. Harmonic</t>
  </si>
  <si>
    <t>32. Harmonic - Absolute value</t>
  </si>
  <si>
    <t>32. Harmonic - Phase angle</t>
  </si>
  <si>
    <t>33. Harmonic</t>
  </si>
  <si>
    <t>33. Harmonic - Absolute value</t>
  </si>
  <si>
    <t>33. Harmonic - Phase angle</t>
  </si>
  <si>
    <t>34. Harmonic</t>
  </si>
  <si>
    <t>34. Harmonic - Absolute value</t>
  </si>
  <si>
    <t>34. Harmonic - Phase angle</t>
  </si>
  <si>
    <t>35. Harmonic</t>
  </si>
  <si>
    <t>35. Harmonic - Absolute value</t>
  </si>
  <si>
    <t>0.40 mA</t>
  </si>
  <si>
    <t>35. Harmonic - Phase angle</t>
  </si>
  <si>
    <t>36. Harmonic</t>
  </si>
  <si>
    <t>36. Harmonic - Absolute value</t>
  </si>
  <si>
    <t>36. Harmonic - Phase angle</t>
  </si>
  <si>
    <t>37. Harmonic</t>
  </si>
  <si>
    <t>37. Harmonic - Absolute value</t>
  </si>
  <si>
    <t>37. Harmonic - Phase angle</t>
  </si>
  <si>
    <t>38. Harmonic</t>
  </si>
  <si>
    <t>38. Harmonic - Absolute value</t>
  </si>
  <si>
    <t>38. Harmonic - Phase angle</t>
  </si>
  <si>
    <t>39. Harmonic</t>
  </si>
  <si>
    <t>39. Harmonic - Absolute value</t>
  </si>
  <si>
    <t>0.55 mA</t>
  </si>
  <si>
    <t>39. Harmonic - Phase angle</t>
  </si>
  <si>
    <t>40. Harmonic</t>
  </si>
  <si>
    <t>40. Harmonic - Absolute value</t>
  </si>
  <si>
    <t>40. Harmonic - Phase angle</t>
  </si>
  <si>
    <t>41. Harmonic</t>
  </si>
  <si>
    <t>41. Harmonic - Absolute value</t>
  </si>
  <si>
    <t>41. Harmonic - Phase angle</t>
  </si>
  <si>
    <t>42. Harmonic</t>
  </si>
  <si>
    <t>42. Harmonic - Absolute value</t>
  </si>
  <si>
    <t>42. Harmonic - Phase angle</t>
  </si>
  <si>
    <t>43. Harmonic</t>
  </si>
  <si>
    <t>43. Harmonic - Absolute value</t>
  </si>
  <si>
    <t>43. Harmonic - Phase angle</t>
  </si>
  <si>
    <t>44. Harmonic</t>
  </si>
  <si>
    <t>44. Harmonic - Absolute value</t>
  </si>
  <si>
    <t>44. Harmonic - Phase angle</t>
  </si>
  <si>
    <t>45. Harmonic</t>
  </si>
  <si>
    <t>45. Harmonic - Absolute value</t>
  </si>
  <si>
    <t>45. Harmonic - Phase angle</t>
  </si>
  <si>
    <t>46. Harmonic</t>
  </si>
  <si>
    <t>46. Harmonic - Absolute value</t>
  </si>
  <si>
    <t>46. Harmonic - Phase angle</t>
  </si>
  <si>
    <t>47. Harmonic</t>
  </si>
  <si>
    <t>47. Harmonic - Absolute value</t>
  </si>
  <si>
    <t>0.25 mA</t>
  </si>
  <si>
    <t>47. Harmonic - Phase angle</t>
  </si>
  <si>
    <t>48. Harmonic</t>
  </si>
  <si>
    <t>48. Harmonic - Absolute value</t>
  </si>
  <si>
    <t>48. Harmonic - Phase angle</t>
  </si>
  <si>
    <t>49. Harmonic</t>
  </si>
  <si>
    <t>49. Harmonic - Absolute value</t>
  </si>
  <si>
    <t>49. Harmonic - Phase angle</t>
  </si>
  <si>
    <t>50. Harmonic</t>
  </si>
  <si>
    <t>50. Harmonic - Absolute value</t>
  </si>
  <si>
    <t>50. Harmonic - Phase angle</t>
  </si>
  <si>
    <t>51. Harmonic</t>
  </si>
  <si>
    <t>51. Harmonic - Absolute value</t>
  </si>
  <si>
    <t>51. Harmonic - Phase angle</t>
  </si>
  <si>
    <t>52. Harmonic</t>
  </si>
  <si>
    <t>52. Harmonic - Absolute value</t>
  </si>
  <si>
    <t>52. Harmonic - Phase angle</t>
  </si>
  <si>
    <t>53. Harmonic</t>
  </si>
  <si>
    <t>53. Harmonic - Absolute value</t>
  </si>
  <si>
    <t>0.32 mA</t>
  </si>
  <si>
    <t>53. Harmonic - Phase angle</t>
  </si>
  <si>
    <t>54. Harmonic</t>
  </si>
  <si>
    <t>54. Harmonic - Absolute value</t>
  </si>
  <si>
    <t>54. Harmonic - Phase angle</t>
  </si>
  <si>
    <t>55. Harmonic</t>
  </si>
  <si>
    <t>55. Harmonic - Absolute value</t>
  </si>
  <si>
    <t>55. Harmonic - Phase angle</t>
  </si>
  <si>
    <t>56. Harmonic</t>
  </si>
  <si>
    <t>56. Harmonic - Absolute value</t>
  </si>
  <si>
    <t>56. Harmonic - Phase angle</t>
  </si>
  <si>
    <t>57. Harmonic</t>
  </si>
  <si>
    <t>57. Harmonic - Absolute value</t>
  </si>
  <si>
    <t>57. Harmonic - Phase angle</t>
  </si>
  <si>
    <t>58. Harmonic</t>
  </si>
  <si>
    <t>58. Harmonic - Absolute value</t>
  </si>
  <si>
    <t>58. Harmonic - Phase angle</t>
  </si>
  <si>
    <t>59. Harmonic</t>
  </si>
  <si>
    <t>59. Harmonic - Absolute value</t>
  </si>
  <si>
    <t>59. Harmonic - Phase angle</t>
  </si>
  <si>
    <t>60. Harmonic</t>
  </si>
  <si>
    <t>60. Harmonic - Absolute value</t>
  </si>
  <si>
    <t>60. Harmonic - Phase angle</t>
  </si>
  <si>
    <t>61. Harmonic</t>
  </si>
  <si>
    <t>61. Harmonic - Absolute value</t>
  </si>
  <si>
    <t>61. Harmonic - Phase angle</t>
  </si>
  <si>
    <t>62. Harmonic</t>
  </si>
  <si>
    <t>62. Harmonic - Absolute value</t>
  </si>
  <si>
    <t>62. Harmonic - Phase angle</t>
  </si>
  <si>
    <t>63. Harmonic</t>
  </si>
  <si>
    <t>63. Harmonic - Absolute value</t>
  </si>
  <si>
    <t>63. Harmonic - Phase angle</t>
  </si>
  <si>
    <t>Ih^2</t>
  </si>
  <si>
    <t>(Ih*n)^2</t>
  </si>
  <si>
    <t>Iskra</t>
  </si>
  <si>
    <t>37.38 mA</t>
  </si>
  <si>
    <t>1. Harmonic - Absolute value</t>
  </si>
  <si>
    <t>38.35 mA</t>
  </si>
  <si>
    <t>40.03 mA</t>
  </si>
  <si>
    <t>36.64 mA</t>
  </si>
  <si>
    <t>1. Harmonic - Phase angle</t>
  </si>
  <si>
    <t>18.34 °</t>
  </si>
  <si>
    <t>17.45 °</t>
  </si>
  <si>
    <t>18.59 °</t>
  </si>
  <si>
    <t>2. Harmonic - Absolute value</t>
  </si>
  <si>
    <t>2.04 mA</t>
  </si>
  <si>
    <t>2.42 mA</t>
  </si>
  <si>
    <t>2. Harmonic - Phase angle</t>
  </si>
  <si>
    <t>106.80 °</t>
  </si>
  <si>
    <t>-65.10 °</t>
  </si>
  <si>
    <t>3. Harmonic - Absolute value</t>
  </si>
  <si>
    <t>34.21 mA</t>
  </si>
  <si>
    <t>35.85 mA</t>
  </si>
  <si>
    <t>32.84 mA</t>
  </si>
  <si>
    <t>3. Harmonic - Phase angle</t>
  </si>
  <si>
    <t>177.63 °</t>
  </si>
  <si>
    <t>178.33 °</t>
  </si>
  <si>
    <t>176.50 °</t>
  </si>
  <si>
    <t>1.66 mA</t>
  </si>
  <si>
    <t>2.46 mA</t>
  </si>
  <si>
    <t>112.48 °</t>
  </si>
  <si>
    <t>-59.34 °</t>
  </si>
  <si>
    <t>-102.12 °</t>
  </si>
  <si>
    <t>30.07 mA</t>
  </si>
  <si>
    <t>31.33 mA</t>
  </si>
  <si>
    <t>29.10 mA</t>
  </si>
  <si>
    <t>-3.97 °</t>
  </si>
  <si>
    <t>-2.94 °</t>
  </si>
  <si>
    <t>-5.67 °</t>
  </si>
  <si>
    <t>1.33 mA</t>
  </si>
  <si>
    <t>2.00 mA</t>
  </si>
  <si>
    <t>-56.44 °</t>
  </si>
  <si>
    <t>139.72 °</t>
  </si>
  <si>
    <t>161.81 °</t>
  </si>
  <si>
    <t>24.79 mA</t>
  </si>
  <si>
    <t>25.32 mA</t>
  </si>
  <si>
    <t>24.37 mA</t>
  </si>
  <si>
    <t>171.39 °</t>
  </si>
  <si>
    <t>172.76 °</t>
  </si>
  <si>
    <t>169.19 °</t>
  </si>
  <si>
    <t>0.91 mA</t>
  </si>
  <si>
    <t>1.58 mA</t>
  </si>
  <si>
    <t>147.68 °</t>
  </si>
  <si>
    <t>-21.34 °</t>
  </si>
  <si>
    <t>-102.94 °</t>
  </si>
  <si>
    <t>18.23 mA</t>
  </si>
  <si>
    <t>18.17 mA</t>
  </si>
  <si>
    <t>18.33 mA</t>
  </si>
  <si>
    <t>-11.16 °</t>
  </si>
  <si>
    <t>-9.85 °</t>
  </si>
  <si>
    <t>-13.77 °</t>
  </si>
  <si>
    <t>0.70 mA</t>
  </si>
  <si>
    <t>1.29 mA</t>
  </si>
  <si>
    <t>0.09 mA</t>
  </si>
  <si>
    <t>-5.31 °</t>
  </si>
  <si>
    <t>-170.37 °</t>
  </si>
  <si>
    <t>73.71 °</t>
  </si>
  <si>
    <t>11.61 mA</t>
  </si>
  <si>
    <t>11.02 mA</t>
  </si>
  <si>
    <t>12.00 mA</t>
  </si>
  <si>
    <t>166.03 °</t>
  </si>
  <si>
    <t>167.40 °</t>
  </si>
  <si>
    <t>163.18 °</t>
  </si>
  <si>
    <t>1.16 mA</t>
  </si>
  <si>
    <t>-150.15 °</t>
  </si>
  <si>
    <t>38.94 °</t>
  </si>
  <si>
    <t>-95.42 °</t>
  </si>
  <si>
    <t>6.22 mA</t>
  </si>
  <si>
    <t>5.57 mA</t>
  </si>
  <si>
    <t>6.83 mA</t>
  </si>
  <si>
    <t>-20.37 °</t>
  </si>
  <si>
    <t>-20.85 °</t>
  </si>
  <si>
    <t>-21.89 °</t>
  </si>
  <si>
    <t>0.95 mA</t>
  </si>
  <si>
    <t>68.94 °</t>
  </si>
  <si>
    <t>-116.06 °</t>
  </si>
  <si>
    <t>74.11 °</t>
  </si>
  <si>
    <t>2.15 mA</t>
  </si>
  <si>
    <t>1.60 mA</t>
  </si>
  <si>
    <t>2.80 mA</t>
  </si>
  <si>
    <t>153.53 °</t>
  </si>
  <si>
    <t>143.42 °</t>
  </si>
  <si>
    <t>156.39 °</t>
  </si>
  <si>
    <t>0.82 mA</t>
  </si>
  <si>
    <t>-92.90 °</t>
  </si>
  <si>
    <t>93.12 °</t>
  </si>
  <si>
    <t>-97.92 °</t>
  </si>
  <si>
    <t>1.54 mA</t>
  </si>
  <si>
    <t>146.21 °</t>
  </si>
  <si>
    <t>159.42 °</t>
  </si>
  <si>
    <t>112.51 °</t>
  </si>
  <si>
    <t>0.47 mA</t>
  </si>
  <si>
    <t>0.68 mA</t>
  </si>
  <si>
    <t>99.55 °</t>
  </si>
  <si>
    <t>-58.99 °</t>
  </si>
  <si>
    <t>55.97 °</t>
  </si>
  <si>
    <t>1.73 mA</t>
  </si>
  <si>
    <t>2.08 mA</t>
  </si>
  <si>
    <t>-11.88 °</t>
  </si>
  <si>
    <t>-8.16 °</t>
  </si>
  <si>
    <t>-25.25 °</t>
  </si>
  <si>
    <t>0.49 mA</t>
  </si>
  <si>
    <t>-36.68 °</t>
  </si>
  <si>
    <t>155.61 °</t>
  </si>
  <si>
    <t>-116.96 °</t>
  </si>
  <si>
    <t>2.55 mA</t>
  </si>
  <si>
    <t>2.52 mA</t>
  </si>
  <si>
    <t>2.88 mA</t>
  </si>
  <si>
    <t>134.49 °</t>
  </si>
  <si>
    <t>132.57 °</t>
  </si>
  <si>
    <t>127.78 °</t>
  </si>
  <si>
    <t>168.60 °</t>
  </si>
  <si>
    <t>16.96 °</t>
  </si>
  <si>
    <t>101.98 °</t>
  </si>
  <si>
    <t>2.19 mA</t>
  </si>
  <si>
    <t>2.10 mA</t>
  </si>
  <si>
    <t>2.63 mA</t>
  </si>
  <si>
    <t>-75.30 °</t>
  </si>
  <si>
    <t>-79.63 °</t>
  </si>
  <si>
    <t>-74.72 °</t>
  </si>
  <si>
    <t>13.38 °</t>
  </si>
  <si>
    <t>-130.50 °</t>
  </si>
  <si>
    <t>-99.34 °</t>
  </si>
  <si>
    <t>0.74 mA</t>
  </si>
  <si>
    <t>0.63 mA</t>
  </si>
  <si>
    <t>1.08 mA</t>
  </si>
  <si>
    <t>122.68 °</t>
  </si>
  <si>
    <t>112.81 °</t>
  </si>
  <si>
    <t>124.52 °</t>
  </si>
  <si>
    <t>0.51 mA</t>
  </si>
  <si>
    <t>-113.86 °</t>
  </si>
  <si>
    <t>77.20 °</t>
  </si>
  <si>
    <t>-33.83 °</t>
  </si>
  <si>
    <t>1.27 mA</t>
  </si>
  <si>
    <t>176.51 °</t>
  </si>
  <si>
    <t>-171.02 °</t>
  </si>
  <si>
    <t>-165.97 °</t>
  </si>
  <si>
    <t>0.07 mA</t>
  </si>
  <si>
    <t>92.09 °</t>
  </si>
  <si>
    <t>-69.97 °</t>
  </si>
  <si>
    <t>23.53 °</t>
  </si>
  <si>
    <t>2.02 mA</t>
  </si>
  <si>
    <t>-24.82 °</t>
  </si>
  <si>
    <t>-13.96 °</t>
  </si>
  <si>
    <t>-33.32 °</t>
  </si>
  <si>
    <t>0.42 mA</t>
  </si>
  <si>
    <t>-83.48 °</t>
  </si>
  <si>
    <t>152.47 °</t>
  </si>
  <si>
    <t>-147.28 °</t>
  </si>
  <si>
    <t>1.64 mA</t>
  </si>
  <si>
    <t>1.87 mA</t>
  </si>
  <si>
    <t>132.20 °</t>
  </si>
  <si>
    <t>142.32 °</t>
  </si>
  <si>
    <t>124.39 °</t>
  </si>
  <si>
    <t>137.32 °</t>
  </si>
  <si>
    <t>-14.16 °</t>
  </si>
  <si>
    <t>109.53 °</t>
  </si>
  <si>
    <t>1.10 mA</t>
  </si>
  <si>
    <t>1.01 mA</t>
  </si>
  <si>
    <t>1.22 mA</t>
  </si>
  <si>
    <t>-24.74 °</t>
  </si>
  <si>
    <t>-13.31 °</t>
  </si>
  <si>
    <t>-12.91 °</t>
  </si>
  <si>
    <t>0.28 mA</t>
  </si>
  <si>
    <t>-16.98 °</t>
  </si>
  <si>
    <t>-142.38 °</t>
  </si>
  <si>
    <t>1.69 °</t>
  </si>
  <si>
    <t>1.81 mA</t>
  </si>
  <si>
    <t>105.56 °</t>
  </si>
  <si>
    <t>101.70 °</t>
  </si>
  <si>
    <t>104.47 °</t>
  </si>
  <si>
    <t>-152.77 °</t>
  </si>
  <si>
    <t>54.89 °</t>
  </si>
  <si>
    <t>-81.80 °</t>
  </si>
  <si>
    <t>-95.27 °</t>
  </si>
  <si>
    <t>-100.60 °</t>
  </si>
  <si>
    <t>-101.13 °</t>
  </si>
  <si>
    <t>78.76 °</t>
  </si>
  <si>
    <t>-109.51 °</t>
  </si>
  <si>
    <t>110.62 °</t>
  </si>
  <si>
    <t>0.86 mA</t>
  </si>
  <si>
    <t>101.53 °</t>
  </si>
  <si>
    <t>90.56 °</t>
  </si>
  <si>
    <t>96.65 °</t>
  </si>
  <si>
    <t>-84.22 °</t>
  </si>
  <si>
    <t>95.59 °</t>
  </si>
  <si>
    <t>-75.41 °</t>
  </si>
  <si>
    <t>1.20 mA</t>
  </si>
  <si>
    <t>-125.47 °</t>
  </si>
  <si>
    <t>-125.18 °</t>
  </si>
  <si>
    <t>-127.69 °</t>
  </si>
  <si>
    <t>136.14 °</t>
  </si>
  <si>
    <t>-55.79 °</t>
  </si>
  <si>
    <t>125.13 °</t>
  </si>
  <si>
    <t>1.32 mA</t>
  </si>
  <si>
    <t>1.24 mA</t>
  </si>
  <si>
    <t>1.43 mA</t>
  </si>
  <si>
    <t>7.44 °</t>
  </si>
  <si>
    <t>17.14 °</t>
  </si>
  <si>
    <t>14.14 °</t>
  </si>
  <si>
    <t>-27.69 °</t>
  </si>
  <si>
    <t>-173.22 °</t>
  </si>
  <si>
    <t>-42.45 °</t>
  </si>
  <si>
    <t>0.93 mA</t>
  </si>
  <si>
    <t>-170.25 °</t>
  </si>
  <si>
    <t>-155.81 °</t>
  </si>
  <si>
    <t>-156.84 °</t>
  </si>
  <si>
    <t>-173.25 °</t>
  </si>
  <si>
    <t>45.71 °</t>
  </si>
  <si>
    <t>176.53 °</t>
  </si>
  <si>
    <t>19.07 °</t>
  </si>
  <si>
    <t>43.82 °</t>
  </si>
  <si>
    <t>50.78 °</t>
  </si>
  <si>
    <t>29.96 °</t>
  </si>
  <si>
    <t>-136.08 °</t>
  </si>
  <si>
    <t>80.51 °</t>
  </si>
  <si>
    <t>126.67 °</t>
  </si>
  <si>
    <t>113.30 °</t>
  </si>
  <si>
    <t>167.50 °</t>
  </si>
  <si>
    <t>-126.49 °</t>
  </si>
  <si>
    <t>95.19 °</t>
  </si>
  <si>
    <t>-105.51 °</t>
  </si>
  <si>
    <t>-164.95 °</t>
  </si>
  <si>
    <t>-171.75 °</t>
  </si>
  <si>
    <t>-179.35 °</t>
  </si>
  <si>
    <t>69.33 °</t>
  </si>
  <si>
    <t>-86.11 °</t>
  </si>
  <si>
    <t>50.03 °</t>
  </si>
  <si>
    <t>11.86 °</t>
  </si>
  <si>
    <t>-2.51 °</t>
  </si>
  <si>
    <t>-4.89 °</t>
  </si>
  <si>
    <t>-71.66 °</t>
  </si>
  <si>
    <t>124.69 °</t>
  </si>
  <si>
    <t>-99.12 °</t>
  </si>
  <si>
    <t>-172.78 °</t>
  </si>
  <si>
    <t>121.66 °</t>
  </si>
  <si>
    <t>149.44 °</t>
  </si>
  <si>
    <t>147.35 °</t>
  </si>
  <si>
    <t>-16.37 °</t>
  </si>
  <si>
    <t>157.74 °</t>
  </si>
  <si>
    <t>-4.68 °</t>
  </si>
  <si>
    <t>21.20 °</t>
  </si>
  <si>
    <t>2.08 °</t>
  </si>
  <si>
    <t>-30.51 °</t>
  </si>
  <si>
    <t>-175.86 °</t>
  </si>
  <si>
    <t>-84.59 °</t>
  </si>
  <si>
    <t>48.37 °</t>
  </si>
  <si>
    <t>53.69 °</t>
  </si>
  <si>
    <t>39.80 °</t>
  </si>
  <si>
    <t>-0.61 °</t>
  </si>
  <si>
    <t>-136.93 °</t>
  </si>
  <si>
    <t>-20.04 °</t>
  </si>
  <si>
    <t>-165.19 °</t>
  </si>
  <si>
    <t>175.04 °</t>
  </si>
  <si>
    <t>-168.24 °</t>
  </si>
  <si>
    <t>-6.63 °</t>
  </si>
  <si>
    <t>55.44 °</t>
  </si>
  <si>
    <t>-52.65 °</t>
  </si>
  <si>
    <t>10.34 °</t>
  </si>
  <si>
    <t>-4.70 °</t>
  </si>
  <si>
    <t>9.54 °</t>
  </si>
  <si>
    <t>-</t>
  </si>
  <si>
    <t>n</t>
  </si>
  <si>
    <t>(n*Ih)^2</t>
  </si>
  <si>
    <t>sum((Ih*n)^2)</t>
  </si>
  <si>
    <t>sum(Ih^2)</t>
  </si>
  <si>
    <t>(H*Ih)^2</t>
  </si>
  <si>
    <t>Irms^2</t>
  </si>
  <si>
    <t>Ir=rms</t>
  </si>
  <si>
    <t>(h*Ih)^2</t>
  </si>
  <si>
    <r>
      <t>고조파</t>
    </r>
    <r>
      <rPr>
        <sz val="13"/>
        <color rgb="FF000000"/>
        <rFont val="맑은 고딕"/>
        <family val="2"/>
        <charset val="129"/>
        <scheme val="minor"/>
      </rPr>
      <t>(h)</t>
    </r>
  </si>
  <si>
    <t>Ih(pf)</t>
  </si>
  <si>
    <t>Ih(pu)</t>
  </si>
  <si>
    <t>Ih(pu)²</t>
  </si>
  <si>
    <t>h²</t>
  </si>
  <si>
    <r>
      <t>K-h Factor=Ih(pu)</t>
    </r>
    <r>
      <rPr>
        <vertAlign val="superscript"/>
        <sz val="13"/>
        <color rgb="FF000000"/>
        <rFont val="맑은 고딕"/>
        <family val="2"/>
        <charset val="129"/>
        <scheme val="minor"/>
      </rPr>
      <t>2</t>
    </r>
    <r>
      <rPr>
        <sz val="13"/>
        <color rgb="FF000000"/>
        <rFont val="맑은 고딕"/>
        <family val="2"/>
        <charset val="129"/>
        <scheme val="minor"/>
      </rPr>
      <t>h²</t>
    </r>
  </si>
  <si>
    <t>…</t>
  </si>
  <si>
    <t>합 계</t>
  </si>
  <si>
    <t>K-Factor 12.786</t>
  </si>
  <si>
    <t xml:space="preserve">Ih(pu) = </t>
  </si>
  <si>
    <t xml:space="preserve">Ih(pf) </t>
  </si>
  <si>
    <t xml:space="preserve"> 기본파에 대한 각 차수별 고조파의 함유율[%]</t>
  </si>
  <si>
    <t>fr</t>
  </si>
  <si>
    <t>re</t>
  </si>
  <si>
    <t>Update TimeStamp</t>
  </si>
  <si>
    <t>I~</t>
  </si>
  <si>
    <t>Itotal</t>
  </si>
  <si>
    <t>In</t>
  </si>
  <si>
    <t>Under Deviation U1</t>
  </si>
  <si>
    <t>Under Deviation U2</t>
  </si>
  <si>
    <t>Under Deviation U3</t>
  </si>
  <si>
    <t>Over Drviation U1</t>
  </si>
  <si>
    <t>Over Drviation U2</t>
  </si>
  <si>
    <t>Over Drviation U3</t>
  </si>
  <si>
    <t>CF U1</t>
  </si>
  <si>
    <t>CF U2</t>
  </si>
  <si>
    <t>CF U3</t>
  </si>
  <si>
    <t>CF U12</t>
  </si>
  <si>
    <t>CF U23</t>
  </si>
  <si>
    <t>CF U31</t>
  </si>
  <si>
    <t>CF I1</t>
  </si>
  <si>
    <t>CF I2</t>
  </si>
  <si>
    <t>CF I3</t>
  </si>
  <si>
    <t>KF I1</t>
  </si>
  <si>
    <t>KF I2</t>
  </si>
  <si>
    <t>KF I3</t>
  </si>
  <si>
    <t>PSt 1</t>
  </si>
  <si>
    <t>PSt 2</t>
  </si>
  <si>
    <t>PSt 3</t>
  </si>
  <si>
    <t>Plt 1</t>
  </si>
  <si>
    <t>Plt 2</t>
  </si>
  <si>
    <t>Plt 3</t>
  </si>
  <si>
    <t>Sig. Volt 1</t>
  </si>
  <si>
    <t>Sig. Volt 2</t>
  </si>
  <si>
    <t>Sig. Volt 3</t>
  </si>
  <si>
    <t>compare Time Delay(1s)</t>
  </si>
  <si>
    <t>U16</t>
    <phoneticPr fontId="1" type="noConversion"/>
  </si>
  <si>
    <t>Alarm Action (None, Relay or Beep)</t>
    <phoneticPr fontId="1" type="noConversion"/>
  </si>
  <si>
    <t>Alarm  Info #1 Channel(0:disabled, &gt;0: enabled)</t>
    <phoneticPr fontId="1" type="noConversion"/>
  </si>
  <si>
    <t>float</t>
  </si>
  <si>
    <t>alarm status</t>
  </si>
  <si>
    <t>mask</t>
  </si>
  <si>
    <t>Level 1</t>
  </si>
  <si>
    <t>start ts(ms)</t>
  </si>
  <si>
    <t>duration</t>
  </si>
  <si>
    <t>Recorder</t>
  </si>
  <si>
    <t>Waveform</t>
  </si>
  <si>
    <t>Disturbance</t>
  </si>
  <si>
    <t>PQ Event</t>
  </si>
  <si>
    <t>SAG_Cap000.bin</t>
  </si>
  <si>
    <t>전원인가</t>
  </si>
  <si>
    <t>SAG_Cap002.bin</t>
  </si>
  <si>
    <t>Sag 발생</t>
  </si>
  <si>
    <t>SAG_Cap004.bin</t>
  </si>
  <si>
    <t>Sag 발생(전원차단)</t>
  </si>
  <si>
    <t>float</t>
    <phoneticPr fontId="1" type="noConversion"/>
  </si>
  <si>
    <t>Alarm Level</t>
    <phoneticPr fontId="1" type="noConversion"/>
  </si>
  <si>
    <t>Alarm Cond (0: &lt; , 1:&gt;)</t>
    <phoneticPr fontId="1" type="noConversion"/>
  </si>
  <si>
    <t>Hysteresis (% of Nominal)</t>
    <phoneticPr fontId="1" type="noConversion"/>
  </si>
  <si>
    <t xml:space="preserve"> </t>
    <phoneticPr fontId="1" type="noConversion"/>
  </si>
  <si>
    <t>1. LCD Brightness 별 비교</t>
    <phoneticPr fontId="1" type="noConversion"/>
  </si>
  <si>
    <t>lux</t>
    <phoneticPr fontId="1" type="noConversion"/>
  </si>
  <si>
    <t>소비전류(mA)</t>
    <phoneticPr fontId="1" type="noConversion"/>
  </si>
  <si>
    <t>Duty</t>
    <phoneticPr fontId="1" type="noConversion"/>
  </si>
  <si>
    <t>startTs</t>
    <phoneticPr fontId="1" type="noConversion"/>
  </si>
  <si>
    <t>endTs</t>
    <phoneticPr fontId="1" type="noConversion"/>
  </si>
  <si>
    <t>count10s</t>
    <phoneticPr fontId="1" type="noConversion"/>
  </si>
  <si>
    <t>U32</t>
    <phoneticPr fontId="1" type="noConversion"/>
  </si>
  <si>
    <t>ts10s</t>
    <phoneticPr fontId="1" type="noConversion"/>
  </si>
  <si>
    <t>U16</t>
    <phoneticPr fontId="1" type="noConversion"/>
  </si>
  <si>
    <t>freq</t>
    <phoneticPr fontId="1" type="noConversion"/>
  </si>
  <si>
    <t>Uthd</t>
    <phoneticPr fontId="1" type="noConversion"/>
  </si>
  <si>
    <t>Ubal</t>
    <phoneticPr fontId="1" type="noConversion"/>
  </si>
  <si>
    <t>Uhd</t>
    <phoneticPr fontId="1" type="noConversion"/>
  </si>
  <si>
    <t>Pst</t>
    <phoneticPr fontId="1" type="noConversion"/>
  </si>
  <si>
    <t>Plt</t>
    <phoneticPr fontId="1" type="noConversion"/>
  </si>
  <si>
    <t>SigVolt</t>
    <phoneticPr fontId="1" type="noConversion"/>
  </si>
  <si>
    <t>FW_BUILD_YEAR</t>
    <phoneticPr fontId="1" type="noConversion"/>
  </si>
  <si>
    <t>FW_BUILD_MON</t>
    <phoneticPr fontId="1" type="noConversion"/>
  </si>
  <si>
    <t>FW_BUILD_DAY</t>
    <phoneticPr fontId="1" type="noConversion"/>
  </si>
  <si>
    <t>offset</t>
    <phoneticPr fontId="1" type="noConversion"/>
  </si>
  <si>
    <t>items</t>
    <phoneticPr fontId="1" type="noConversion"/>
  </si>
  <si>
    <t>data type</t>
    <phoneticPr fontId="1" type="noConversion"/>
  </si>
  <si>
    <t>data type size</t>
    <phoneticPr fontId="1" type="noConversion"/>
  </si>
  <si>
    <t># of elements</t>
    <phoneticPr fontId="1" type="noConversion"/>
  </si>
  <si>
    <t>startTs</t>
    <phoneticPr fontId="1" type="noConversion"/>
  </si>
  <si>
    <t>U32</t>
    <phoneticPr fontId="1" type="noConversion"/>
  </si>
  <si>
    <t>로그 시작 시간</t>
    <phoneticPr fontId="1" type="noConversion"/>
  </si>
  <si>
    <t>endTs</t>
    <phoneticPr fontId="1" type="noConversion"/>
  </si>
  <si>
    <t>로그 완료 시간</t>
    <phoneticPr fontId="1" type="noConversion"/>
  </si>
  <si>
    <t>count10s</t>
    <phoneticPr fontId="1" type="noConversion"/>
  </si>
  <si>
    <t>U32</t>
    <phoneticPr fontId="1" type="noConversion"/>
  </si>
  <si>
    <t>주파수 데이터 개수</t>
    <phoneticPr fontId="1" type="noConversion"/>
  </si>
  <si>
    <t>Ts10s</t>
    <phoneticPr fontId="1" type="noConversion"/>
  </si>
  <si>
    <t>U16</t>
    <phoneticPr fontId="1" type="noConversion"/>
  </si>
  <si>
    <t>주파수 데이터 Time Stamp(TS - startTs)</t>
    <phoneticPr fontId="1" type="noConversion"/>
  </si>
  <si>
    <t>frequency</t>
    <phoneticPr fontId="1" type="noConversion"/>
  </si>
  <si>
    <t>Float</t>
    <phoneticPr fontId="1" type="noConversion"/>
  </si>
  <si>
    <t>주파수</t>
    <phoneticPr fontId="1" type="noConversion"/>
  </si>
  <si>
    <t>Float</t>
    <phoneticPr fontId="1" type="noConversion"/>
  </si>
  <si>
    <t>전압</t>
    <phoneticPr fontId="1" type="noConversion"/>
  </si>
  <si>
    <t>Uthd</t>
    <phoneticPr fontId="1" type="noConversion"/>
  </si>
  <si>
    <t>총고조파 왜곡률</t>
    <phoneticPr fontId="1" type="noConversion"/>
  </si>
  <si>
    <t>Ubal</t>
    <phoneticPr fontId="1" type="noConversion"/>
  </si>
  <si>
    <t>불평형률</t>
    <phoneticPr fontId="1" type="noConversion"/>
  </si>
  <si>
    <t>Uhd</t>
    <phoneticPr fontId="1" type="noConversion"/>
  </si>
  <si>
    <t>Float</t>
    <phoneticPr fontId="1" type="noConversion"/>
  </si>
  <si>
    <t>고조파(2 ~ 25th)</t>
    <phoneticPr fontId="1" type="noConversion"/>
  </si>
  <si>
    <t>Pst</t>
    <phoneticPr fontId="1" type="noConversion"/>
  </si>
  <si>
    <t>Plt</t>
    <phoneticPr fontId="1" type="noConversion"/>
  </si>
  <si>
    <t>SigVolt</t>
    <phoneticPr fontId="1" type="noConversion"/>
  </si>
  <si>
    <t>sag</t>
    <phoneticPr fontId="1" type="noConversion"/>
  </si>
  <si>
    <t>U16</t>
    <phoneticPr fontId="1" type="noConversion"/>
  </si>
  <si>
    <t>swell</t>
    <phoneticPr fontId="1" type="noConversion"/>
  </si>
  <si>
    <t>shortIntr</t>
    <phoneticPr fontId="1" type="noConversion"/>
  </si>
  <si>
    <t>longIntr</t>
    <phoneticPr fontId="1" type="noConversion"/>
  </si>
  <si>
    <t>rvc</t>
    <phoneticPr fontId="1" type="noConversion"/>
  </si>
  <si>
    <t xml:space="preserve"> </t>
    <phoneticPr fontId="1" type="noConversion"/>
  </si>
  <si>
    <t>sag</t>
    <phoneticPr fontId="1" type="noConversion"/>
  </si>
  <si>
    <t>swell</t>
    <phoneticPr fontId="1" type="noConversion"/>
  </si>
  <si>
    <t>shortIntr</t>
    <phoneticPr fontId="1" type="noConversion"/>
  </si>
  <si>
    <t>longIntr</t>
    <phoneticPr fontId="1" type="noConversion"/>
  </si>
  <si>
    <t>RVC</t>
    <phoneticPr fontId="1" type="noConversion"/>
  </si>
  <si>
    <t>Freq Var1</t>
    <phoneticPr fontId="1" type="noConversion"/>
  </si>
  <si>
    <t>Freq Var2</t>
    <phoneticPr fontId="1" type="noConversion"/>
  </si>
  <si>
    <t>Volt. Var 1</t>
    <phoneticPr fontId="1" type="noConversion"/>
  </si>
  <si>
    <t>Volt. Var 2</t>
    <phoneticPr fontId="1" type="noConversion"/>
  </si>
  <si>
    <t>U</t>
    <phoneticPr fontId="1" type="noConversion"/>
  </si>
  <si>
    <t>Volt. Unbalance</t>
    <phoneticPr fontId="1" type="noConversion"/>
  </si>
  <si>
    <t>Volt. THD</t>
    <phoneticPr fontId="1" type="noConversion"/>
  </si>
  <si>
    <t>Volt. HD</t>
    <phoneticPr fontId="1" type="noConversion"/>
  </si>
  <si>
    <t>Pst</t>
    <phoneticPr fontId="1" type="noConversion"/>
  </si>
  <si>
    <t>Plt</t>
    <phoneticPr fontId="1" type="noConversion"/>
  </si>
  <si>
    <t>SigVolt</t>
    <phoneticPr fontId="1" type="noConversion"/>
  </si>
  <si>
    <t>QVAR</t>
    <phoneticPr fontId="1" type="noConversion"/>
  </si>
  <si>
    <t>QVAR</t>
    <phoneticPr fontId="1" type="noConversion"/>
  </si>
  <si>
    <t>Error Count</t>
    <phoneticPr fontId="1" type="noConversion"/>
  </si>
  <si>
    <t>U32</t>
    <phoneticPr fontId="1" type="noConversion"/>
  </si>
  <si>
    <t>Variation</t>
    <phoneticPr fontId="1" type="noConversion"/>
  </si>
  <si>
    <t>Float</t>
    <phoneticPr fontId="1" type="noConversion"/>
  </si>
  <si>
    <t>endTs</t>
    <phoneticPr fontId="1" type="noConversion"/>
  </si>
  <si>
    <t>complete</t>
    <phoneticPr fontId="1" type="noConversion"/>
  </si>
  <si>
    <t>compliance</t>
    <phoneticPr fontId="1" type="noConversion"/>
  </si>
  <si>
    <t>count10m</t>
    <phoneticPr fontId="1" type="noConversion"/>
  </si>
  <si>
    <t>0: Not Complete, 1: complete</t>
    <phoneticPr fontId="1" type="noConversion"/>
  </si>
  <si>
    <t>10m 데이터 개수</t>
    <phoneticPr fontId="1" type="noConversion"/>
  </si>
  <si>
    <t>sag 발생 횟수</t>
    <phoneticPr fontId="1" type="noConversion"/>
  </si>
  <si>
    <t>short interruption 발생 횟수</t>
    <phoneticPr fontId="1" type="noConversion"/>
  </si>
  <si>
    <t>long interruption 발생 횟수</t>
    <phoneticPr fontId="1" type="noConversion"/>
  </si>
  <si>
    <t>swell 발생 횟수</t>
    <phoneticPr fontId="1" type="noConversion"/>
  </si>
  <si>
    <t>rapid volt. Change 발생 횟수</t>
    <phoneticPr fontId="1" type="noConversion"/>
  </si>
  <si>
    <t>주파수 변동률 2</t>
    <phoneticPr fontId="1" type="noConversion"/>
  </si>
  <si>
    <t>전압 변동률 1</t>
    <phoneticPr fontId="1" type="noConversion"/>
  </si>
  <si>
    <t>전압 변동률 1</t>
    <phoneticPr fontId="1" type="noConversion"/>
  </si>
  <si>
    <t>불평형률 변동률 1</t>
    <phoneticPr fontId="1" type="noConversion"/>
  </si>
  <si>
    <t>주파수 변동률 1</t>
    <phoneticPr fontId="1" type="noConversion"/>
  </si>
  <si>
    <t xml:space="preserve">차수별 고조파 변동률 </t>
    <phoneticPr fontId="1" type="noConversion"/>
  </si>
  <si>
    <t>총고조파 함유율 변동률</t>
    <phoneticPr fontId="1" type="noConversion"/>
  </si>
  <si>
    <t>오류 발생 횟수</t>
    <phoneticPr fontId="1" type="noConversion"/>
  </si>
  <si>
    <t>변동율</t>
    <phoneticPr fontId="1" type="noConversion"/>
  </si>
  <si>
    <t>10분 로그데이터 형식</t>
    <phoneticPr fontId="1" type="noConversion"/>
  </si>
  <si>
    <t>로그데이터파일</t>
    <phoneticPr fontId="1" type="noConversion"/>
  </si>
  <si>
    <t>QL</t>
    <phoneticPr fontId="1" type="noConversion"/>
  </si>
  <si>
    <t>prefix</t>
    <phoneticPr fontId="1" type="noConversion"/>
  </si>
  <si>
    <t>version</t>
    <phoneticPr fontId="1" type="noConversion"/>
  </si>
  <si>
    <t>QL1_20190505.d</t>
    <phoneticPr fontId="1" type="noConversion"/>
  </si>
  <si>
    <t>주간보고서파일</t>
    <phoneticPr fontId="1" type="noConversion"/>
  </si>
  <si>
    <t>QW</t>
    <phoneticPr fontId="1" type="noConversion"/>
  </si>
  <si>
    <t>년월일</t>
    <phoneticPr fontId="1" type="noConversion"/>
  </si>
  <si>
    <t>QW1_20190505.d</t>
    <phoneticPr fontId="1" type="noConversion"/>
  </si>
  <si>
    <t>파일명 생성 규칙</t>
    <phoneticPr fontId="1" type="noConversion"/>
  </si>
  <si>
    <t xml:space="preserve"> </t>
    <phoneticPr fontId="1" type="noConversion"/>
  </si>
  <si>
    <t>export kwh</t>
    <phoneticPr fontId="1" type="noConversion"/>
  </si>
  <si>
    <t>export kvarh</t>
    <phoneticPr fontId="1" type="noConversion"/>
  </si>
  <si>
    <t>kvah</t>
    <phoneticPr fontId="1" type="noConversion"/>
  </si>
  <si>
    <t>import kwh this month</t>
    <phoneticPr fontId="1" type="noConversion"/>
  </si>
  <si>
    <t>export kwh this month</t>
    <phoneticPr fontId="1" type="noConversion"/>
  </si>
  <si>
    <t>import kvarh this month</t>
    <phoneticPr fontId="1" type="noConversion"/>
  </si>
  <si>
    <t>export kvarh this month</t>
    <phoneticPr fontId="1" type="noConversion"/>
  </si>
  <si>
    <t>kvah this month</t>
    <phoneticPr fontId="1" type="noConversion"/>
  </si>
  <si>
    <t>import kwh last month</t>
    <phoneticPr fontId="1" type="noConversion"/>
  </si>
  <si>
    <t>export kwh last month</t>
    <phoneticPr fontId="1" type="noConversion"/>
  </si>
  <si>
    <t>import kvarh last month</t>
    <phoneticPr fontId="1" type="noConversion"/>
  </si>
  <si>
    <t>export kvarh last month</t>
    <phoneticPr fontId="1" type="noConversion"/>
  </si>
  <si>
    <t>U32</t>
    <phoneticPr fontId="1" type="noConversion"/>
  </si>
  <si>
    <t>U64</t>
    <phoneticPr fontId="1" type="noConversion"/>
  </si>
  <si>
    <t>import kwh</t>
    <phoneticPr fontId="1" type="noConversion"/>
  </si>
  <si>
    <t>export kwh</t>
    <phoneticPr fontId="1" type="noConversion"/>
  </si>
  <si>
    <t>import kvarh</t>
    <phoneticPr fontId="1" type="noConversion"/>
  </si>
  <si>
    <t>kvah</t>
    <phoneticPr fontId="1" type="noConversion"/>
  </si>
  <si>
    <t>0~999,999,999.999 kw</t>
    <phoneticPr fontId="1" type="noConversion"/>
  </si>
  <si>
    <t>float</t>
    <phoneticPr fontId="1" type="noConversion"/>
  </si>
  <si>
    <t xml:space="preserve"> </t>
    <phoneticPr fontId="1" type="noConversion"/>
  </si>
  <si>
    <t>Meter0_task가 수집한  ADE9000 metering 정보를 가공하여 다음과 같은 정보 생성
1) 1012 rms 데이터 이용하여 1초 평균 전압, 전류 데이터 생성
2) 주파수, 전압전류 위상 데이터 취득
3) squence componet 계산 
4) 전압,전류 불평형률 계산
5) under/over deviation 계산</t>
    <phoneticPr fontId="1" type="noConversion"/>
  </si>
  <si>
    <t>에너지 저장 중 오류 발생하면 우선순위 낮은 태스크 정지된다</t>
    <phoneticPr fontId="1" type="noConversion"/>
  </si>
  <si>
    <t>Meter0_task가 수집한  ADE9000 metering 정보를 가공하여 다음과 같은 정보 생성
1) 에너지 register를 가공하여 누적, 현월, 전월 전력량계산
2) demand 계산
3) Energy Register 저장(I2C 사용)</t>
    <phoneticPr fontId="1" type="noConversion"/>
  </si>
  <si>
    <t>Touch &amp; Button 구동
1) I2C Bus 통해 TSC와 통신한다</t>
    <phoneticPr fontId="1" type="noConversion"/>
  </si>
  <si>
    <t xml:space="preserve"> </t>
    <phoneticPr fontId="1" type="noConversion"/>
  </si>
  <si>
    <t xml:space="preserve"> </t>
    <phoneticPr fontId="1" type="noConversion"/>
  </si>
  <si>
    <t>Angle</t>
    <phoneticPr fontId="1" type="noConversion"/>
  </si>
  <si>
    <t>U23</t>
    <phoneticPr fontId="1" type="noConversion"/>
  </si>
  <si>
    <t>U12</t>
    <phoneticPr fontId="1" type="noConversion"/>
  </si>
  <si>
    <t>U13</t>
    <phoneticPr fontId="1" type="noConversion"/>
  </si>
  <si>
    <t>Real</t>
    <phoneticPr fontId="1" type="noConversion"/>
  </si>
  <si>
    <t>U1I1</t>
    <phoneticPr fontId="1" type="noConversion"/>
  </si>
  <si>
    <t>U2I2</t>
    <phoneticPr fontId="1" type="noConversion"/>
  </si>
  <si>
    <t>U3I3</t>
    <phoneticPr fontId="1" type="noConversion"/>
  </si>
  <si>
    <t>I12</t>
    <phoneticPr fontId="1" type="noConversion"/>
  </si>
  <si>
    <t>I23</t>
    <phoneticPr fontId="1" type="noConversion"/>
  </si>
  <si>
    <t>I13</t>
    <phoneticPr fontId="1" type="noConversion"/>
  </si>
  <si>
    <t>U11</t>
    <phoneticPr fontId="1" type="noConversion"/>
  </si>
  <si>
    <t>U13</t>
    <phoneticPr fontId="1" type="noConversion"/>
  </si>
  <si>
    <t>U1I1</t>
    <phoneticPr fontId="1" type="noConversion"/>
  </si>
  <si>
    <t>U1I2</t>
    <phoneticPr fontId="1" type="noConversion"/>
  </si>
  <si>
    <t>U1I3</t>
    <phoneticPr fontId="1" type="noConversion"/>
  </si>
  <si>
    <t>vscale</t>
    <phoneticPr fontId="1" type="noConversion"/>
  </si>
  <si>
    <t>iscale</t>
    <phoneticPr fontId="1" type="noConversion"/>
  </si>
  <si>
    <t>demand log last day</t>
    <phoneticPr fontId="1" type="noConversion"/>
  </si>
  <si>
    <t>U16</t>
    <phoneticPr fontId="1" type="noConversion"/>
  </si>
  <si>
    <t>U32</t>
    <phoneticPr fontId="1" type="noConversion"/>
  </si>
  <si>
    <t>Time Stamp</t>
    <phoneticPr fontId="1" type="noConversion"/>
  </si>
  <si>
    <t>Max/Min last data</t>
    <phoneticPr fontId="1" type="noConversion"/>
  </si>
  <si>
    <t>Time Stamp(Demand Log 시작일)</t>
    <phoneticPr fontId="1" type="noConversion"/>
  </si>
  <si>
    <t xml:space="preserve"> </t>
    <phoneticPr fontId="1" type="noConversion"/>
  </si>
  <si>
    <t>Disturbance Type</t>
  </si>
  <si>
    <t>Typical Duration</t>
  </si>
  <si>
    <t>Typical Voltage Magnitude</t>
  </si>
  <si>
    <t>Short duration variation</t>
  </si>
  <si>
    <t>Sag</t>
  </si>
  <si>
    <t>Instantaneous</t>
  </si>
  <si>
    <t>0.5–30 cycle</t>
  </si>
  <si>
    <t>0.1–0.9 pu</t>
  </si>
  <si>
    <t>Momentary</t>
  </si>
  <si>
    <t>30 cycle to 3 s</t>
  </si>
  <si>
    <t>Temporary</t>
  </si>
  <si>
    <t>3 s to 1 min</t>
  </si>
  <si>
    <t>Swell</t>
  </si>
  <si>
    <t>1.1–1.8 pu</t>
  </si>
  <si>
    <t>1.1–1.4 pu</t>
  </si>
  <si>
    <t>1.1–1.2 pu</t>
  </si>
  <si>
    <t>Interruption</t>
  </si>
  <si>
    <t>0.5 cycle to 3 s</t>
  </si>
  <si>
    <t>Long duration variation</t>
  </si>
  <si>
    <t>Sustained interruption</t>
  </si>
  <si>
    <t>0.0 pu</t>
  </si>
  <si>
    <t>Under voltages</t>
  </si>
  <si>
    <t>0.8–0.9 pu</t>
  </si>
  <si>
    <t>Over voltages</t>
  </si>
  <si>
    <t>Voltage imbalance</t>
  </si>
  <si>
    <t>Magnitude imbalance</t>
  </si>
  <si>
    <t>Steady state</t>
  </si>
  <si>
    <t>Phase imbalance</t>
  </si>
  <si>
    <t>Waveform distortions</t>
  </si>
  <si>
    <t>DC offset</t>
  </si>
  <si>
    <t>0–0.1%</t>
  </si>
  <si>
    <t>Harmonics</t>
  </si>
  <si>
    <t>0–20%</t>
  </si>
  <si>
    <t>Interharmonics</t>
  </si>
  <si>
    <t>0–2%</t>
  </si>
  <si>
    <t>Noise</t>
  </si>
  <si>
    <t>0–1%</t>
  </si>
  <si>
    <t>Voltage flicker</t>
  </si>
  <si>
    <t>Intermittent</t>
  </si>
  <si>
    <t>0.1–7%</t>
  </si>
  <si>
    <t>Power frequency variations</t>
  </si>
  <si>
    <t>0.95–1.05 pu</t>
  </si>
  <si>
    <t>1 min</t>
    <phoneticPr fontId="1" type="noConversion"/>
  </si>
  <si>
    <t>10 s</t>
    <phoneticPr fontId="1" type="noConversion"/>
  </si>
  <si>
    <t>0.1 pu</t>
    <phoneticPr fontId="1" type="noConversion"/>
  </si>
  <si>
    <t>DI 상태</t>
  </si>
  <si>
    <t>U16</t>
    <phoneticPr fontId="1" type="noConversion"/>
  </si>
  <si>
    <t xml:space="preserve">DIO, DCM의 DO 상태
2018-4-17타입수정
</t>
    <phoneticPr fontId="1" type="noConversion"/>
  </si>
  <si>
    <t>U16</t>
    <phoneticPr fontId="1" type="noConversion"/>
  </si>
  <si>
    <t>DO status #0</t>
  </si>
  <si>
    <t>DIO, DCM의DO 상태</t>
  </si>
  <si>
    <t>U16</t>
    <phoneticPr fontId="1" type="noConversion"/>
  </si>
  <si>
    <t>AI #0/DCM Volt</t>
  </si>
  <si>
    <t>AIO, RTD, DCM의 AI 값</t>
  </si>
  <si>
    <t>AI #1/DCM I1</t>
  </si>
  <si>
    <t>AI #2/DCM I2</t>
  </si>
  <si>
    <t>A0 #0</t>
    <phoneticPr fontId="1" type="noConversion"/>
  </si>
  <si>
    <t>AIO의 AO 값</t>
    <phoneticPr fontId="1" type="noConversion"/>
  </si>
  <si>
    <t>IOM Type</t>
    <phoneticPr fontId="1" type="noConversion"/>
  </si>
  <si>
    <t>1: DIO#1, 
2: DIO#2
3: RTD#1, 
4: RTD#2
5:AIO#1
6:AIO#2
7:DCM#1
8:DCM#2
10:Eth</t>
    <phoneticPr fontId="1" type="noConversion"/>
  </si>
  <si>
    <t>U16</t>
    <phoneticPr fontId="1" type="noConversion"/>
  </si>
  <si>
    <t>DB flag</t>
    <phoneticPr fontId="1" type="noConversion"/>
  </si>
  <si>
    <t>database download flag</t>
    <phoneticPr fontId="1" type="noConversion"/>
  </si>
  <si>
    <t>subType</t>
    <phoneticPr fontId="1" type="noConversion"/>
  </si>
  <si>
    <t>Sub Type(DIOV1: 0, DIOV2: 1)</t>
    <phoneticPr fontId="1" type="noConversion"/>
  </si>
  <si>
    <t>2018-04-17(DI6DO2와  DI8DO2 구별용도)</t>
    <phoneticPr fontId="1" type="noConversion"/>
  </si>
  <si>
    <t>Count</t>
    <phoneticPr fontId="1" type="noConversion"/>
  </si>
  <si>
    <t>SOE Count, Dump 후 clear</t>
    <phoneticPr fontId="1" type="noConversion"/>
  </si>
  <si>
    <t>U16</t>
    <phoneticPr fontId="1" type="noConversion"/>
  </si>
  <si>
    <t>Time Stamp</t>
    <phoneticPr fontId="1" type="noConversion"/>
  </si>
  <si>
    <t>#0</t>
    <phoneticPr fontId="1" type="noConversion"/>
  </si>
  <si>
    <t>TS</t>
    <phoneticPr fontId="1" type="noConversion"/>
  </si>
  <si>
    <t>DI Status</t>
    <phoneticPr fontId="1" type="noConversion"/>
  </si>
  <si>
    <t>IOM ID</t>
    <phoneticPr fontId="1" type="noConversion"/>
  </si>
  <si>
    <t>#1</t>
  </si>
  <si>
    <t>#2</t>
  </si>
  <si>
    <t>TS</t>
    <phoneticPr fontId="1" type="noConversion"/>
  </si>
  <si>
    <t>#3</t>
  </si>
  <si>
    <t>#4</t>
  </si>
  <si>
    <t>#5</t>
  </si>
  <si>
    <t>TS</t>
    <phoneticPr fontId="1" type="noConversion"/>
  </si>
  <si>
    <t>#6</t>
  </si>
  <si>
    <t>#7</t>
  </si>
  <si>
    <t>#8</t>
  </si>
  <si>
    <t>#9</t>
  </si>
  <si>
    <t>#10</t>
  </si>
  <si>
    <t>#11</t>
  </si>
  <si>
    <t>#12</t>
  </si>
  <si>
    <t>TS</t>
    <phoneticPr fontId="1" type="noConversion"/>
  </si>
  <si>
    <t>#13</t>
  </si>
  <si>
    <t>#14</t>
  </si>
  <si>
    <t>#15</t>
  </si>
  <si>
    <t>Enable</t>
    <phoneticPr fontId="1" type="noConversion"/>
  </si>
  <si>
    <t>TimeStamp</t>
    <phoneticPr fontId="1" type="noConversion"/>
  </si>
  <si>
    <t>TS</t>
  </si>
  <si>
    <t>(0=state, 1=pulse)</t>
  </si>
  <si>
    <t>DI 설정</t>
  </si>
  <si>
    <t>DI debounce #0</t>
  </si>
  <si>
    <t>0~255</t>
    <phoneticPr fontId="1" type="noConversion"/>
  </si>
  <si>
    <t>DI debounce #1</t>
  </si>
  <si>
    <t>DI debounce #2</t>
  </si>
  <si>
    <t>DI debounce #3</t>
  </si>
  <si>
    <t>DI debounce #4</t>
  </si>
  <si>
    <t>DI debounce #5</t>
  </si>
  <si>
    <t>DI debounce #6</t>
  </si>
  <si>
    <t>DI debounce #7</t>
  </si>
  <si>
    <t>PI Scale #0</t>
  </si>
  <si>
    <t>1 ~ 65535</t>
    <phoneticPr fontId="1" type="noConversion"/>
  </si>
  <si>
    <t>PI Scale #1</t>
  </si>
  <si>
    <t>PI Scale #2</t>
  </si>
  <si>
    <t>PI Scale #3</t>
  </si>
  <si>
    <t>PI Scale #4</t>
  </si>
  <si>
    <t>PI Scale #5</t>
  </si>
  <si>
    <t>PI Scale #6</t>
  </si>
  <si>
    <t>U16</t>
    <phoneticPr fontId="1" type="noConversion"/>
  </si>
  <si>
    <t>PI Scale #7</t>
  </si>
  <si>
    <t>DO TYPE #0</t>
  </si>
  <si>
    <t>(0=Relay, 1=alarm)</t>
    <phoneticPr fontId="1" type="noConversion"/>
  </si>
  <si>
    <t>DO</t>
  </si>
  <si>
    <t>DO TYPE #1</t>
  </si>
  <si>
    <t>DO TYPE #2</t>
  </si>
  <si>
    <t>DO TYPE #3</t>
  </si>
  <si>
    <t>DO TYPE #4</t>
  </si>
  <si>
    <t>DO TYPE #5</t>
  </si>
  <si>
    <t>0: Latch type, 아니면 On Timer</t>
    <phoneticPr fontId="1" type="noConversion"/>
  </si>
  <si>
    <t>AI #0 gain</t>
    <phoneticPr fontId="1" type="noConversion"/>
  </si>
  <si>
    <t>AI</t>
  </si>
  <si>
    <t>AI #0 offset</t>
    <phoneticPr fontId="1" type="noConversion"/>
  </si>
  <si>
    <t>AI #1 gain</t>
  </si>
  <si>
    <t>float</t>
    <phoneticPr fontId="1" type="noConversion"/>
  </si>
  <si>
    <t>AI #1 offset</t>
    <phoneticPr fontId="1" type="noConversion"/>
  </si>
  <si>
    <t>AI #2 gain</t>
  </si>
  <si>
    <t>float</t>
    <phoneticPr fontId="1" type="noConversion"/>
  </si>
  <si>
    <t>AI #2 offset</t>
  </si>
  <si>
    <t>AI #3 gain</t>
  </si>
  <si>
    <t>AI #3 offset</t>
  </si>
  <si>
    <t>DCM Shunt Type #0</t>
  </si>
  <si>
    <t>DCM 설정</t>
  </si>
  <si>
    <t>DCM Ratio #0</t>
  </si>
  <si>
    <t>DCM Shunt Type #1</t>
  </si>
  <si>
    <t>DCM Ratio #1</t>
  </si>
  <si>
    <t>AO Data Index #0</t>
  </si>
  <si>
    <t>AO</t>
  </si>
  <si>
    <t>AO Data Index #1</t>
  </si>
  <si>
    <t>float</t>
    <phoneticPr fontId="1" type="noConversion"/>
  </si>
  <si>
    <t>float</t>
    <phoneticPr fontId="1" type="noConversion"/>
  </si>
  <si>
    <t>DO status #6</t>
  </si>
  <si>
    <t>DO status #7</t>
  </si>
  <si>
    <t>reserved</t>
    <phoneticPr fontId="1" type="noConversion"/>
  </si>
  <si>
    <t>0 ~ 10000</t>
    <phoneticPr fontId="1" type="noConversion"/>
  </si>
  <si>
    <t>Eth. Module, 배터리 전압</t>
    <phoneticPr fontId="1" type="noConversion"/>
  </si>
  <si>
    <t>battery Control</t>
    <phoneticPr fontId="1" type="noConversion"/>
  </si>
  <si>
    <t>1. Batt On, 2. Batt Off</t>
    <phoneticPr fontId="1" type="noConversion"/>
  </si>
  <si>
    <t>command</t>
    <phoneticPr fontId="1" type="noConversion"/>
  </si>
  <si>
    <t>Volt level</t>
    <phoneticPr fontId="1" type="noConversion"/>
  </si>
  <si>
    <t>1: On, 2: Off</t>
    <phoneticPr fontId="1" type="noConversion"/>
  </si>
  <si>
    <t xml:space="preserve"> </t>
    <phoneticPr fontId="1" type="noConversion"/>
  </si>
  <si>
    <t xml:space="preserve"> </t>
    <phoneticPr fontId="1" type="noConversion"/>
  </si>
  <si>
    <t>200mA:1.5mA</t>
    <phoneticPr fontId="1" type="noConversion"/>
  </si>
  <si>
    <t>Neutral Current</t>
    <phoneticPr fontId="1" type="noConversion"/>
  </si>
  <si>
    <t>ZCT Type
1: 200mV:100mV
2: 200mV:1.5mA
3: 200mV:0.1mA</t>
    <phoneticPr fontId="1" type="noConversion"/>
  </si>
  <si>
    <t>ZCT Scale</t>
    <phoneticPr fontId="1" type="noConversion"/>
  </si>
  <si>
    <t>reserved</t>
    <phoneticPr fontId="1" type="noConversion"/>
  </si>
  <si>
    <t>전압(mV)</t>
    <phoneticPr fontId="1" type="noConversion"/>
  </si>
  <si>
    <t>200mA:100mV CT, 
내부 부담 저항: 1.2k
외부 부담 저항 : 66.6</t>
    <phoneticPr fontId="1" type="noConversion"/>
  </si>
  <si>
    <t xml:space="preserve"> </t>
    <phoneticPr fontId="1" type="noConversion"/>
  </si>
  <si>
    <t>I-range</t>
    <phoneticPr fontId="1" type="noConversion"/>
  </si>
  <si>
    <t>Event Log</t>
    <phoneticPr fontId="1" type="noConversion"/>
  </si>
  <si>
    <t>Start Time</t>
    <phoneticPr fontId="1" type="noConversion"/>
  </si>
  <si>
    <t>msec</t>
    <phoneticPr fontId="1" type="noConversion"/>
  </si>
  <si>
    <t>duration</t>
    <phoneticPr fontId="1" type="noConversion"/>
  </si>
  <si>
    <t>type</t>
    <phoneticPr fontId="1" type="noConversion"/>
  </si>
  <si>
    <t>mask</t>
    <phoneticPr fontId="1" type="noConversion"/>
  </si>
  <si>
    <t>U16</t>
    <phoneticPr fontId="1" type="noConversion"/>
  </si>
  <si>
    <t>level[0]</t>
    <phoneticPr fontId="1" type="noConversion"/>
  </si>
  <si>
    <t>level[1]</t>
  </si>
  <si>
    <t>level[2]</t>
  </si>
  <si>
    <t>float</t>
    <phoneticPr fontId="1" type="noConversion"/>
  </si>
  <si>
    <t>Event Log 2nd</t>
    <phoneticPr fontId="1" type="noConversion"/>
  </si>
  <si>
    <t>Event Log 3rd</t>
    <phoneticPr fontId="1" type="noConversion"/>
  </si>
  <si>
    <t>Event Log 4th</t>
    <phoneticPr fontId="1" type="noConversion"/>
  </si>
  <si>
    <t>Event Log 5th</t>
  </si>
  <si>
    <t>Event Log 6th</t>
  </si>
  <si>
    <t>Event Log 7th</t>
  </si>
  <si>
    <t>Event Log 8th</t>
  </si>
  <si>
    <t xml:space="preserve"> </t>
    <phoneticPr fontId="1" type="noConversion"/>
  </si>
  <si>
    <t xml:space="preserve"> </t>
    <phoneticPr fontId="1" type="noConversion"/>
  </si>
  <si>
    <t>120 ~ 300%</t>
    <phoneticPr fontId="1" type="noConversion"/>
  </si>
  <si>
    <t>4~10% (120 ~ 320%)</t>
    <phoneticPr fontId="1" type="noConversion"/>
  </si>
  <si>
    <t>200 ~ 1000ms</t>
    <phoneticPr fontId="1" type="noConversion"/>
  </si>
  <si>
    <t>* range 확장</t>
    <phoneticPr fontId="1" type="noConversion"/>
  </si>
  <si>
    <t xml:space="preserve">Swell Level(%), 110~200~ </t>
    <phoneticPr fontId="1" type="noConversion"/>
  </si>
  <si>
    <t xml:space="preserve"> &lt; 90%</t>
    <phoneticPr fontId="1" type="noConversion"/>
  </si>
  <si>
    <t xml:space="preserve"> &gt; 110%</t>
    <phoneticPr fontId="1" type="noConversion"/>
  </si>
  <si>
    <t xml:space="preserve"> &lt; 5%</t>
    <phoneticPr fontId="1" type="noConversion"/>
  </si>
  <si>
    <t>unused</t>
    <phoneticPr fontId="1" type="noConversion"/>
  </si>
  <si>
    <t>holdOff Cycle</t>
    <phoneticPr fontId="1" type="noConversion"/>
  </si>
  <si>
    <t>event Count</t>
    <phoneticPr fontId="1" type="noConversion"/>
  </si>
  <si>
    <t xml:space="preserve">bit 0: Freq Var1
bit 1: Freq Var2
bit 2: Volt Var1 L1
bit 3: Volt Var1 L2
bit 4: Volt Var1 L3
bit 5: Volt Var2 L1
bit 6: Volt Var2 L2
bit 7: Volt Var2 L3
bit 8: Unbalance
bit 9:  Volt THD L1
bit 10: Volt THD L2
bit 11: Volt THD L3
bit 12: Volt HD L1
bit 13: Volt HD L2
bit 14: Volt HD L3
bit 15: Pst L1
bit 16: Pst L2
bit 17: Pst L3
bit 18: Plt L1
bit 19: Plt L2
bit 20: Plt L3
bit 21: SigVolt L1
bit 22: SigVolt L2
bit 23: SigVolt L3
[status]
0: OK
1: failed
</t>
    <phoneticPr fontId="1" type="noConversion"/>
  </si>
  <si>
    <t>Ext. 5A CT ?</t>
    <phoneticPr fontId="1" type="noConversion"/>
  </si>
  <si>
    <t>200mA:0.1mA</t>
    <phoneticPr fontId="1" type="noConversion"/>
  </si>
  <si>
    <t xml:space="preserve"> </t>
    <phoneticPr fontId="1" type="noConversion"/>
  </si>
  <si>
    <t>200mA:100mV 타입</t>
    <phoneticPr fontId="1" type="noConversion"/>
  </si>
  <si>
    <t xml:space="preserve">200mA:100mV
@2k </t>
    <phoneticPr fontId="1" type="noConversion"/>
  </si>
  <si>
    <t xml:space="preserve">1000mA:100mV
@120 </t>
    <phoneticPr fontId="1" type="noConversion"/>
  </si>
  <si>
    <t>500mA:100mV
@300</t>
    <phoneticPr fontId="1" type="noConversion"/>
  </si>
  <si>
    <t xml:space="preserve"> </t>
    <phoneticPr fontId="1" type="noConversion"/>
  </si>
  <si>
    <t>R1</t>
    <phoneticPr fontId="1" type="noConversion"/>
  </si>
  <si>
    <t>R2</t>
    <phoneticPr fontId="1" type="noConversion"/>
  </si>
  <si>
    <t>RC</t>
    <phoneticPr fontId="1" type="noConversion"/>
  </si>
  <si>
    <t>In(Calculated)</t>
    <phoneticPr fontId="1" type="noConversion"/>
  </si>
  <si>
    <t>Ia+Ib+Ic+In = Ig</t>
    <phoneticPr fontId="1" type="noConversion"/>
  </si>
  <si>
    <t>1. 5A: -3P4W(In) -3P3W(Ig), 2. AT/VT: Ig로 사용</t>
    <phoneticPr fontId="1" type="noConversion"/>
  </si>
  <si>
    <t>1. 5A: -3P4W(Ig=Ia+Ib+Ic+In), -3P3W(Ig=Ia+Ib+Ic), 2. AT/VT: 5A와 동일</t>
    <phoneticPr fontId="1" type="noConversion"/>
  </si>
  <si>
    <t>Z Current(Rb1=300, Rb2=?)</t>
    <phoneticPr fontId="1" type="noConversion"/>
  </si>
  <si>
    <t xml:space="preserve"> </t>
    <phoneticPr fontId="1" type="noConversion"/>
  </si>
  <si>
    <t>Z Current(Rb1=3.2)</t>
    <phoneticPr fontId="1" type="noConversion"/>
  </si>
  <si>
    <t xml:space="preserve"> </t>
    <phoneticPr fontId="1" type="noConversion"/>
  </si>
  <si>
    <t xml:space="preserve"> </t>
    <phoneticPr fontId="1" type="noConversion"/>
  </si>
  <si>
    <t>In-ref, 1=0.1</t>
    <phoneticPr fontId="1" type="noConversion"/>
  </si>
  <si>
    <t>Calibration command
0: Enable Calibration
1: U gain
2: I gain
3: W gain
4: Ph gain
5: clear V
6: clear I
7: clear W
8: clear phase
9: IN gain
10: clear IN
11: Disable Calibration
12: save Calibration
13: Upp gain
14: clear Upp gain
15: set dcos
16: clear DcOffset
17: ---
18: ---</t>
    <phoneticPr fontId="1" type="noConversion"/>
  </si>
  <si>
    <t>0: None
1: Event Only, 
2: Wave Capture</t>
    <phoneticPr fontId="1" type="noConversion"/>
  </si>
  <si>
    <t>0: None
1: Event Only, 
2: Wave Capture</t>
    <phoneticPr fontId="1" type="noConversion"/>
  </si>
  <si>
    <t>0: None
1: Event Only, 
2: Wave Capture&amp;RMS</t>
    <phoneticPr fontId="1" type="noConversion"/>
  </si>
  <si>
    <t>Sag Coount</t>
    <phoneticPr fontId="1" type="noConversion"/>
  </si>
  <si>
    <t>Swell Count</t>
    <phoneticPr fontId="1" type="noConversion"/>
  </si>
  <si>
    <t>PQ Event Counter</t>
    <phoneticPr fontId="1" type="noConversion"/>
  </si>
  <si>
    <t>CT2
0: 5A
1: 100mA/333mV
2: Rogowski</t>
    <phoneticPr fontId="1" type="noConversion"/>
  </si>
  <si>
    <t>Target Demand (W)</t>
    <phoneticPr fontId="1" type="noConversion"/>
  </si>
  <si>
    <t>S16</t>
    <phoneticPr fontId="1" type="noConversion"/>
  </si>
  <si>
    <t>type</t>
    <phoneticPr fontId="1" type="noConversion"/>
  </si>
  <si>
    <t>V_FULL</t>
    <phoneticPr fontId="1" type="noConversion"/>
  </si>
  <si>
    <t>PICK_UP_VOLT(raw)</t>
    <phoneticPr fontId="1" type="noConversion"/>
  </si>
  <si>
    <t>RMS_MAX(raw)</t>
    <phoneticPr fontId="1" type="noConversion"/>
  </si>
  <si>
    <t>pt ratio 적용전에 낮은전압은 버린다</t>
    <phoneticPr fontId="1" type="noConversion"/>
  </si>
  <si>
    <t>WAVE_MAX</t>
    <phoneticPr fontId="1" type="noConversion"/>
  </si>
  <si>
    <t>V_FULL</t>
    <phoneticPr fontId="1" type="noConversion"/>
  </si>
  <si>
    <t>PT1</t>
    <phoneticPr fontId="1" type="noConversion"/>
  </si>
  <si>
    <t>PT2</t>
    <phoneticPr fontId="1" type="noConversion"/>
  </si>
  <si>
    <t>VNORM</t>
    <phoneticPr fontId="1" type="noConversion"/>
  </si>
  <si>
    <t xml:space="preserve"> </t>
    <phoneticPr fontId="1" type="noConversion"/>
  </si>
  <si>
    <t xml:space="preserve"> </t>
    <phoneticPr fontId="1" type="noConversion"/>
  </si>
  <si>
    <t>level</t>
    <phoneticPr fontId="1" type="noConversion"/>
  </si>
  <si>
    <t>%</t>
    <phoneticPr fontId="1" type="noConversion"/>
  </si>
  <si>
    <t>detect level (DC)</t>
    <phoneticPr fontId="1" type="noConversion"/>
  </si>
  <si>
    <t>I_FULL_5A</t>
    <phoneticPr fontId="1" type="noConversion"/>
  </si>
  <si>
    <t>INORM</t>
    <phoneticPr fontId="1" type="noConversion"/>
  </si>
  <si>
    <t>VNORM level(WAVE)</t>
    <phoneticPr fontId="1" type="noConversion"/>
  </si>
  <si>
    <t>Detect Level(WAVE)</t>
    <phoneticPr fontId="1" type="noConversion"/>
  </si>
  <si>
    <t>detect level (DC)</t>
    <phoneticPr fontId="1" type="noConversion"/>
  </si>
  <si>
    <t>132Vrms에 대한 peak</t>
    <phoneticPr fontId="1" type="noConversion"/>
  </si>
  <si>
    <t>126Vrms에 대한 peak</t>
    <phoneticPr fontId="1" type="noConversion"/>
  </si>
  <si>
    <t>이벤트 표시 Level</t>
    <phoneticPr fontId="1" type="noConversion"/>
  </si>
  <si>
    <t>CT2</t>
    <phoneticPr fontId="1" type="noConversion"/>
  </si>
  <si>
    <t>I_FULL</t>
    <phoneticPr fontId="1" type="noConversion"/>
  </si>
  <si>
    <t>CT1</t>
    <phoneticPr fontId="1" type="noConversion"/>
  </si>
  <si>
    <t>INORM level(WAVE)</t>
    <phoneticPr fontId="1" type="noConversion"/>
  </si>
  <si>
    <t>100mA</t>
    <phoneticPr fontId="1" type="noConversion"/>
  </si>
  <si>
    <t>5A</t>
    <phoneticPr fontId="1" type="noConversion"/>
  </si>
  <si>
    <t>reverse scale</t>
    <phoneticPr fontId="1" type="noConversion"/>
  </si>
  <si>
    <t>reverse scale</t>
    <phoneticPr fontId="1" type="noConversion"/>
  </si>
  <si>
    <t>I_FULL(mA)</t>
    <phoneticPr fontId="1" type="noConversion"/>
  </si>
  <si>
    <t>CT1(A)</t>
    <phoneticPr fontId="1" type="noConversion"/>
  </si>
  <si>
    <t>CT2(mA)</t>
    <phoneticPr fontId="1" type="noConversion"/>
  </si>
  <si>
    <t>CT ratio 적용전에 낮은전압은 버린다</t>
    <phoneticPr fontId="1" type="noConversion"/>
  </si>
  <si>
    <t>ct ratio 적용전에 낮은전압은 버린다</t>
    <phoneticPr fontId="1" type="noConversion"/>
  </si>
  <si>
    <t>I_FULL_100mA</t>
    <phoneticPr fontId="1" type="noConversion"/>
  </si>
  <si>
    <t>PICK_UP VOLT</t>
    <phoneticPr fontId="1" type="noConversion"/>
  </si>
  <si>
    <t>PICK_UP Current</t>
    <phoneticPr fontId="1" type="noConversion"/>
  </si>
  <si>
    <t>PICK_UP Current(raw)</t>
    <phoneticPr fontId="1" type="noConversion"/>
  </si>
  <si>
    <t>1A*0.0005</t>
    <phoneticPr fontId="1" type="noConversion"/>
  </si>
  <si>
    <t>1. 전력품질 로그 파일</t>
    <phoneticPr fontId="1" type="noConversion"/>
  </si>
  <si>
    <t>1) 파일위치 : PQ_LOG</t>
    <phoneticPr fontId="1" type="noConversion"/>
  </si>
  <si>
    <t>2) 파일명 : QL1_YYYYMMDD.d</t>
    <phoneticPr fontId="1" type="noConversion"/>
  </si>
  <si>
    <t>2. 전력품질 주간 보고서</t>
    <phoneticPr fontId="1" type="noConversion"/>
  </si>
  <si>
    <t>1) 파일위치 : PQ_Report</t>
    <phoneticPr fontId="1" type="noConversion"/>
  </si>
  <si>
    <t>2) 파일명 : QW1_YYYYMMDD.d</t>
    <phoneticPr fontId="1" type="noConversion"/>
  </si>
  <si>
    <t>3) 파일생성 주기 : 1주</t>
    <phoneticPr fontId="1" type="noConversion"/>
  </si>
  <si>
    <t>3) 파일 생성 주기 : 1주 (매주 일요일 자정 부터 시작, 다음 주 일요일 자정에 완료)</t>
    <phoneticPr fontId="1" type="noConversion"/>
  </si>
  <si>
    <t>4) 파일 크기 : 768 x (6 * 24 * 7) = 777144</t>
    <phoneticPr fontId="1" type="noConversion"/>
  </si>
  <si>
    <t>4) 파일크기 : 300 + 이벤트카운트 x 26(이벤트레코드)</t>
    <phoneticPr fontId="1" type="noConversion"/>
  </si>
  <si>
    <t>3. PQ로그 및 이벤트 파일 명명 규칙</t>
    <phoneticPr fontId="1" type="noConversion"/>
  </si>
  <si>
    <t>주간 전력품질보고서</t>
    <phoneticPr fontId="1" type="noConversion"/>
  </si>
  <si>
    <t>scale</t>
    <phoneticPr fontId="1" type="noConversion"/>
  </si>
  <si>
    <t>pos</t>
    <phoneticPr fontId="1" type="noConversion"/>
  </si>
  <si>
    <t>sampleRate</t>
    <phoneticPr fontId="1" type="noConversion"/>
  </si>
  <si>
    <t>S32</t>
    <phoneticPr fontId="1" type="noConversion"/>
  </si>
  <si>
    <t>Wave Capture</t>
    <phoneticPr fontId="1" type="noConversion"/>
  </si>
  <si>
    <t>RMS Capture</t>
    <phoneticPr fontId="1" type="noConversion"/>
  </si>
  <si>
    <t>5. Transient Voltage 발생시 캡춰 파일</t>
    <phoneticPr fontId="1" type="noConversion"/>
  </si>
  <si>
    <t>1) 파일 위치 : PQ_Trigger/</t>
    <phoneticPr fontId="1" type="noConversion"/>
  </si>
  <si>
    <t>4. Sag/Swell 발생시 캡춰 파일</t>
    <phoneticPr fontId="1" type="noConversion"/>
  </si>
  <si>
    <r>
      <t>2) Wave Capture 파일명 
- Sag : WSAG_</t>
    </r>
    <r>
      <rPr>
        <i/>
        <sz val="10"/>
        <color rgb="FF0070C0"/>
        <rFont val="맑은 고딕"/>
        <family val="3"/>
        <charset val="129"/>
        <scheme val="minor"/>
      </rPr>
      <t>YYYYMMDD</t>
    </r>
    <r>
      <rPr>
        <b/>
        <sz val="10"/>
        <color theme="1"/>
        <rFont val="맑은 고딕"/>
        <family val="3"/>
        <charset val="129"/>
        <scheme val="minor"/>
      </rPr>
      <t>T</t>
    </r>
    <r>
      <rPr>
        <i/>
        <sz val="10"/>
        <color rgb="FF0070C0"/>
        <rFont val="맑은 고딕"/>
        <family val="3"/>
        <charset val="129"/>
        <scheme val="minor"/>
      </rPr>
      <t>hhmmSS_sss</t>
    </r>
    <r>
      <rPr>
        <sz val="10"/>
        <color rgb="FF0070C0"/>
        <rFont val="맑은 고딕"/>
        <family val="3"/>
        <charset val="129"/>
        <scheme val="minor"/>
      </rPr>
      <t>.</t>
    </r>
    <r>
      <rPr>
        <sz val="10"/>
        <color theme="1"/>
        <rFont val="맑은 고딕"/>
        <family val="3"/>
        <charset val="129"/>
        <scheme val="minor"/>
      </rPr>
      <t>d (YYYY:year, MM: month, DD:day, hh:hour, mm:minute, SS:second, sss: milli second)
- Swell : WSWL_YYYYMMDDThhmmSS_sss.d</t>
    </r>
    <phoneticPr fontId="1" type="noConversion"/>
  </si>
  <si>
    <t>3) wave capture 파일 layout (8ksps)</t>
    <phoneticPr fontId="1" type="noConversion"/>
  </si>
  <si>
    <r>
      <t>4) RMS Capture 파일명 
- Sag : DSAG_</t>
    </r>
    <r>
      <rPr>
        <i/>
        <sz val="10"/>
        <color rgb="FF0070C0"/>
        <rFont val="맑은 고딕"/>
        <family val="3"/>
        <charset val="129"/>
        <scheme val="minor"/>
      </rPr>
      <t>YYYYMMDD</t>
    </r>
    <r>
      <rPr>
        <b/>
        <sz val="10"/>
        <color theme="1"/>
        <rFont val="맑은 고딕"/>
        <family val="3"/>
        <charset val="129"/>
        <scheme val="minor"/>
      </rPr>
      <t>T</t>
    </r>
    <r>
      <rPr>
        <i/>
        <sz val="10"/>
        <color rgb="FF0070C0"/>
        <rFont val="맑은 고딕"/>
        <family val="3"/>
        <charset val="129"/>
        <scheme val="minor"/>
      </rPr>
      <t>hhmmSS_sss</t>
    </r>
    <r>
      <rPr>
        <sz val="10"/>
        <color rgb="FF0070C0"/>
        <rFont val="맑은 고딕"/>
        <family val="3"/>
        <charset val="129"/>
        <scheme val="minor"/>
      </rPr>
      <t>.</t>
    </r>
    <r>
      <rPr>
        <sz val="10"/>
        <color theme="1"/>
        <rFont val="맑은 고딕"/>
        <family val="3"/>
        <charset val="129"/>
        <scheme val="minor"/>
      </rPr>
      <t>d (YYYY:year, MM: month, DD:day, hh:hour, mm:minute, SS:second, sss: milli second)
- Swell : DSWL_YYYYMMDDThhmmSS_sss.d</t>
    </r>
    <phoneticPr fontId="1" type="noConversion"/>
  </si>
  <si>
    <t>5) RMS capture File layout</t>
    <phoneticPr fontId="1" type="noConversion"/>
  </si>
  <si>
    <t>1) 파일 위치 : PQ_Transient/</t>
    <phoneticPr fontId="1" type="noConversion"/>
  </si>
  <si>
    <r>
      <t>2) Wave Capture 파일명 
- WTV_</t>
    </r>
    <r>
      <rPr>
        <i/>
        <sz val="10"/>
        <color rgb="FF0070C0"/>
        <rFont val="맑은 고딕"/>
        <family val="3"/>
        <charset val="129"/>
        <scheme val="minor"/>
      </rPr>
      <t>YYYYMMDD</t>
    </r>
    <r>
      <rPr>
        <b/>
        <sz val="10"/>
        <color theme="1"/>
        <rFont val="맑은 고딕"/>
        <family val="3"/>
        <charset val="129"/>
        <scheme val="minor"/>
      </rPr>
      <t>T</t>
    </r>
    <r>
      <rPr>
        <i/>
        <sz val="10"/>
        <color rgb="FF0070C0"/>
        <rFont val="맑은 고딕"/>
        <family val="3"/>
        <charset val="129"/>
        <scheme val="minor"/>
      </rPr>
      <t>hhmmSS_sss</t>
    </r>
    <r>
      <rPr>
        <sz val="10"/>
        <color rgb="FF0070C0"/>
        <rFont val="맑은 고딕"/>
        <family val="3"/>
        <charset val="129"/>
        <scheme val="minor"/>
      </rPr>
      <t>.</t>
    </r>
    <r>
      <rPr>
        <sz val="10"/>
        <color theme="1"/>
        <rFont val="맑은 고딕"/>
        <family val="3"/>
        <charset val="129"/>
        <scheme val="minor"/>
      </rPr>
      <t>d (YYYY:year, MM: month, DD:day, hh:hour, mm:minute, SS:second, sss: milli second)</t>
    </r>
    <phoneticPr fontId="1" type="noConversion"/>
  </si>
  <si>
    <t>3) wave capture 파일 layout (32ksps)</t>
    <phoneticPr fontId="1" type="noConversion"/>
  </si>
  <si>
    <t>File Name : qw1_20190908.d</t>
    <phoneticPr fontId="1" type="noConversion"/>
  </si>
  <si>
    <t>1. PQ 로그 파일  : ql1_20200503.d</t>
    <phoneticPr fontId="1" type="noConversion"/>
  </si>
  <si>
    <t>1) 주파수</t>
    <phoneticPr fontId="1" type="noConversion"/>
  </si>
  <si>
    <t>2) Voltage</t>
    <phoneticPr fontId="1" type="noConversion"/>
  </si>
  <si>
    <t>3) 불평형률</t>
    <phoneticPr fontId="1" type="noConversion"/>
  </si>
  <si>
    <t>4)총고조파 함유율</t>
    <phoneticPr fontId="1" type="noConversion"/>
  </si>
  <si>
    <t>2. PQ 리포트 파일 : qw1_20200503.d</t>
    <phoneticPr fontId="1" type="noConversion"/>
  </si>
  <si>
    <t>1) 주간보고서</t>
    <phoneticPr fontId="1" type="noConversion"/>
  </si>
  <si>
    <t>3. PQ 리포트 파일 : qw1_20190908.d</t>
    <phoneticPr fontId="1" type="noConversion"/>
  </si>
  <si>
    <t>1) ITIC Curve</t>
    <phoneticPr fontId="1" type="noConversion"/>
  </si>
  <si>
    <t>scale factor</t>
    <phoneticPr fontId="1" type="noConversion"/>
  </si>
  <si>
    <t>이벤트 발생위치</t>
    <phoneticPr fontId="1" type="noConversion"/>
  </si>
  <si>
    <t>sampling 주파수</t>
    <phoneticPr fontId="1" type="noConversion"/>
  </si>
  <si>
    <t>L1 전압 sample</t>
    <phoneticPr fontId="1" type="noConversion"/>
  </si>
  <si>
    <t>L2 전압 sample</t>
    <phoneticPr fontId="1" type="noConversion"/>
  </si>
  <si>
    <t>L3 전압 sample</t>
    <phoneticPr fontId="1" type="noConversion"/>
  </si>
  <si>
    <t>이벤트 발생 시간</t>
    <phoneticPr fontId="1" type="noConversion"/>
  </si>
  <si>
    <t>이벤트 발생 phase(bit mask)</t>
    <phoneticPr fontId="1" type="noConversion"/>
  </si>
  <si>
    <t>L1 전압 RMS</t>
    <phoneticPr fontId="1" type="noConversion"/>
  </si>
  <si>
    <t>L2 전압 RMS</t>
  </si>
  <si>
    <t>L3 전압 RMS</t>
  </si>
  <si>
    <t>미사용</t>
    <phoneticPr fontId="1" type="noConversion"/>
  </si>
  <si>
    <t>이벤트 로그 카운트</t>
    <phoneticPr fontId="1" type="noConversion"/>
  </si>
  <si>
    <t>W</t>
    <phoneticPr fontId="1" type="noConversion"/>
  </si>
  <si>
    <t>VAR</t>
    <phoneticPr fontId="1" type="noConversion"/>
  </si>
  <si>
    <t>VA</t>
    <phoneticPr fontId="1" type="noConversion"/>
  </si>
  <si>
    <t>누설전류</t>
    <phoneticPr fontId="1" type="noConversion"/>
  </si>
  <si>
    <t>설정에서 사용</t>
    <phoneticPr fontId="1" type="noConversion"/>
  </si>
  <si>
    <t>import kwh(0 ~ 999,999,999.9 kw)</t>
    <phoneticPr fontId="1" type="noConversion"/>
  </si>
  <si>
    <t>상전압 2</t>
  </si>
  <si>
    <t>상전압 3</t>
  </si>
  <si>
    <t>Voltage Transfer Funtion</t>
    <phoneticPr fontId="1" type="noConversion"/>
  </si>
  <si>
    <t>Current Transfer Function</t>
    <phoneticPr fontId="1" type="noConversion"/>
  </si>
  <si>
    <t xml:space="preserve">* JN10의 부담저항이 높으면 전류구간에 따라 위상오차 발생한다 </t>
    <phoneticPr fontId="1" type="noConversion"/>
  </si>
  <si>
    <t>DAQ setting</t>
    <phoneticPr fontId="1" type="noConversion"/>
  </si>
  <si>
    <t>name</t>
    <phoneticPr fontId="1" type="noConversion"/>
  </si>
  <si>
    <t>설명</t>
    <phoneticPr fontId="1" type="noConversion"/>
  </si>
  <si>
    <t>address</t>
    <phoneticPr fontId="1" type="noConversion"/>
  </si>
  <si>
    <t>TYPE</t>
    <phoneticPr fontId="1" type="noConversion"/>
  </si>
  <si>
    <t>Word Count</t>
    <phoneticPr fontId="1" type="noConversion"/>
  </si>
  <si>
    <t>Item
Count</t>
    <phoneticPr fontId="1" type="noConversion"/>
  </si>
  <si>
    <t>Unit</t>
    <phoneticPr fontId="1" type="noConversion"/>
  </si>
  <si>
    <t>Hz</t>
    <phoneticPr fontId="1" type="noConversion"/>
  </si>
  <si>
    <t>℃</t>
    <phoneticPr fontId="1" type="noConversion"/>
  </si>
  <si>
    <t>A</t>
    <phoneticPr fontId="1" type="noConversion"/>
  </si>
  <si>
    <t>Degree</t>
    <phoneticPr fontId="1" type="noConversion"/>
  </si>
  <si>
    <t>#2</t>
    <phoneticPr fontId="1" type="noConversion"/>
  </si>
  <si>
    <t>Group</t>
    <phoneticPr fontId="1" type="noConversion"/>
  </si>
  <si>
    <t>Function code</t>
    <phoneticPr fontId="1" type="noConversion"/>
  </si>
  <si>
    <t>U1</t>
  </si>
  <si>
    <t>상전압 1</t>
  </si>
  <si>
    <t>3,4</t>
  </si>
  <si>
    <t>I1</t>
  </si>
  <si>
    <t>P total</t>
  </si>
  <si>
    <t>유효전력 P-total</t>
  </si>
  <si>
    <t>THD V1</t>
  </si>
  <si>
    <t>TDD I1</t>
  </si>
  <si>
    <t>#1</t>
    <phoneticPr fontId="1" type="noConversion"/>
  </si>
  <si>
    <t>reserved</t>
    <phoneticPr fontId="1" type="noConversion"/>
  </si>
  <si>
    <t>3,4</t>
    <phoneticPr fontId="1" type="noConversion"/>
  </si>
  <si>
    <t>Ig</t>
    <phoneticPr fontId="1" type="noConversion"/>
  </si>
  <si>
    <t>fU1</t>
    <phoneticPr fontId="1" type="noConversion"/>
  </si>
  <si>
    <t>fU2</t>
    <phoneticPr fontId="1" type="noConversion"/>
  </si>
  <si>
    <t>fU3</t>
    <phoneticPr fontId="1" type="noConversion"/>
  </si>
  <si>
    <t>fU~</t>
    <phoneticPr fontId="1" type="noConversion"/>
  </si>
  <si>
    <t>fI1</t>
    <phoneticPr fontId="1" type="noConversion"/>
  </si>
  <si>
    <t>fI2</t>
    <phoneticPr fontId="1" type="noConversion"/>
  </si>
  <si>
    <t>fI3</t>
    <phoneticPr fontId="1" type="noConversion"/>
  </si>
  <si>
    <t>fI~</t>
    <phoneticPr fontId="1" type="noConversion"/>
  </si>
  <si>
    <t>V</t>
    <phoneticPr fontId="1" type="noConversion"/>
  </si>
  <si>
    <t>A</t>
    <phoneticPr fontId="1" type="noConversion"/>
  </si>
  <si>
    <t>import kwh</t>
    <phoneticPr fontId="1" type="noConversion"/>
  </si>
  <si>
    <t>적산전력</t>
    <phoneticPr fontId="1" type="noConversion"/>
  </si>
  <si>
    <t>In</t>
    <phoneticPr fontId="1" type="noConversion"/>
  </si>
  <si>
    <t>누설전류</t>
    <phoneticPr fontId="1" type="noConversion"/>
  </si>
  <si>
    <t>reserved</t>
    <phoneticPr fontId="1" type="noConversion"/>
  </si>
  <si>
    <t>TEMP1</t>
    <phoneticPr fontId="1" type="noConversion"/>
  </si>
  <si>
    <t>상전류 1</t>
    <phoneticPr fontId="1" type="noConversion"/>
  </si>
  <si>
    <t>상전류 2</t>
    <phoneticPr fontId="1" type="noConversion"/>
  </si>
  <si>
    <t>상전류 3</t>
    <phoneticPr fontId="1" type="noConversion"/>
  </si>
  <si>
    <t>고조파함유율 상전압 1</t>
    <phoneticPr fontId="1" type="noConversion"/>
  </si>
  <si>
    <t>고조파함유율 상전압 2</t>
  </si>
  <si>
    <t>고조파함유율 상전압 3</t>
  </si>
  <si>
    <t>고조파함유율 상전류 1</t>
    <phoneticPr fontId="1" type="noConversion"/>
  </si>
  <si>
    <t>고조파함유율 상전류 2</t>
  </si>
  <si>
    <t>고조파함유율 상전류 3</t>
  </si>
  <si>
    <t>디맨드왜형율 상전류 1</t>
    <phoneticPr fontId="1" type="noConversion"/>
  </si>
  <si>
    <t>디맨드왜형율 상전류 2</t>
  </si>
  <si>
    <t>디맨드왜형율 상전류 3</t>
  </si>
  <si>
    <t>온도</t>
    <phoneticPr fontId="1" type="noConversion"/>
  </si>
  <si>
    <r>
      <t xml:space="preserve">#define E_SAG 1  
#define E_SWELL 2
</t>
    </r>
    <r>
      <rPr>
        <sz val="10"/>
        <color rgb="FFFF0000"/>
        <rFont val="맑은 고딕"/>
        <family val="3"/>
        <charset val="129"/>
        <scheme val="minor"/>
      </rPr>
      <t>bit15: 1 -&gt; Event Only</t>
    </r>
    <phoneticPr fontId="1" type="noConversion"/>
  </si>
  <si>
    <t>DOUBLE</t>
    <phoneticPr fontId="1" type="noConversion"/>
  </si>
  <si>
    <t>RS-485 mode
0: Master
1: Slave</t>
    <phoneticPr fontId="1" type="noConversion"/>
  </si>
  <si>
    <t>Reserved</t>
    <phoneticPr fontId="1" type="noConversion"/>
  </si>
  <si>
    <t>Modbus ID</t>
    <phoneticPr fontId="1" type="noConversion"/>
  </si>
  <si>
    <t>device Subnet</t>
    <phoneticPr fontId="1" type="noConversion"/>
  </si>
  <si>
    <t>device gateway</t>
    <phoneticPr fontId="1" type="noConversion"/>
  </si>
  <si>
    <t>device DNS</t>
    <phoneticPr fontId="1" type="noConversion"/>
  </si>
  <si>
    <t>SV500 IP</t>
    <phoneticPr fontId="1" type="noConversion"/>
  </si>
  <si>
    <t>Uab</t>
    <phoneticPr fontId="1" type="noConversion"/>
  </si>
  <si>
    <t>Ubc</t>
    <phoneticPr fontId="1" type="noConversion"/>
  </si>
  <si>
    <t>Uac</t>
    <phoneticPr fontId="1" type="noConversion"/>
  </si>
  <si>
    <t>Iab</t>
    <phoneticPr fontId="1" type="noConversion"/>
  </si>
  <si>
    <t>Ibc</t>
    <phoneticPr fontId="1" type="noConversion"/>
  </si>
  <si>
    <t>Iac</t>
    <phoneticPr fontId="1" type="noConversion"/>
  </si>
  <si>
    <t>Max</t>
    <phoneticPr fontId="1" type="noConversion"/>
  </si>
  <si>
    <t>Max TimeStamp</t>
    <phoneticPr fontId="1" type="noConversion"/>
  </si>
  <si>
    <t>Min</t>
    <phoneticPr fontId="1" type="noConversion"/>
  </si>
  <si>
    <t>Min TimeStamp</t>
    <phoneticPr fontId="1" type="noConversion"/>
  </si>
  <si>
    <t>User</t>
    <phoneticPr fontId="1" type="noConversion"/>
  </si>
  <si>
    <t>Diagnostics</t>
    <phoneticPr fontId="1" type="noConversion"/>
  </si>
  <si>
    <t>AssetType</t>
    <phoneticPr fontId="1" type="noConversion"/>
  </si>
  <si>
    <t>U16</t>
    <phoneticPr fontId="1" type="noConversion"/>
  </si>
  <si>
    <t>Type of Asset</t>
    <phoneticPr fontId="1" type="noConversion"/>
  </si>
  <si>
    <t>COMP_FAN_Blade</t>
  </si>
  <si>
    <t>COMP_FAN_MechUnbal</t>
  </si>
  <si>
    <t>COMP_FAN_SoftFoot</t>
  </si>
  <si>
    <t>COMP_FAN_GF</t>
  </si>
  <si>
    <t>COMP_FAN_NoiseVib</t>
  </si>
  <si>
    <t>COMP_FAN_DCLink</t>
  </si>
  <si>
    <t>COMP_FAN_Rectifier</t>
  </si>
  <si>
    <t>COMP_FAN_Switching</t>
  </si>
  <si>
    <t>COMP_FAN_Rotor</t>
  </si>
  <si>
    <t>COMP_FAN_Stator</t>
  </si>
  <si>
    <t>COMP_FAN_Bearing</t>
  </si>
  <si>
    <t>0: None, 1:COMP, 2:FAN, 3:Pump, 4:Motor, 5:Power Supply, 6: Transformer</t>
    <phoneticPr fontId="1" type="noConversion"/>
  </si>
  <si>
    <t>COMP_FAN_Turbulence</t>
    <phoneticPr fontId="1" type="noConversion"/>
  </si>
  <si>
    <t>PUMP_SoftFoot</t>
  </si>
  <si>
    <t>PUMP_Load</t>
  </si>
  <si>
    <t>PUMP_GF</t>
  </si>
  <si>
    <t>PUMP_NoiseVib</t>
  </si>
  <si>
    <t>PUMP_DCLink</t>
  </si>
  <si>
    <t>PUMP_Rectifier</t>
  </si>
  <si>
    <t>PUMP_Switching</t>
  </si>
  <si>
    <t>PUMP_Rotor</t>
  </si>
  <si>
    <t>PUMP_Stator</t>
  </si>
  <si>
    <t>PUMP_Bearing</t>
  </si>
  <si>
    <t>PUMP_Cavitation</t>
  </si>
  <si>
    <t>PUMP_Vane</t>
  </si>
  <si>
    <t>PUMP_MechUnbal</t>
  </si>
  <si>
    <t>MOTOR_SoftFoot</t>
  </si>
  <si>
    <t>MOTOR_Load</t>
  </si>
  <si>
    <t>MOTOR_GF</t>
  </si>
  <si>
    <t>MOTOR_NoiseVib</t>
  </si>
  <si>
    <t>MOTOR_DCLink</t>
  </si>
  <si>
    <t>MOTOR_Rectifier</t>
  </si>
  <si>
    <t>MOTOR_Switching</t>
  </si>
  <si>
    <t>MOTOR_Rotor</t>
  </si>
  <si>
    <t>MOTOR_Stator</t>
  </si>
  <si>
    <t>MOTOR_Bearing</t>
  </si>
  <si>
    <t>TR_Capacitor</t>
    <phoneticPr fontId="1" type="noConversion"/>
  </si>
  <si>
    <t>TR_Core</t>
    <phoneticPr fontId="1" type="noConversion"/>
  </si>
  <si>
    <t>TR_TapChanger</t>
    <phoneticPr fontId="1" type="noConversion"/>
  </si>
  <si>
    <t>TR_Bushings</t>
    <phoneticPr fontId="1" type="noConversion"/>
  </si>
  <si>
    <t>TR_Stress</t>
    <phoneticPr fontId="1" type="noConversion"/>
  </si>
  <si>
    <t>TR_Winding</t>
    <phoneticPr fontId="1" type="noConversion"/>
  </si>
  <si>
    <t>TR_Load</t>
    <phoneticPr fontId="1" type="noConversion"/>
  </si>
  <si>
    <t>TR_Ground Fault</t>
    <phoneticPr fontId="1" type="noConversion"/>
  </si>
  <si>
    <t>TR_Noise Vibration</t>
    <phoneticPr fontId="1" type="noConversion"/>
  </si>
  <si>
    <t>PQ_CrestFactor</t>
    <phoneticPr fontId="1" type="noConversion"/>
  </si>
  <si>
    <t>PQ_Unbalance</t>
    <phoneticPr fontId="1" type="noConversion"/>
  </si>
  <si>
    <t>PQ_DCVoltage</t>
    <phoneticPr fontId="1" type="noConversion"/>
  </si>
  <si>
    <t>PQ_Harmonics</t>
    <phoneticPr fontId="1" type="noConversion"/>
  </si>
  <si>
    <t>PQ_ZeroSequence</t>
    <phoneticPr fontId="1" type="noConversion"/>
  </si>
  <si>
    <t>PQ_NegativeSequence</t>
    <phoneticPr fontId="1" type="noConversion"/>
  </si>
  <si>
    <t>PQ_PhaseAngle</t>
    <phoneticPr fontId="1" type="noConversion"/>
  </si>
  <si>
    <t>FAULT_PhaseOrder</t>
    <phoneticPr fontId="1" type="noConversion"/>
  </si>
  <si>
    <t>FAULT_NoLoad</t>
    <phoneticPr fontId="1" type="noConversion"/>
  </si>
  <si>
    <t>FAULT_OverCurrent</t>
    <phoneticPr fontId="1" type="noConversion"/>
  </si>
  <si>
    <t>FAULT_NoPower</t>
    <phoneticPr fontId="1" type="noConversion"/>
  </si>
  <si>
    <t>FAULT_OverVoltage</t>
    <phoneticPr fontId="1" type="noConversion"/>
  </si>
  <si>
    <t>FAULT_UnderVoltage</t>
    <phoneticPr fontId="1" type="noConversion"/>
  </si>
  <si>
    <t>FAULT_LowFrequency</t>
    <phoneticPr fontId="1" type="noConversion"/>
  </si>
  <si>
    <t>EVENT_OverCurrentEvent</t>
    <phoneticPr fontId="1" type="noConversion"/>
  </si>
  <si>
    <t>EVENT_UnderCurrentEvent</t>
    <phoneticPr fontId="1" type="noConversion"/>
  </si>
  <si>
    <t>EVENT_SagEvent</t>
    <phoneticPr fontId="1" type="noConversion"/>
  </si>
  <si>
    <t>EVENT_SwellEvent</t>
    <phoneticPr fontId="1" type="noConversion"/>
  </si>
  <si>
    <t>EVENT_InterruptionEvent</t>
    <phoneticPr fontId="1" type="noConversion"/>
  </si>
  <si>
    <t>Turbulence</t>
    <phoneticPr fontId="1" type="noConversion"/>
  </si>
  <si>
    <t>PWRSUPPLY_Load</t>
  </si>
  <si>
    <t>PWRSUPPLY_GF</t>
  </si>
  <si>
    <t>PWRSUPPLY_NoiseVib</t>
  </si>
  <si>
    <t>Asset Type 1(Compressor) and 2(Fan) read 6001 ~ 6014, 6058~6083</t>
    <phoneticPr fontId="1" type="noConversion"/>
  </si>
  <si>
    <t>Asset Type 3(Pump) read 6015 ~ 6028, 6058~6083</t>
    <phoneticPr fontId="1" type="noConversion"/>
  </si>
  <si>
    <t>Asset Type 4(Pump) read 6029 ~ 6040, 6058~6083</t>
    <phoneticPr fontId="1" type="noConversion"/>
  </si>
  <si>
    <t>Asset Type 5(Power Supply) read 6041 ~ 6047, 6058~6083</t>
    <phoneticPr fontId="1" type="noConversion"/>
  </si>
  <si>
    <t>Asset Type 6(Transformer) read 6048 ~ 6057, 6058~6083</t>
    <phoneticPr fontId="1" type="noConversion"/>
  </si>
  <si>
    <t xml:space="preserve">struct </t>
    <phoneticPr fontId="1" type="noConversion"/>
  </si>
  <si>
    <t>U16</t>
    <phoneticPr fontId="1" type="noConversion"/>
  </si>
  <si>
    <t>reserved</t>
    <phoneticPr fontId="1" type="noConversion"/>
  </si>
  <si>
    <t>Dynamic Demand</t>
    <phoneticPr fontId="1" type="noConversion"/>
  </si>
  <si>
    <t>reset Ts</t>
  </si>
  <si>
    <t>Alarm Channel</t>
  </si>
  <si>
    <t>Alarm Condition</t>
  </si>
  <si>
    <t>Alarm Level</t>
  </si>
  <si>
    <t>Alarm Status</t>
  </si>
  <si>
    <t>Alarm Count</t>
  </si>
  <si>
    <t>Alarm State #1</t>
    <phoneticPr fontId="1" type="noConversion"/>
  </si>
  <si>
    <t>Alarm State #2</t>
    <phoneticPr fontId="1" type="noConversion"/>
  </si>
  <si>
    <t>Alarm State #3</t>
  </si>
  <si>
    <t>Alarm State #4</t>
  </si>
  <si>
    <t>Alarm State #5</t>
  </si>
  <si>
    <t>Alarm State #6</t>
  </si>
  <si>
    <t>Alarm State #7</t>
  </si>
  <si>
    <t>Alarm State #8</t>
  </si>
  <si>
    <t>Alarm State #9</t>
  </si>
  <si>
    <t>Alarm State #10</t>
  </si>
  <si>
    <t>Alarm State #11</t>
  </si>
  <si>
    <t>Alarm State #12</t>
  </si>
  <si>
    <t>Alarm State #13</t>
  </si>
  <si>
    <t>Alarm State #14</t>
  </si>
  <si>
    <t>Alarm State #15</t>
  </si>
  <si>
    <t>Alarm State #16</t>
  </si>
  <si>
    <t>Alarm State #17</t>
  </si>
  <si>
    <t>Alarm State #18</t>
  </si>
  <si>
    <t>Alarm State #19</t>
  </si>
  <si>
    <t>Alarm State #20</t>
  </si>
  <si>
    <t>Alarm State #21</t>
  </si>
  <si>
    <t>Alarm State #22</t>
  </si>
  <si>
    <t>Alarm State #23</t>
  </si>
  <si>
    <t>Alarm State #24</t>
  </si>
  <si>
    <t>Alarm State #25</t>
  </si>
  <si>
    <t>Alarm State #26</t>
  </si>
  <si>
    <t>Alarm State #27</t>
  </si>
  <si>
    <t>Alarm State #28</t>
  </si>
  <si>
    <t>Alarm State #29</t>
  </si>
  <si>
    <t>Alarm State #30</t>
  </si>
  <si>
    <t>Alarm State #31</t>
  </si>
  <si>
    <t>Alarm State #32</t>
  </si>
  <si>
    <t>update Ts</t>
  </si>
  <si>
    <t>reserved</t>
    <phoneticPr fontId="1" type="noConversion"/>
  </si>
  <si>
    <t>Transient Voltage Count</t>
    <phoneticPr fontId="1" type="noConversion"/>
  </si>
  <si>
    <t>Transient Current Count</t>
    <phoneticPr fontId="1" type="noConversion"/>
  </si>
  <si>
    <t>OC Count</t>
    <phoneticPr fontId="1" type="noConversion"/>
  </si>
  <si>
    <t>Interrupt Count</t>
    <phoneticPr fontId="1" type="noConversion"/>
  </si>
  <si>
    <t>UC Count</t>
    <phoneticPr fontId="1" type="noConversion"/>
  </si>
  <si>
    <t>TimeSync</t>
    <phoneticPr fontId="1" type="noConversion"/>
  </si>
  <si>
    <t>COMP_FAN_TorgueRipple</t>
    <phoneticPr fontId="1" type="noConversion"/>
  </si>
  <si>
    <t>COMP_FAN_Cable</t>
    <phoneticPr fontId="1" type="noConversion"/>
  </si>
  <si>
    <t>PUMP_TorqueRipple</t>
    <phoneticPr fontId="1" type="noConversion"/>
  </si>
  <si>
    <t>PUMP_Cable</t>
    <phoneticPr fontId="1" type="noConversion"/>
  </si>
  <si>
    <t>MOTOR_MechUnbal</t>
    <phoneticPr fontId="1" type="noConversion"/>
  </si>
  <si>
    <t>MOTOR_TorqueRipple</t>
    <phoneticPr fontId="1" type="noConversion"/>
  </si>
  <si>
    <t>MOTOR_Cable</t>
    <phoneticPr fontId="1" type="noConversion"/>
  </si>
  <si>
    <t>PWRSUPPLY_Cable</t>
    <phoneticPr fontId="1" type="noConversion"/>
  </si>
  <si>
    <t>TR_Cable</t>
    <phoneticPr fontId="1" type="noConversion"/>
  </si>
  <si>
    <t>PQ_VPhaseAngle</t>
    <phoneticPr fontId="1" type="noConversion"/>
  </si>
  <si>
    <t>PQ_DCCurrent</t>
    <phoneticPr fontId="1" type="noConversion"/>
  </si>
  <si>
    <t>PQ_CPhaseAngle</t>
    <phoneticPr fontId="1" type="noConversion"/>
  </si>
  <si>
    <t>PQ_PF</t>
    <phoneticPr fontId="1" type="noConversion"/>
  </si>
  <si>
    <t>PQ_TDD</t>
    <phoneticPr fontId="1" type="noConversion"/>
  </si>
  <si>
    <t>PQ_Power</t>
    <phoneticPr fontId="1" type="noConversion"/>
  </si>
  <si>
    <t>PQ_CRMS</t>
    <phoneticPr fontId="1" type="noConversion"/>
  </si>
  <si>
    <t>PQ_VRMS</t>
    <phoneticPr fontId="1" type="noConversion"/>
  </si>
  <si>
    <t>Trigger Capture</t>
    <phoneticPr fontId="1" type="noConversion"/>
  </si>
  <si>
    <t>FTP Host IP address</t>
    <phoneticPr fontId="1" type="noConversion"/>
  </si>
  <si>
    <t>FTP Port</t>
    <phoneticPr fontId="1" type="noConversion"/>
  </si>
  <si>
    <t>FTP account</t>
    <phoneticPr fontId="1" type="noConversion"/>
  </si>
  <si>
    <t>FTP password</t>
    <phoneticPr fontId="1" type="noConversion"/>
  </si>
  <si>
    <t>DAQ sampling rate
(8000, 4000, 2000, 1000)</t>
    <phoneticPr fontId="1" type="noConversion"/>
  </si>
  <si>
    <t>DAQ sample duration (sec)</t>
    <phoneticPr fontId="1" type="noConversion"/>
  </si>
  <si>
    <t>DAQ interval (sec)</t>
    <phoneticPr fontId="1" type="noConversion"/>
  </si>
  <si>
    <t>wiring mode
0: 3p4w
1: 3p3w(3CT)
2: 1p2w
3: 1p3w
4: 3p3w(2CT)</t>
    <phoneticPr fontId="1" type="noConversion"/>
  </si>
  <si>
    <t>COMP_FAN_Load</t>
    <phoneticPr fontId="1" type="noConversion"/>
  </si>
  <si>
    <t>COMP_FAN_VIUnbal</t>
    <phoneticPr fontId="1" type="noConversion"/>
  </si>
  <si>
    <t>COMP_FAN_Heat</t>
    <phoneticPr fontId="1" type="noConversion"/>
  </si>
  <si>
    <t>Reserved</t>
    <phoneticPr fontId="1" type="noConversion"/>
  </si>
  <si>
    <t>PWRSUPPLY_VIUnbal</t>
    <phoneticPr fontId="1" type="noConversion"/>
  </si>
  <si>
    <t>PWRSUPPLY_Heat</t>
    <phoneticPr fontId="1" type="noConversion"/>
  </si>
  <si>
    <t>TR_Rectifier</t>
    <phoneticPr fontId="1" type="noConversion"/>
  </si>
  <si>
    <t>TR_Switching</t>
    <phoneticPr fontId="1" type="noConversion"/>
  </si>
  <si>
    <t>TR_VIUnbalance</t>
    <phoneticPr fontId="1" type="noConversion"/>
  </si>
  <si>
    <t>TR_Heat</t>
    <phoneticPr fontId="1" type="noConversion"/>
  </si>
  <si>
    <t>PrimaryTR_Capacitor</t>
    <phoneticPr fontId="1" type="noConversion"/>
  </si>
  <si>
    <t>PrimaryTR_Bushings</t>
    <phoneticPr fontId="1" type="noConversion"/>
  </si>
  <si>
    <t>PrimaryTR_Load</t>
    <phoneticPr fontId="1" type="noConversion"/>
  </si>
  <si>
    <t>PrimaryTR_VIUnbalance</t>
    <phoneticPr fontId="1" type="noConversion"/>
  </si>
  <si>
    <t>PrimaryTR_Noise Vibration</t>
    <phoneticPr fontId="1" type="noConversion"/>
  </si>
  <si>
    <t>PrimaryTR_TapChanger</t>
    <phoneticPr fontId="1" type="noConversion"/>
  </si>
  <si>
    <t>PrimaryTR_Stress</t>
    <phoneticPr fontId="1" type="noConversion"/>
  </si>
  <si>
    <t>PrimaryTR_Ground Fault</t>
    <phoneticPr fontId="1" type="noConversion"/>
  </si>
  <si>
    <t>PrimaryTR_Cable</t>
    <phoneticPr fontId="1" type="noConversion"/>
  </si>
  <si>
    <t>PrimaryTR_Heat</t>
    <phoneticPr fontId="1" type="noConversion"/>
  </si>
  <si>
    <t>MotorFeed_DCLink</t>
    <phoneticPr fontId="1" type="noConversion"/>
  </si>
  <si>
    <t>MotorFeed_Rectifier</t>
    <phoneticPr fontId="1" type="noConversion"/>
  </si>
  <si>
    <t>MotorFeed_Switching</t>
    <phoneticPr fontId="1" type="noConversion"/>
  </si>
  <si>
    <t>MotorFeed_Load</t>
    <phoneticPr fontId="1" type="noConversion"/>
  </si>
  <si>
    <t>MotorFeed_GF</t>
    <phoneticPr fontId="1" type="noConversion"/>
  </si>
  <si>
    <t>MotorFeed_Cable</t>
    <phoneticPr fontId="1" type="noConversion"/>
  </si>
  <si>
    <t>MotorFeed_NoiseVib</t>
    <phoneticPr fontId="1" type="noConversion"/>
  </si>
  <si>
    <t>MotorFeed_Heat</t>
    <phoneticPr fontId="1" type="noConversion"/>
  </si>
  <si>
    <t>Reserved</t>
    <phoneticPr fontId="1" type="noConversion"/>
  </si>
  <si>
    <t>MOTOR_VIUnbal</t>
    <phoneticPr fontId="1" type="noConversion"/>
  </si>
  <si>
    <t>MOTOR_Heat</t>
    <phoneticPr fontId="1" type="noConversion"/>
  </si>
  <si>
    <t>Reserved</t>
    <phoneticPr fontId="1" type="noConversion"/>
  </si>
  <si>
    <t>PUMP_Heat</t>
    <phoneticPr fontId="1" type="noConversion"/>
  </si>
  <si>
    <t>MotorFeed_VIUnbal</t>
    <phoneticPr fontId="1" type="noConversion"/>
  </si>
  <si>
    <t>PUMP_VIUnbal</t>
    <phoneticPr fontId="1" type="noConversion"/>
  </si>
  <si>
    <t>FAULT_CF</t>
    <phoneticPr fontId="1" type="noConversion"/>
  </si>
  <si>
    <t>FAULT_VF</t>
    <phoneticPr fontId="1" type="noConversion"/>
  </si>
  <si>
    <t>EVENT_TransientCurrentEvent</t>
    <phoneticPr fontId="1" type="noConversion"/>
  </si>
  <si>
    <t>EVENT_TransientVoltageEvent</t>
    <phoneticPr fontId="1" type="noConversion"/>
  </si>
  <si>
    <t>Line Frequency</t>
    <phoneticPr fontId="1" type="noConversion"/>
  </si>
  <si>
    <t>#1 Phase Voltage</t>
    <phoneticPr fontId="1" type="noConversion"/>
  </si>
  <si>
    <t>#2 Phase Voltage</t>
    <phoneticPr fontId="1" type="noConversion"/>
  </si>
  <si>
    <t>#3 Phase Voltage</t>
    <phoneticPr fontId="1" type="noConversion"/>
  </si>
  <si>
    <t>Phase Voltage Average</t>
    <phoneticPr fontId="1" type="noConversion"/>
  </si>
  <si>
    <t xml:space="preserve">1-2 Line Voltage </t>
    <phoneticPr fontId="1" type="noConversion"/>
  </si>
  <si>
    <t>2-3 Line Voltage</t>
    <phoneticPr fontId="1" type="noConversion"/>
  </si>
  <si>
    <t>3-1 Line Voltage</t>
    <phoneticPr fontId="1" type="noConversion"/>
  </si>
  <si>
    <t>Line Voltage Average</t>
    <phoneticPr fontId="1" type="noConversion"/>
  </si>
  <si>
    <t>#1 Phase Current</t>
    <phoneticPr fontId="1" type="noConversion"/>
  </si>
  <si>
    <t>#2 Phase Current</t>
    <phoneticPr fontId="1" type="noConversion"/>
  </si>
  <si>
    <t>#3 Phase Current</t>
    <phoneticPr fontId="1" type="noConversion"/>
  </si>
  <si>
    <t>Active Power P1</t>
    <phoneticPr fontId="1" type="noConversion"/>
  </si>
  <si>
    <t>Active Power P2</t>
  </si>
  <si>
    <t>Active Power P3</t>
  </si>
  <si>
    <t>Active Power P-total</t>
    <phoneticPr fontId="1" type="noConversion"/>
  </si>
  <si>
    <t>Reactive Power Q1</t>
    <phoneticPr fontId="1" type="noConversion"/>
  </si>
  <si>
    <t>Reactive Power Q2</t>
  </si>
  <si>
    <t>Reactive Power Q3</t>
  </si>
  <si>
    <t>Reactive Power Q-total</t>
    <phoneticPr fontId="1" type="noConversion"/>
  </si>
  <si>
    <t>Apparent Power S1</t>
    <phoneticPr fontId="1" type="noConversion"/>
  </si>
  <si>
    <t>Apparent Power S2</t>
  </si>
  <si>
    <t>Apparent Power S3</t>
  </si>
  <si>
    <t>Apparent Power S-total</t>
    <phoneticPr fontId="1" type="noConversion"/>
  </si>
  <si>
    <t>Power Factor PF1</t>
    <phoneticPr fontId="1" type="noConversion"/>
  </si>
  <si>
    <t>Power Factor PF2</t>
  </si>
  <si>
    <t>Power Factor PF3</t>
  </si>
  <si>
    <t>Power Factor PF-total</t>
    <phoneticPr fontId="1" type="noConversion"/>
  </si>
  <si>
    <t>Crest Factor</t>
    <phoneticPr fontId="1" type="noConversion"/>
  </si>
  <si>
    <t xml:space="preserve">K-FACTOR </t>
    <phoneticPr fontId="1" type="noConversion"/>
  </si>
  <si>
    <t>Fundamental U1</t>
    <phoneticPr fontId="1" type="noConversion"/>
  </si>
  <si>
    <t>Fundamental U2</t>
  </si>
  <si>
    <t>Fundamental U3</t>
  </si>
  <si>
    <t>Fundamental U Average</t>
    <phoneticPr fontId="1" type="noConversion"/>
  </si>
  <si>
    <t>Fundamental I1</t>
    <phoneticPr fontId="1" type="noConversion"/>
  </si>
  <si>
    <t>Fundamental I2</t>
  </si>
  <si>
    <t>Fundamental I3</t>
  </si>
  <si>
    <t>Fundamental I Average</t>
    <phoneticPr fontId="1" type="noConversion"/>
  </si>
  <si>
    <t>Accumulated Active Power</t>
    <phoneticPr fontId="1" type="noConversion"/>
  </si>
  <si>
    <t>reserved</t>
    <phoneticPr fontId="1" type="noConversion"/>
  </si>
  <si>
    <t>reseerved</t>
    <phoneticPr fontId="1" type="noConversion"/>
  </si>
  <si>
    <t>FTP upload directory</t>
    <phoneticPr fontId="1" type="noConversion"/>
  </si>
  <si>
    <t>Uunbalance (Nema)</t>
    <phoneticPr fontId="1" type="noConversion"/>
  </si>
  <si>
    <t>Iunbalance (Nema)</t>
    <phoneticPr fontId="1" type="noConversion"/>
  </si>
  <si>
    <t xml:space="preserve">Total Run Hour </t>
    <phoneticPr fontId="1" type="noConversion"/>
  </si>
  <si>
    <t>Run Hour</t>
    <phoneticPr fontId="1" type="noConversion"/>
  </si>
  <si>
    <t>sec</t>
    <phoneticPr fontId="1" type="noConversion"/>
  </si>
  <si>
    <t xml:space="preserve">clear PQ Event Count </t>
    <phoneticPr fontId="1" type="noConversion"/>
  </si>
  <si>
    <t>clear Run Hour</t>
    <phoneticPr fontId="1" type="noConversion"/>
  </si>
  <si>
    <t>Value : 0x1234</t>
    <phoneticPr fontId="1" type="noConversion"/>
  </si>
  <si>
    <t>Value : 0x1234</t>
  </si>
  <si>
    <t>FTP Enable</t>
    <phoneticPr fontId="1" type="noConversion"/>
  </si>
  <si>
    <t>FTP, SNTP</t>
    <phoneticPr fontId="1" type="noConversion"/>
  </si>
  <si>
    <t>SNTP Enable</t>
    <phoneticPr fontId="1" type="noConversion"/>
  </si>
  <si>
    <t>SNTP host name</t>
    <phoneticPr fontId="1" type="noConversion"/>
  </si>
  <si>
    <t>Timezone</t>
    <phoneticPr fontId="1" type="noConversion"/>
  </si>
  <si>
    <t>ex) pool.ntp.org</t>
    <phoneticPr fontId="1" type="noConversion"/>
  </si>
  <si>
    <t>ex) America/New_York</t>
    <phoneticPr fontId="1" type="noConversion"/>
  </si>
  <si>
    <t>character string</t>
    <phoneticPr fontId="1" type="noConversion"/>
  </si>
  <si>
    <t>UC Level</t>
    <phoneticPr fontId="1" type="noConversion"/>
  </si>
  <si>
    <t>FrequencyCalc</t>
    <phoneticPr fontId="1" type="noConversion"/>
  </si>
  <si>
    <t>Line Frequency (Measured)</t>
    <phoneticPr fontId="1" type="noConversion"/>
  </si>
  <si>
    <t>Frequency (Calculated)</t>
    <phoneticPr fontId="1" type="noConversion"/>
  </si>
  <si>
    <t>Global Alarm Status (1 if there's even one alarm)</t>
    <phoneticPr fontId="1" type="noConversion"/>
  </si>
  <si>
    <t>PQ Event(Sag, Swell, Transient, OC)</t>
    <phoneticPr fontId="1" type="noConversion"/>
  </si>
  <si>
    <t>Setting</t>
    <phoneticPr fontId="1" type="noConversion"/>
  </si>
  <si>
    <t>Time Stamp  (Start day of Demand Log)</t>
    <phoneticPr fontId="1" type="noConversion"/>
  </si>
  <si>
    <t>Demand P Array (15 minutes)</t>
    <phoneticPr fontId="1" type="noConversion"/>
  </si>
  <si>
    <t>Starting Current
(1.0 : 0.002*In, 0.5: 0.001*In)
0 ~ 10000 (Unit : mA)</t>
    <phoneticPr fontId="1" type="noConversion"/>
  </si>
  <si>
    <t>Description</t>
    <phoneticPr fontId="1" type="noConversion"/>
  </si>
  <si>
    <t>0 : 1 min
1 : 5 min
2 : 15 min
3 : 30 min
4 : 60 min</t>
    <phoneticPr fontId="1" type="noConversion"/>
  </si>
  <si>
    <t>0 : 8000, 1 : 4000, 
2 : 2000, 3 : 1000,</t>
    <phoneticPr fontId="1" type="noConversion"/>
  </si>
  <si>
    <t xml:space="preserve">0 : 5sec, 1 : 10 sec, 2 : 15 sec, 
3 : 20sec, 4 : 25 sec, 5 : 30 sec, </t>
    <phoneticPr fontId="1" type="noConversion"/>
  </si>
  <si>
    <t>0 : 1min, 1 : 5min, 2 : 10min,
3 : 15min, 4 : 20min, 5 : 25min,
6 : 30min, 7 : 35min, 8 : 40min,
9 : 45min, 10: 50min, 
11 : 55min, 12 : 60min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</si>
</sst>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0.0000000E+00"/>
    <numFmt numFmtId="177" formatCode="0.000"/>
    <numFmt numFmtId="178" formatCode="0.000_);[Red]\(0.000\)"/>
    <numFmt numFmtId="179" formatCode="0.000000_);[Red]\(0.000000\)"/>
    <numFmt numFmtId="180" formatCode="0.000000"/>
    <numFmt numFmtId="181" formatCode="000\-000"/>
    <numFmt numFmtId="182" formatCode="0.000000000"/>
    <numFmt numFmtId="183" formatCode="0.0000.E+00"/>
    <numFmt numFmtId="184" formatCode="0.00000"/>
  </numFmts>
  <fonts count="23">
    <font>
      <sz val="11"/>
      <color theme="1"/>
      <name val="맑은 고딕"/>
      <family val="2"/>
      <charset val="129"/>
      <scheme val="minor"/>
    </font>
    <font>
      <sz val="8"/>
      <name val="맑은 고딕"/>
      <family val="2"/>
      <charset val="129"/>
      <scheme val="minor"/>
    </font>
    <font>
      <sz val="10"/>
      <color theme="1"/>
      <name val="맑은 고딕"/>
      <family val="2"/>
      <charset val="129"/>
      <scheme val="minor"/>
    </font>
    <font>
      <sz val="10"/>
      <color theme="1"/>
      <name val="맑은 고딕"/>
      <family val="3"/>
      <charset val="129"/>
      <scheme val="minor"/>
    </font>
    <font>
      <sz val="9"/>
      <color theme="1"/>
      <name val="맑은 고딕"/>
      <family val="2"/>
      <charset val="129"/>
      <scheme val="minor"/>
    </font>
    <font>
      <sz val="9"/>
      <color theme="1"/>
      <name val="맑은 고딕"/>
      <family val="3"/>
      <charset val="129"/>
      <scheme val="minor"/>
    </font>
    <font>
      <sz val="8"/>
      <color theme="1"/>
      <name val="맑은 고딕"/>
      <family val="2"/>
      <charset val="129"/>
      <scheme val="minor"/>
    </font>
    <font>
      <u/>
      <sz val="11"/>
      <color theme="10"/>
      <name val="맑은 고딕"/>
      <family val="2"/>
      <charset val="129"/>
      <scheme val="minor"/>
    </font>
    <font>
      <sz val="10"/>
      <color rgb="FFFF0000"/>
      <name val="맑은 고딕"/>
      <family val="2"/>
      <charset val="129"/>
      <scheme val="minor"/>
    </font>
    <font>
      <sz val="10"/>
      <color rgb="FFFF0000"/>
      <name val="맑은 고딕"/>
      <family val="3"/>
      <charset val="129"/>
      <scheme val="minor"/>
    </font>
    <font>
      <u/>
      <sz val="10"/>
      <color theme="10"/>
      <name val="맑은 고딕"/>
      <family val="3"/>
      <charset val="129"/>
      <scheme val="minor"/>
    </font>
    <font>
      <i/>
      <sz val="10"/>
      <color theme="1"/>
      <name val="맑은 고딕"/>
      <family val="3"/>
      <charset val="129"/>
      <scheme val="minor"/>
    </font>
    <font>
      <sz val="10"/>
      <color theme="1"/>
      <name val="나눔명조"/>
      <family val="1"/>
      <charset val="129"/>
    </font>
    <font>
      <sz val="13"/>
      <color rgb="FF000000"/>
      <name val="한양신명조"/>
      <family val="3"/>
      <charset val="129"/>
    </font>
    <font>
      <sz val="13"/>
      <color rgb="FF000000"/>
      <name val="맑은 고딕"/>
      <family val="2"/>
      <charset val="129"/>
      <scheme val="minor"/>
    </font>
    <font>
      <vertAlign val="superscript"/>
      <sz val="13"/>
      <color rgb="FF000000"/>
      <name val="맑은 고딕"/>
      <family val="2"/>
      <charset val="129"/>
      <scheme val="minor"/>
    </font>
    <font>
      <b/>
      <sz val="10"/>
      <color rgb="FF2E2E2E"/>
      <name val="Arial"/>
      <family val="2"/>
    </font>
    <font>
      <sz val="10"/>
      <color rgb="FF2E2E2E"/>
      <name val="Arial"/>
      <family val="2"/>
    </font>
    <font>
      <b/>
      <i/>
      <sz val="9"/>
      <color theme="1"/>
      <name val="맑은 고딕"/>
      <family val="3"/>
      <charset val="129"/>
      <scheme val="minor"/>
    </font>
    <font>
      <sz val="10"/>
      <color rgb="FF0070C0"/>
      <name val="맑은 고딕"/>
      <family val="3"/>
      <charset val="129"/>
      <scheme val="minor"/>
    </font>
    <font>
      <i/>
      <sz val="10"/>
      <color rgb="FF0070C0"/>
      <name val="맑은 고딕"/>
      <family val="3"/>
      <charset val="129"/>
      <scheme val="minor"/>
    </font>
    <font>
      <b/>
      <sz val="10"/>
      <color theme="1"/>
      <name val="맑은 고딕"/>
      <family val="3"/>
      <charset val="129"/>
      <scheme val="minor"/>
    </font>
    <font>
      <sz val="10"/>
      <color theme="1"/>
      <name val="바탕"/>
      <family val="1"/>
      <charset val="129"/>
    </font>
  </fonts>
  <fills count="1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7" tint="0.79998168889431442"/>
        <bgColor indexed="64"/>
      </patternFill>
    </fill>
    <fill>
      <patternFill patternType="solid">
        <fgColor rgb="FFD8D8D8"/>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style="thin">
        <color rgb="FF000000"/>
      </left>
      <right style="thick">
        <color rgb="FF000000"/>
      </right>
      <top style="double">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style="double">
        <color rgb="FF000000"/>
      </bottom>
      <diagonal/>
    </border>
    <border>
      <left style="thick">
        <color rgb="FF000000"/>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448">
    <xf numFmtId="0" fontId="0" fillId="0" borderId="0" xfId="0">
      <alignment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lignment vertical="center"/>
    </xf>
    <xf numFmtId="0" fontId="3" fillId="0" borderId="1" xfId="0" applyFont="1" applyBorder="1">
      <alignment vertical="center"/>
    </xf>
    <xf numFmtId="0" fontId="2" fillId="0" borderId="0" xfId="0" applyFont="1">
      <alignment vertical="center"/>
    </xf>
    <xf numFmtId="0" fontId="4" fillId="0" borderId="0" xfId="0" applyFont="1">
      <alignment vertical="center"/>
    </xf>
    <xf numFmtId="0" fontId="2" fillId="0" borderId="0" xfId="0" applyFont="1" applyAlignment="1">
      <alignment horizontal="center" vertical="center"/>
    </xf>
    <xf numFmtId="176" fontId="2" fillId="0" borderId="1" xfId="0" applyNumberFormat="1" applyFont="1" applyBorder="1">
      <alignment vertical="center"/>
    </xf>
    <xf numFmtId="177" fontId="2" fillId="0" borderId="1" xfId="0" applyNumberFormat="1" applyFont="1" applyBorder="1">
      <alignment vertical="center"/>
    </xf>
    <xf numFmtId="0" fontId="2" fillId="2" borderId="1" xfId="0" applyFont="1" applyFill="1" applyBorder="1">
      <alignment vertical="center"/>
    </xf>
    <xf numFmtId="0" fontId="0" fillId="0" borderId="0" xfId="0" applyAlignment="1">
      <alignment horizontal="center" vertical="center"/>
    </xf>
    <xf numFmtId="178" fontId="3" fillId="0" borderId="1" xfId="0" applyNumberFormat="1" applyFont="1" applyBorder="1">
      <alignment vertical="center"/>
    </xf>
    <xf numFmtId="179" fontId="3" fillId="0" borderId="1" xfId="0" applyNumberFormat="1" applyFont="1" applyBorder="1">
      <alignment vertical="center"/>
    </xf>
    <xf numFmtId="177" fontId="0" fillId="0" borderId="0" xfId="0" applyNumberFormat="1" applyAlignment="1">
      <alignment horizontal="center" vertical="center"/>
    </xf>
    <xf numFmtId="0" fontId="3" fillId="2" borderId="1" xfId="0" applyFont="1" applyFill="1" applyBorder="1" applyAlignment="1">
      <alignment horizontal="center" vertical="center"/>
    </xf>
    <xf numFmtId="177" fontId="3" fillId="2" borderId="1" xfId="0" applyNumberFormat="1" applyFont="1" applyFill="1" applyBorder="1">
      <alignment vertical="center"/>
    </xf>
    <xf numFmtId="0" fontId="3" fillId="2" borderId="1" xfId="0" applyFont="1" applyFill="1" applyBorder="1">
      <alignment vertical="center"/>
    </xf>
    <xf numFmtId="0" fontId="0" fillId="2" borderId="0" xfId="0" applyFill="1">
      <alignment vertical="center"/>
    </xf>
    <xf numFmtId="177" fontId="3" fillId="0" borderId="0" xfId="0" applyNumberFormat="1" applyFont="1">
      <alignment vertical="center"/>
    </xf>
    <xf numFmtId="49" fontId="0" fillId="0" borderId="0" xfId="0" applyNumberFormat="1" applyAlignment="1">
      <alignment horizontal="center" vertical="center"/>
    </xf>
    <xf numFmtId="0" fontId="0" fillId="0" borderId="0" xfId="0" applyAlignment="1"/>
    <xf numFmtId="49" fontId="0" fillId="0" borderId="0" xfId="0" applyNumberFormat="1" applyAlignment="1">
      <alignment horizontal="center"/>
    </xf>
    <xf numFmtId="0" fontId="0" fillId="2" borderId="1" xfId="0" applyFill="1" applyBorder="1">
      <alignment vertical="center"/>
    </xf>
    <xf numFmtId="49" fontId="0" fillId="2" borderId="1" xfId="0" applyNumberFormat="1" applyFill="1" applyBorder="1" applyAlignment="1">
      <alignment horizontal="center"/>
    </xf>
    <xf numFmtId="0" fontId="0" fillId="2" borderId="1" xfId="0" applyFill="1" applyBorder="1" applyAlignment="1">
      <alignment horizontal="center"/>
    </xf>
    <xf numFmtId="0" fontId="0" fillId="0" borderId="1" xfId="0" applyBorder="1">
      <alignment vertical="center"/>
    </xf>
    <xf numFmtId="49"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180" fontId="0" fillId="2" borderId="1" xfId="0" applyNumberFormat="1" applyFill="1" applyBorder="1" applyAlignment="1">
      <alignment horizontal="center" vertical="center"/>
    </xf>
    <xf numFmtId="177" fontId="0" fillId="2" borderId="1" xfId="0" applyNumberFormat="1" applyFill="1" applyBorder="1" applyAlignment="1">
      <alignment horizontal="center" vertical="center"/>
    </xf>
    <xf numFmtId="0" fontId="2" fillId="3" borderId="0" xfId="0" applyFont="1" applyFill="1">
      <alignment vertical="center"/>
    </xf>
    <xf numFmtId="0" fontId="3" fillId="0" borderId="0" xfId="0" applyFont="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horizontal="left" vertical="center" wrapText="1"/>
    </xf>
    <xf numFmtId="181" fontId="3" fillId="0" borderId="1" xfId="0" applyNumberFormat="1" applyFont="1" applyBorder="1" applyAlignment="1">
      <alignment horizontal="left" vertical="center" wrapText="1"/>
    </xf>
    <xf numFmtId="0" fontId="3" fillId="4" borderId="1" xfId="0" applyFont="1" applyFill="1" applyBorder="1" applyAlignment="1">
      <alignment horizontal="left" vertical="center" wrapText="1"/>
    </xf>
    <xf numFmtId="0" fontId="3" fillId="0" borderId="2" xfId="0" applyFont="1" applyBorder="1" applyAlignment="1">
      <alignment horizontal="center" vertical="center" wrapText="1"/>
    </xf>
    <xf numFmtId="0" fontId="3" fillId="0" borderId="5" xfId="0" applyFont="1" applyBorder="1" applyAlignment="1">
      <alignment horizontal="left" vertical="center" wrapText="1"/>
    </xf>
    <xf numFmtId="0" fontId="3" fillId="0" borderId="6" xfId="0" applyFont="1" applyBorder="1" applyAlignment="1">
      <alignment horizontal="center" vertical="center" wrapText="1"/>
    </xf>
    <xf numFmtId="0" fontId="11" fillId="0" borderId="0" xfId="0" applyFont="1" applyAlignment="1">
      <alignment horizontal="center" vertical="center" wrapText="1"/>
    </xf>
    <xf numFmtId="0" fontId="3" fillId="4" borderId="5" xfId="0" applyFont="1" applyFill="1" applyBorder="1" applyAlignment="1">
      <alignment horizontal="left" vertical="center" wrapText="1"/>
    </xf>
    <xf numFmtId="181" fontId="3" fillId="4" borderId="1" xfId="0" applyNumberFormat="1" applyFont="1" applyFill="1" applyBorder="1" applyAlignment="1">
      <alignment horizontal="left" vertical="center" wrapText="1"/>
    </xf>
    <xf numFmtId="0" fontId="3" fillId="4" borderId="1" xfId="0" applyFont="1" applyFill="1" applyBorder="1">
      <alignment vertical="center"/>
    </xf>
    <xf numFmtId="0" fontId="3" fillId="4" borderId="1"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2" fillId="4" borderId="1" xfId="0" applyFont="1" applyFill="1" applyBorder="1">
      <alignment vertical="center"/>
    </xf>
    <xf numFmtId="0" fontId="2" fillId="4" borderId="1" xfId="0" applyFont="1" applyFill="1" applyBorder="1" applyAlignment="1">
      <alignment horizontal="center" vertical="center"/>
    </xf>
    <xf numFmtId="0" fontId="0" fillId="4" borderId="1" xfId="0" applyFill="1" applyBorder="1">
      <alignment vertical="center"/>
    </xf>
    <xf numFmtId="0" fontId="2" fillId="4" borderId="1" xfId="0" applyFont="1" applyFill="1" applyBorder="1" applyAlignment="1">
      <alignment vertical="center" wrapText="1"/>
    </xf>
    <xf numFmtId="0" fontId="3" fillId="4" borderId="1" xfId="0" applyFont="1" applyFill="1" applyBorder="1" applyAlignment="1">
      <alignment vertical="center" wrapText="1"/>
    </xf>
    <xf numFmtId="0" fontId="2" fillId="4" borderId="11" xfId="0" applyFont="1" applyFill="1" applyBorder="1">
      <alignment vertical="center"/>
    </xf>
    <xf numFmtId="0" fontId="2" fillId="4" borderId="11" xfId="0" applyFont="1" applyFill="1" applyBorder="1" applyAlignment="1">
      <alignment horizontal="center" vertical="center"/>
    </xf>
    <xf numFmtId="0" fontId="3" fillId="0" borderId="12" xfId="0" applyFont="1" applyBorder="1" applyAlignment="1">
      <alignment horizontal="center" vertical="center" wrapText="1"/>
    </xf>
    <xf numFmtId="0" fontId="2" fillId="4" borderId="13" xfId="0" applyFont="1" applyFill="1" applyBorder="1">
      <alignment vertical="center"/>
    </xf>
    <xf numFmtId="0" fontId="2" fillId="4" borderId="13" xfId="0" applyFont="1" applyFill="1" applyBorder="1" applyAlignment="1">
      <alignment horizontal="center" vertical="center"/>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2" fillId="4" borderId="18" xfId="0" applyFont="1" applyFill="1" applyBorder="1">
      <alignment vertical="center"/>
    </xf>
    <xf numFmtId="0" fontId="2" fillId="4" borderId="18" xfId="0" applyFont="1" applyFill="1" applyBorder="1" applyAlignment="1">
      <alignment horizontal="center" vertical="center"/>
    </xf>
    <xf numFmtId="0" fontId="3" fillId="0" borderId="19" xfId="0" applyFont="1" applyBorder="1" applyAlignment="1">
      <alignment horizontal="center" vertical="center" wrapText="1"/>
    </xf>
    <xf numFmtId="0" fontId="0" fillId="4" borderId="11" xfId="0" applyFill="1" applyBorder="1">
      <alignment vertical="center"/>
    </xf>
    <xf numFmtId="0" fontId="0" fillId="4" borderId="13" xfId="0" applyFill="1" applyBorder="1">
      <alignment vertical="center"/>
    </xf>
    <xf numFmtId="0" fontId="3" fillId="4" borderId="18" xfId="0" applyFont="1" applyFill="1" applyBorder="1" applyAlignment="1">
      <alignment vertical="center" wrapText="1"/>
    </xf>
    <xf numFmtId="0" fontId="0" fillId="4" borderId="18" xfId="0" applyFill="1" applyBorder="1">
      <alignment vertical="center"/>
    </xf>
    <xf numFmtId="0" fontId="3" fillId="0" borderId="1" xfId="0" applyFont="1" applyBorder="1" applyAlignment="1" applyProtection="1">
      <alignment horizontal="center" vertical="center" wrapText="1"/>
      <protection locked="0"/>
    </xf>
    <xf numFmtId="181" fontId="3" fillId="4" borderId="1" xfId="0" applyNumberFormat="1" applyFont="1" applyFill="1" applyBorder="1" applyAlignment="1" applyProtection="1">
      <alignment horizontal="left" vertical="center" wrapText="1"/>
      <protection locked="0"/>
    </xf>
    <xf numFmtId="0" fontId="3" fillId="4" borderId="1" xfId="0" applyFont="1" applyFill="1" applyBorder="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181" fontId="3" fillId="4" borderId="5" xfId="0" applyNumberFormat="1" applyFont="1" applyFill="1" applyBorder="1" applyAlignment="1">
      <alignment horizontal="left" vertical="center" wrapText="1"/>
    </xf>
    <xf numFmtId="0" fontId="3" fillId="0" borderId="10" xfId="0" applyFont="1" applyBorder="1" applyAlignment="1">
      <alignment horizontal="center" vertical="center" wrapText="1"/>
    </xf>
    <xf numFmtId="0" fontId="3" fillId="0" borderId="0" xfId="0" applyFont="1">
      <alignment vertical="center"/>
    </xf>
    <xf numFmtId="0" fontId="3" fillId="0" borderId="0" xfId="0" applyFont="1" applyAlignment="1">
      <alignment horizontal="center" vertical="center"/>
    </xf>
    <xf numFmtId="0" fontId="3" fillId="0" borderId="9" xfId="0" applyFont="1" applyBorder="1" applyAlignment="1">
      <alignment horizontal="left"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12" fillId="0" borderId="0" xfId="0" applyFont="1">
      <alignment vertical="center"/>
    </xf>
    <xf numFmtId="0" fontId="12" fillId="0" borderId="0" xfId="0" applyFont="1" applyAlignment="1">
      <alignment horizontal="center" vertical="center"/>
    </xf>
    <xf numFmtId="0" fontId="12" fillId="0" borderId="0" xfId="0" applyFont="1" applyAlignment="1">
      <alignment vertical="center" wrapText="1"/>
    </xf>
    <xf numFmtId="0" fontId="12" fillId="0" borderId="0" xfId="0" applyFont="1" applyAlignment="1" applyProtection="1">
      <alignment vertical="center" wrapText="1"/>
      <protection locked="0"/>
    </xf>
    <xf numFmtId="0" fontId="10" fillId="0" borderId="0" xfId="1" applyFont="1" applyAlignment="1">
      <alignment horizontal="center" vertical="center" wrapText="1"/>
    </xf>
    <xf numFmtId="10" fontId="0" fillId="0" borderId="0" xfId="0" applyNumberFormat="1" applyAlignment="1">
      <alignment horizontal="center" vertical="center"/>
    </xf>
    <xf numFmtId="0" fontId="0" fillId="2" borderId="10" xfId="0" applyFill="1" applyBorder="1" applyAlignment="1">
      <alignment horizontal="center" vertical="center"/>
    </xf>
    <xf numFmtId="10" fontId="0" fillId="0" borderId="0" xfId="0" applyNumberFormat="1">
      <alignment vertical="center"/>
    </xf>
    <xf numFmtId="4" fontId="0" fillId="0" borderId="0" xfId="0" applyNumberFormat="1">
      <alignment vertical="center"/>
    </xf>
    <xf numFmtId="14" fontId="0" fillId="0" borderId="0" xfId="0" applyNumberFormat="1">
      <alignment vertical="center"/>
    </xf>
    <xf numFmtId="0" fontId="0" fillId="0" borderId="0" xfId="0" applyAlignment="1">
      <alignment horizontal="left" vertical="center"/>
    </xf>
    <xf numFmtId="0" fontId="0" fillId="0" borderId="1" xfId="0" applyBorder="1" applyAlignment="1">
      <alignment horizontal="left" vertical="center"/>
    </xf>
    <xf numFmtId="0" fontId="6" fillId="0" borderId="0" xfId="0" applyFont="1" applyAlignment="1">
      <alignment horizontal="left" vertical="center"/>
    </xf>
    <xf numFmtId="9" fontId="0" fillId="0" borderId="0" xfId="0" applyNumberFormat="1">
      <alignment vertical="center"/>
    </xf>
    <xf numFmtId="9" fontId="14" fillId="0" borderId="20" xfId="0" applyNumberFormat="1" applyFont="1" applyBorder="1" applyAlignment="1">
      <alignment horizontal="center" vertical="center" wrapText="1"/>
    </xf>
    <xf numFmtId="0" fontId="14" fillId="0" borderId="21" xfId="0" applyFont="1" applyBorder="1" applyAlignment="1">
      <alignment horizontal="center" vertical="center" wrapText="1"/>
    </xf>
    <xf numFmtId="0" fontId="14" fillId="0" borderId="22" xfId="0" applyFont="1" applyBorder="1" applyAlignment="1">
      <alignment horizontal="center" vertical="center" wrapText="1"/>
    </xf>
    <xf numFmtId="10" fontId="14" fillId="0" borderId="23" xfId="0" applyNumberFormat="1" applyFont="1" applyBorder="1" applyAlignment="1">
      <alignment horizontal="center" vertical="center" wrapText="1"/>
    </xf>
    <xf numFmtId="0" fontId="14" fillId="0" borderId="24" xfId="0" applyFont="1" applyBorder="1" applyAlignment="1">
      <alignment horizontal="center" vertical="center" wrapText="1"/>
    </xf>
    <xf numFmtId="0" fontId="14" fillId="0" borderId="25"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25" xfId="0" applyFont="1" applyBorder="1" applyAlignment="1">
      <alignment horizontal="center" vertical="center" wrapText="1"/>
    </xf>
    <xf numFmtId="0" fontId="13" fillId="6" borderId="26" xfId="0" applyFont="1" applyFill="1" applyBorder="1" applyAlignment="1">
      <alignment horizontal="center" vertical="center" wrapText="1"/>
    </xf>
    <xf numFmtId="0" fontId="14" fillId="6" borderId="27" xfId="0" applyFont="1" applyFill="1" applyBorder="1" applyAlignment="1">
      <alignment horizontal="center" vertical="center" wrapText="1"/>
    </xf>
    <xf numFmtId="0" fontId="14" fillId="6" borderId="28" xfId="0" applyFont="1" applyFill="1" applyBorder="1" applyAlignment="1">
      <alignment horizontal="center" vertical="center" wrapText="1"/>
    </xf>
    <xf numFmtId="0" fontId="14" fillId="6" borderId="26" xfId="0" applyFont="1" applyFill="1" applyBorder="1" applyAlignment="1">
      <alignment horizontal="center" vertical="center" wrapText="1"/>
    </xf>
    <xf numFmtId="0" fontId="14" fillId="0" borderId="20" xfId="0" applyFont="1" applyBorder="1" applyAlignment="1">
      <alignment horizontal="center" vertical="center" wrapText="1"/>
    </xf>
    <xf numFmtId="0" fontId="14" fillId="0" borderId="23" xfId="0" applyFont="1" applyBorder="1" applyAlignment="1">
      <alignment horizontal="center" vertical="center" wrapText="1"/>
    </xf>
    <xf numFmtId="10" fontId="14" fillId="0" borderId="24" xfId="0" applyNumberFormat="1" applyFont="1" applyBorder="1" applyAlignment="1">
      <alignment horizontal="center" vertical="center" wrapText="1"/>
    </xf>
    <xf numFmtId="3" fontId="14" fillId="0" borderId="24" xfId="0" applyNumberFormat="1" applyFont="1" applyBorder="1" applyAlignment="1">
      <alignment horizontal="center" vertical="center" wrapText="1"/>
    </xf>
    <xf numFmtId="0" fontId="14" fillId="0" borderId="0" xfId="0" applyFont="1" applyAlignment="1">
      <alignment horizontal="center" vertical="center"/>
    </xf>
    <xf numFmtId="0" fontId="3" fillId="0" borderId="11" xfId="0" applyFont="1" applyBorder="1" applyAlignment="1">
      <alignment horizontal="left" vertical="center" wrapText="1"/>
    </xf>
    <xf numFmtId="0" fontId="3" fillId="4" borderId="15"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9" xfId="0" applyFont="1" applyFill="1" applyBorder="1" applyAlignment="1">
      <alignment horizontal="left" vertical="center" wrapText="1"/>
    </xf>
    <xf numFmtId="0" fontId="3" fillId="0" borderId="0" xfId="0" applyFont="1" applyAlignment="1">
      <alignment horizontal="left" vertical="top" wrapText="1"/>
    </xf>
    <xf numFmtId="0" fontId="3" fillId="4" borderId="11" xfId="0" applyFont="1" applyFill="1" applyBorder="1" applyAlignment="1">
      <alignment horizontal="center" vertical="center" wrapText="1"/>
    </xf>
    <xf numFmtId="0" fontId="3" fillId="0" borderId="13" xfId="0" applyFont="1" applyBorder="1" applyAlignment="1">
      <alignment horizontal="left" vertical="center" wrapText="1"/>
    </xf>
    <xf numFmtId="0" fontId="3" fillId="0" borderId="13" xfId="0" applyFont="1" applyBorder="1" applyAlignment="1">
      <alignment horizontal="center" vertical="center" wrapText="1"/>
    </xf>
    <xf numFmtId="0" fontId="3" fillId="0" borderId="18" xfId="0" applyFont="1" applyBorder="1" applyAlignment="1">
      <alignment horizontal="left" vertical="center" wrapText="1"/>
    </xf>
    <xf numFmtId="0" fontId="3" fillId="0" borderId="18" xfId="0" applyFont="1" applyBorder="1" applyAlignment="1">
      <alignment horizontal="center" vertical="center" wrapText="1"/>
    </xf>
    <xf numFmtId="0" fontId="3" fillId="4" borderId="18" xfId="0" applyFont="1" applyFill="1" applyBorder="1" applyAlignment="1">
      <alignment horizontal="center" vertical="center" wrapText="1"/>
    </xf>
    <xf numFmtId="0" fontId="3" fillId="4" borderId="18" xfId="0" applyFont="1" applyFill="1" applyBorder="1" applyAlignment="1">
      <alignment horizontal="left" vertical="center" wrapText="1"/>
    </xf>
    <xf numFmtId="49" fontId="2" fillId="0" borderId="1" xfId="0" applyNumberFormat="1" applyFont="1" applyBorder="1" applyAlignment="1">
      <alignment horizontal="center" vertical="center"/>
    </xf>
    <xf numFmtId="0" fontId="3" fillId="0" borderId="1" xfId="0" applyFont="1" applyBorder="1" applyAlignment="1">
      <alignment vertical="center" wrapText="1"/>
    </xf>
    <xf numFmtId="0" fontId="3" fillId="0" borderId="13" xfId="0" applyFont="1" applyBorder="1" applyAlignment="1">
      <alignment vertical="center" wrapText="1"/>
    </xf>
    <xf numFmtId="0" fontId="3" fillId="0" borderId="35" xfId="0" applyFont="1" applyBorder="1" applyAlignment="1">
      <alignment horizontal="center" vertical="center" wrapText="1"/>
    </xf>
    <xf numFmtId="0" fontId="3" fillId="0" borderId="29" xfId="0" applyFont="1" applyBorder="1" applyAlignment="1">
      <alignment horizontal="left" vertical="center" wrapText="1"/>
    </xf>
    <xf numFmtId="0" fontId="3" fillId="0" borderId="29" xfId="0" applyFont="1" applyBorder="1" applyAlignment="1">
      <alignment horizontal="center" vertical="center" wrapText="1"/>
    </xf>
    <xf numFmtId="0" fontId="3" fillId="4" borderId="29" xfId="0" applyFont="1" applyFill="1" applyBorder="1" applyAlignment="1">
      <alignment horizontal="center" vertical="center" wrapText="1"/>
    </xf>
    <xf numFmtId="0" fontId="3" fillId="0" borderId="30" xfId="0" applyFont="1" applyBorder="1" applyAlignment="1">
      <alignment horizontal="center" vertical="center" wrapText="1"/>
    </xf>
    <xf numFmtId="0" fontId="4" fillId="0" borderId="1" xfId="0" applyFont="1" applyBorder="1">
      <alignment vertical="center"/>
    </xf>
    <xf numFmtId="0" fontId="4" fillId="2" borderId="1" xfId="0" applyFont="1" applyFill="1" applyBorder="1">
      <alignment vertical="center"/>
    </xf>
    <xf numFmtId="0" fontId="4" fillId="11" borderId="1" xfId="0" applyFont="1" applyFill="1" applyBorder="1">
      <alignment vertical="center"/>
    </xf>
    <xf numFmtId="0" fontId="5" fillId="11" borderId="1" xfId="0" applyFont="1" applyFill="1" applyBorder="1">
      <alignment vertical="center"/>
    </xf>
    <xf numFmtId="0" fontId="3" fillId="0" borderId="42" xfId="0" applyFont="1" applyBorder="1" applyAlignment="1">
      <alignment horizontal="left" vertical="center" wrapText="1"/>
    </xf>
    <xf numFmtId="0" fontId="3" fillId="0" borderId="42" xfId="0" applyFont="1" applyBorder="1" applyAlignment="1">
      <alignment horizontal="center" vertical="center" wrapText="1"/>
    </xf>
    <xf numFmtId="0" fontId="0" fillId="0" borderId="13" xfId="0" applyBorder="1">
      <alignment vertical="center"/>
    </xf>
    <xf numFmtId="0" fontId="0" fillId="0" borderId="18" xfId="0" applyBorder="1">
      <alignment vertical="center"/>
    </xf>
    <xf numFmtId="0" fontId="17" fillId="0" borderId="1" xfId="0" applyFont="1" applyBorder="1" applyAlignment="1">
      <alignment vertical="center" wrapText="1"/>
    </xf>
    <xf numFmtId="0" fontId="16" fillId="8" borderId="1" xfId="0" applyFont="1" applyFill="1" applyBorder="1" applyAlignment="1">
      <alignment horizontal="center" vertical="center" wrapText="1"/>
    </xf>
    <xf numFmtId="0" fontId="2" fillId="4" borderId="12"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35"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13" xfId="0" applyFont="1" applyFill="1" applyBorder="1">
      <alignment vertical="center"/>
    </xf>
    <xf numFmtId="0" fontId="3" fillId="4" borderId="13" xfId="0" applyFont="1" applyFill="1" applyBorder="1" applyAlignment="1">
      <alignment vertical="center" wrapText="1"/>
    </xf>
    <xf numFmtId="0" fontId="3" fillId="4" borderId="13" xfId="0" applyFont="1" applyFill="1" applyBorder="1" applyAlignment="1">
      <alignment horizontal="center" vertical="center"/>
    </xf>
    <xf numFmtId="0" fontId="3" fillId="0" borderId="14" xfId="0" applyFont="1" applyBorder="1" applyAlignment="1">
      <alignment horizontal="left" vertical="center"/>
    </xf>
    <xf numFmtId="0" fontId="3" fillId="4" borderId="1" xfId="0" applyFont="1" applyFill="1" applyBorder="1" applyAlignment="1">
      <alignment horizontal="center" vertical="center"/>
    </xf>
    <xf numFmtId="0" fontId="3" fillId="0" borderId="16" xfId="0" applyFont="1" applyBorder="1" applyAlignment="1">
      <alignment horizontal="left" vertical="center"/>
    </xf>
    <xf numFmtId="14" fontId="3" fillId="0" borderId="16" xfId="0" applyNumberFormat="1" applyFont="1" applyBorder="1" applyAlignment="1">
      <alignment horizontal="left" vertical="center"/>
    </xf>
    <xf numFmtId="0" fontId="3" fillId="0" borderId="19" xfId="0" applyFont="1" applyBorder="1" applyAlignment="1">
      <alignment horizontal="left" vertical="center"/>
    </xf>
    <xf numFmtId="0" fontId="2" fillId="10" borderId="12" xfId="0" applyFont="1" applyFill="1" applyBorder="1" applyAlignment="1">
      <alignment horizontal="center" vertical="center"/>
    </xf>
    <xf numFmtId="0" fontId="2" fillId="10" borderId="13" xfId="0" applyFont="1" applyFill="1" applyBorder="1">
      <alignment vertical="center"/>
    </xf>
    <xf numFmtId="0" fontId="3" fillId="10" borderId="13" xfId="0" applyFont="1" applyFill="1" applyBorder="1">
      <alignment vertical="center"/>
    </xf>
    <xf numFmtId="0" fontId="2" fillId="10" borderId="13" xfId="0" applyFont="1" applyFill="1" applyBorder="1" applyAlignment="1">
      <alignment horizontal="center" vertical="center"/>
    </xf>
    <xf numFmtId="0" fontId="3" fillId="10" borderId="13" xfId="0" applyFont="1" applyFill="1" applyBorder="1" applyAlignment="1">
      <alignment horizontal="center" vertical="center"/>
    </xf>
    <xf numFmtId="0" fontId="3" fillId="10" borderId="15" xfId="0" applyFont="1" applyFill="1" applyBorder="1" applyAlignment="1">
      <alignment horizontal="center" vertical="center"/>
    </xf>
    <xf numFmtId="0" fontId="3" fillId="10" borderId="1" xfId="0" applyFont="1" applyFill="1" applyBorder="1" applyAlignment="1">
      <alignment horizontal="center" vertical="center"/>
    </xf>
    <xf numFmtId="0" fontId="2" fillId="10" borderId="1" xfId="0" applyFont="1" applyFill="1" applyBorder="1" applyAlignment="1">
      <alignment horizontal="center" vertical="center"/>
    </xf>
    <xf numFmtId="0" fontId="3" fillId="10" borderId="17" xfId="0" applyFont="1" applyFill="1" applyBorder="1" applyAlignment="1">
      <alignment horizontal="center" vertical="center"/>
    </xf>
    <xf numFmtId="0" fontId="3" fillId="10" borderId="18" xfId="0" applyFont="1" applyFill="1" applyBorder="1" applyAlignment="1">
      <alignment horizontal="center" vertical="center"/>
    </xf>
    <xf numFmtId="0" fontId="3" fillId="10" borderId="12" xfId="0" applyFont="1" applyFill="1" applyBorder="1" applyAlignment="1">
      <alignment horizontal="center" vertical="center"/>
    </xf>
    <xf numFmtId="0" fontId="3" fillId="10" borderId="1" xfId="0" applyFont="1" applyFill="1" applyBorder="1">
      <alignment vertical="center"/>
    </xf>
    <xf numFmtId="0" fontId="2" fillId="10" borderId="1" xfId="0" applyFont="1" applyFill="1" applyBorder="1">
      <alignment vertical="center"/>
    </xf>
    <xf numFmtId="0" fontId="3" fillId="10" borderId="18" xfId="0" applyFont="1" applyFill="1" applyBorder="1">
      <alignment vertical="center"/>
    </xf>
    <xf numFmtId="0" fontId="2" fillId="10" borderId="18" xfId="0" applyFont="1" applyFill="1" applyBorder="1" applyAlignment="1">
      <alignment horizontal="center" vertical="center"/>
    </xf>
    <xf numFmtId="0" fontId="3" fillId="12" borderId="11" xfId="0" applyFont="1" applyFill="1" applyBorder="1" applyAlignment="1">
      <alignment horizontal="center" vertical="center"/>
    </xf>
    <xf numFmtId="0" fontId="3" fillId="12" borderId="11" xfId="0" applyFont="1" applyFill="1" applyBorder="1">
      <alignment vertical="center"/>
    </xf>
    <xf numFmtId="0" fontId="3" fillId="0" borderId="11" xfId="0" applyFont="1" applyBorder="1" applyAlignment="1">
      <alignment horizontal="left" vertical="center"/>
    </xf>
    <xf numFmtId="14" fontId="3" fillId="0" borderId="1" xfId="0" applyNumberFormat="1" applyFont="1" applyBorder="1" applyAlignment="1">
      <alignment horizontal="left" vertical="center"/>
    </xf>
    <xf numFmtId="0" fontId="3" fillId="12" borderId="1" xfId="0" applyFont="1" applyFill="1" applyBorder="1" applyAlignment="1">
      <alignment horizontal="center" vertical="center"/>
    </xf>
    <xf numFmtId="0" fontId="3" fillId="12" borderId="1" xfId="0" applyFont="1" applyFill="1" applyBorder="1">
      <alignment vertical="center"/>
    </xf>
    <xf numFmtId="0" fontId="2" fillId="12" borderId="1" xfId="0" applyFont="1" applyFill="1" applyBorder="1">
      <alignment vertical="center"/>
    </xf>
    <xf numFmtId="0" fontId="2" fillId="12" borderId="1" xfId="0" applyFont="1" applyFill="1" applyBorder="1" applyAlignment="1">
      <alignment horizontal="center" vertical="center"/>
    </xf>
    <xf numFmtId="0" fontId="3" fillId="0" borderId="1" xfId="0" applyFont="1" applyBorder="1" applyAlignment="1">
      <alignment horizontal="left" vertical="center"/>
    </xf>
    <xf numFmtId="0" fontId="3" fillId="5" borderId="1" xfId="0" applyFont="1" applyFill="1" applyBorder="1">
      <alignment vertical="center"/>
    </xf>
    <xf numFmtId="0" fontId="3" fillId="10" borderId="0" xfId="0" applyFont="1" applyFill="1">
      <alignment vertical="center"/>
    </xf>
    <xf numFmtId="0" fontId="3" fillId="5" borderId="1" xfId="0" applyFont="1" applyFill="1" applyBorder="1" applyAlignment="1">
      <alignment horizontal="center" vertical="center"/>
    </xf>
    <xf numFmtId="0" fontId="2" fillId="5" borderId="1" xfId="0" applyFont="1" applyFill="1" applyBorder="1">
      <alignment vertical="center"/>
    </xf>
    <xf numFmtId="0" fontId="3" fillId="13" borderId="1" xfId="0" applyFont="1" applyFill="1" applyBorder="1" applyAlignment="1">
      <alignment horizontal="center" vertical="center"/>
    </xf>
    <xf numFmtId="0" fontId="3" fillId="13" borderId="1" xfId="0" applyFont="1" applyFill="1" applyBorder="1">
      <alignment vertical="center"/>
    </xf>
    <xf numFmtId="0" fontId="2" fillId="13" borderId="1" xfId="0" applyFont="1" applyFill="1" applyBorder="1" applyAlignment="1">
      <alignment horizontal="center" vertical="center"/>
    </xf>
    <xf numFmtId="0" fontId="2" fillId="13" borderId="1" xfId="0" applyFont="1" applyFill="1" applyBorder="1">
      <alignment vertical="center"/>
    </xf>
    <xf numFmtId="0" fontId="3" fillId="0" borderId="0" xfId="0" applyFont="1" applyAlignment="1">
      <alignment horizontal="left" vertical="center"/>
    </xf>
    <xf numFmtId="0" fontId="3" fillId="2" borderId="17" xfId="0" applyFont="1" applyFill="1" applyBorder="1" applyAlignment="1">
      <alignment horizontal="center" vertical="center"/>
    </xf>
    <xf numFmtId="0" fontId="3" fillId="2" borderId="18" xfId="0" applyFont="1" applyFill="1" applyBorder="1">
      <alignment vertical="center"/>
    </xf>
    <xf numFmtId="0" fontId="3" fillId="2" borderId="18" xfId="0" applyFont="1" applyFill="1" applyBorder="1" applyAlignment="1">
      <alignment horizontal="center" vertical="center"/>
    </xf>
    <xf numFmtId="0" fontId="3" fillId="2" borderId="19" xfId="0" applyFont="1" applyFill="1" applyBorder="1" applyAlignment="1">
      <alignment horizontal="left" vertical="center"/>
    </xf>
    <xf numFmtId="0" fontId="2" fillId="0" borderId="1" xfId="0" applyFont="1" applyBorder="1" applyAlignment="1">
      <alignment horizontal="center" vertical="center" wrapText="1"/>
    </xf>
    <xf numFmtId="0" fontId="2" fillId="0" borderId="4" xfId="0" applyFont="1" applyBorder="1">
      <alignment vertical="center"/>
    </xf>
    <xf numFmtId="0" fontId="2" fillId="0" borderId="37" xfId="0" applyFont="1" applyBorder="1">
      <alignment vertical="center"/>
    </xf>
    <xf numFmtId="0" fontId="2" fillId="0" borderId="52" xfId="0" applyFont="1" applyBorder="1">
      <alignment vertical="center"/>
    </xf>
    <xf numFmtId="0" fontId="2" fillId="0" borderId="40" xfId="0" applyFont="1" applyBorder="1">
      <alignment vertical="center"/>
    </xf>
    <xf numFmtId="0" fontId="2" fillId="0" borderId="41" xfId="0" applyFont="1" applyBorder="1">
      <alignment vertical="center"/>
    </xf>
    <xf numFmtId="0" fontId="2" fillId="0" borderId="38" xfId="0" applyFont="1" applyBorder="1">
      <alignment vertical="center"/>
    </xf>
    <xf numFmtId="0" fontId="2" fillId="0" borderId="39" xfId="0" applyFont="1" applyBorder="1">
      <alignment vertical="center"/>
    </xf>
    <xf numFmtId="0" fontId="2" fillId="3" borderId="0" xfId="0" applyFont="1" applyFill="1" applyAlignment="1">
      <alignment horizontal="center" vertical="center"/>
    </xf>
    <xf numFmtId="0" fontId="2" fillId="2" borderId="4" xfId="0" applyFont="1" applyFill="1" applyBorder="1">
      <alignment vertical="center"/>
    </xf>
    <xf numFmtId="177" fontId="2" fillId="0" borderId="4" xfId="0" applyNumberFormat="1" applyFont="1" applyBorder="1">
      <alignment vertical="center"/>
    </xf>
    <xf numFmtId="0" fontId="2" fillId="2" borderId="2" xfId="0" applyFont="1" applyFill="1" applyBorder="1" applyAlignment="1">
      <alignment horizontal="center" vertical="center"/>
    </xf>
    <xf numFmtId="177" fontId="2" fillId="0" borderId="2" xfId="0" applyNumberFormat="1" applyFont="1" applyBorder="1" applyAlignment="1">
      <alignment horizontal="center" vertical="center"/>
    </xf>
    <xf numFmtId="0" fontId="2" fillId="0" borderId="53" xfId="0" applyFont="1" applyBorder="1" applyAlignment="1">
      <alignment horizontal="center" vertical="center" wrapText="1"/>
    </xf>
    <xf numFmtId="0" fontId="2" fillId="0" borderId="48" xfId="0" applyFont="1" applyBorder="1" applyAlignment="1">
      <alignment horizontal="center" vertical="center"/>
    </xf>
    <xf numFmtId="0" fontId="2" fillId="2" borderId="48" xfId="0" applyFont="1" applyFill="1" applyBorder="1" applyAlignment="1">
      <alignment horizontal="center" vertical="center"/>
    </xf>
    <xf numFmtId="177" fontId="2" fillId="0" borderId="54" xfId="0" applyNumberFormat="1" applyFont="1" applyBorder="1" applyAlignment="1">
      <alignment horizontal="center" vertical="center"/>
    </xf>
    <xf numFmtId="0" fontId="2" fillId="0" borderId="55" xfId="0" applyFont="1" applyBorder="1" applyAlignment="1">
      <alignment horizontal="center" vertical="center" wrapText="1"/>
    </xf>
    <xf numFmtId="0" fontId="2" fillId="0" borderId="56" xfId="0" applyFont="1" applyBorder="1" applyAlignment="1">
      <alignment horizontal="center" vertical="center"/>
    </xf>
    <xf numFmtId="0" fontId="2" fillId="2" borderId="56" xfId="0" applyFont="1" applyFill="1" applyBorder="1" applyAlignment="1">
      <alignment horizontal="center" vertical="center"/>
    </xf>
    <xf numFmtId="177" fontId="2" fillId="0" borderId="57" xfId="0" applyNumberFormat="1" applyFont="1" applyBorder="1" applyAlignment="1">
      <alignment horizontal="center" vertical="center"/>
    </xf>
    <xf numFmtId="0" fontId="2" fillId="8" borderId="41" xfId="0" applyFont="1" applyFill="1" applyBorder="1" applyAlignment="1">
      <alignment horizontal="center" vertical="center" wrapText="1"/>
    </xf>
    <xf numFmtId="0" fontId="2" fillId="8" borderId="38" xfId="0" applyFont="1" applyFill="1" applyBorder="1" applyAlignment="1">
      <alignment horizontal="center" vertical="center"/>
    </xf>
    <xf numFmtId="177" fontId="2" fillId="8" borderId="39" xfId="0" applyNumberFormat="1" applyFont="1" applyFill="1" applyBorder="1" applyAlignment="1">
      <alignment horizontal="center" vertical="center"/>
    </xf>
    <xf numFmtId="0" fontId="2" fillId="0" borderId="2" xfId="0" applyFont="1" applyBorder="1" applyAlignment="1">
      <alignment horizontal="center" vertical="center"/>
    </xf>
    <xf numFmtId="0" fontId="2" fillId="0" borderId="41" xfId="0" applyFont="1" applyBorder="1" applyAlignment="1">
      <alignment horizontal="center" vertical="center"/>
    </xf>
    <xf numFmtId="0" fontId="2" fillId="0" borderId="38" xfId="0" applyFont="1" applyBorder="1" applyAlignment="1">
      <alignment horizontal="center" vertical="center"/>
    </xf>
    <xf numFmtId="0" fontId="2" fillId="2" borderId="38" xfId="0" applyFont="1" applyFill="1" applyBorder="1" applyAlignment="1">
      <alignment horizontal="center" vertical="center"/>
    </xf>
    <xf numFmtId="177" fontId="2" fillId="0" borderId="39" xfId="0" applyNumberFormat="1" applyFont="1" applyBorder="1" applyAlignment="1">
      <alignment horizontal="center" vertical="center"/>
    </xf>
    <xf numFmtId="0" fontId="2" fillId="3" borderId="7" xfId="0" applyFont="1" applyFill="1" applyBorder="1">
      <alignment vertical="center"/>
    </xf>
    <xf numFmtId="0" fontId="2" fillId="3" borderId="8" xfId="0" applyFont="1" applyFill="1" applyBorder="1">
      <alignment vertical="center"/>
    </xf>
    <xf numFmtId="177" fontId="2" fillId="2" borderId="1" xfId="0" applyNumberFormat="1" applyFont="1" applyFill="1" applyBorder="1">
      <alignment vertical="center"/>
    </xf>
    <xf numFmtId="181" fontId="3" fillId="0" borderId="13" xfId="0" applyNumberFormat="1" applyFont="1" applyBorder="1" applyAlignment="1">
      <alignment horizontal="left" vertical="center" wrapText="1"/>
    </xf>
    <xf numFmtId="181" fontId="3" fillId="0" borderId="18" xfId="0" applyNumberFormat="1" applyFont="1" applyBorder="1" applyAlignment="1">
      <alignment horizontal="left" vertical="center" wrapText="1"/>
    </xf>
    <xf numFmtId="181" fontId="18" fillId="4" borderId="1" xfId="0" applyNumberFormat="1" applyFont="1" applyFill="1" applyBorder="1" applyAlignment="1">
      <alignment horizontal="left" vertical="center" wrapText="1"/>
    </xf>
    <xf numFmtId="0" fontId="9" fillId="4" borderId="1" xfId="0" applyFont="1" applyFill="1" applyBorder="1" applyAlignment="1">
      <alignment horizontal="left" vertical="center" wrapText="1"/>
    </xf>
    <xf numFmtId="181" fontId="9" fillId="4" borderId="1" xfId="0" applyNumberFormat="1" applyFont="1" applyFill="1" applyBorder="1" applyAlignment="1">
      <alignment horizontal="left" vertical="center" wrapText="1"/>
    </xf>
    <xf numFmtId="1" fontId="2" fillId="0" borderId="0" xfId="0" applyNumberFormat="1" applyFont="1">
      <alignment vertical="center"/>
    </xf>
    <xf numFmtId="0" fontId="2" fillId="0" borderId="12" xfId="0" applyFont="1" applyBorder="1">
      <alignment vertical="center"/>
    </xf>
    <xf numFmtId="0" fontId="2" fillId="0" borderId="14" xfId="0" applyFont="1" applyBorder="1">
      <alignment vertical="center"/>
    </xf>
    <xf numFmtId="0" fontId="2" fillId="0" borderId="15" xfId="0" applyFont="1" applyBorder="1">
      <alignment vertical="center"/>
    </xf>
    <xf numFmtId="0" fontId="2" fillId="0" borderId="16" xfId="0" applyFont="1" applyBorder="1">
      <alignment vertical="center"/>
    </xf>
    <xf numFmtId="1" fontId="2" fillId="0" borderId="16" xfId="0" applyNumberFormat="1" applyFont="1" applyBorder="1">
      <alignment vertical="center"/>
    </xf>
    <xf numFmtId="0" fontId="2" fillId="0" borderId="17" xfId="0" applyFont="1" applyBorder="1">
      <alignment vertical="center"/>
    </xf>
    <xf numFmtId="1" fontId="2" fillId="0" borderId="19" xfId="0" applyNumberFormat="1" applyFont="1" applyBorder="1">
      <alignment vertical="center"/>
    </xf>
    <xf numFmtId="0" fontId="2" fillId="0" borderId="19" xfId="0" applyFont="1" applyBorder="1">
      <alignment vertical="center"/>
    </xf>
    <xf numFmtId="182" fontId="2" fillId="0" borderId="16" xfId="0" applyNumberFormat="1" applyFont="1" applyBorder="1">
      <alignment vertical="center"/>
    </xf>
    <xf numFmtId="183" fontId="2" fillId="0" borderId="1" xfId="0" applyNumberFormat="1" applyFont="1" applyBorder="1">
      <alignment vertical="center"/>
    </xf>
    <xf numFmtId="0" fontId="2" fillId="0" borderId="3" xfId="0" applyFont="1" applyBorder="1">
      <alignment vertical="center"/>
    </xf>
    <xf numFmtId="1" fontId="2" fillId="0" borderId="7" xfId="0" applyNumberFormat="1" applyFont="1" applyBorder="1">
      <alignment vertical="center"/>
    </xf>
    <xf numFmtId="0" fontId="2" fillId="0" borderId="10" xfId="0" applyFont="1" applyBorder="1">
      <alignment vertical="center"/>
    </xf>
    <xf numFmtId="1" fontId="2" fillId="0" borderId="10" xfId="0" applyNumberFormat="1" applyFont="1" applyBorder="1">
      <alignment vertical="center"/>
    </xf>
    <xf numFmtId="0" fontId="2" fillId="2" borderId="17" xfId="0" applyFont="1" applyFill="1" applyBorder="1">
      <alignment vertical="center"/>
    </xf>
    <xf numFmtId="1" fontId="2" fillId="2" borderId="19" xfId="0" applyNumberFormat="1" applyFont="1" applyFill="1" applyBorder="1">
      <alignment vertical="center"/>
    </xf>
    <xf numFmtId="14" fontId="3" fillId="0" borderId="0" xfId="0" applyNumberFormat="1" applyFont="1" applyAlignment="1">
      <alignment horizontal="center" vertical="center" wrapText="1"/>
    </xf>
    <xf numFmtId="0" fontId="3" fillId="8" borderId="1" xfId="0" applyFont="1" applyFill="1" applyBorder="1" applyAlignment="1">
      <alignment horizontal="center" vertical="center"/>
    </xf>
    <xf numFmtId="0" fontId="3" fillId="8" borderId="1" xfId="0" applyFont="1" applyFill="1" applyBorder="1">
      <alignment vertical="center"/>
    </xf>
    <xf numFmtId="0" fontId="3" fillId="10" borderId="1" xfId="0" applyFont="1" applyFill="1" applyBorder="1" applyAlignment="1">
      <alignment vertical="center" wrapText="1"/>
    </xf>
    <xf numFmtId="14" fontId="3" fillId="10" borderId="1" xfId="0" applyNumberFormat="1" applyFont="1" applyFill="1" applyBorder="1">
      <alignment vertical="center"/>
    </xf>
    <xf numFmtId="0" fontId="19" fillId="0" borderId="0" xfId="0" applyFont="1">
      <alignment vertical="center"/>
    </xf>
    <xf numFmtId="0" fontId="19" fillId="0" borderId="0" xfId="0" applyFont="1" applyAlignment="1">
      <alignment horizontal="left" vertical="center"/>
    </xf>
    <xf numFmtId="0" fontId="3" fillId="0" borderId="6" xfId="0" applyFont="1" applyBorder="1" applyAlignment="1">
      <alignment horizontal="left" vertical="center" wrapText="1"/>
    </xf>
    <xf numFmtId="0" fontId="11" fillId="0" borderId="0" xfId="0" applyFont="1" applyAlignment="1">
      <alignment horizontal="left" vertical="center" wrapText="1"/>
    </xf>
    <xf numFmtId="0" fontId="3" fillId="0" borderId="0" xfId="0" applyFont="1" applyAlignment="1" applyProtection="1">
      <alignment horizontal="left" vertical="center" wrapText="1"/>
      <protection locked="0"/>
    </xf>
    <xf numFmtId="0" fontId="2" fillId="7" borderId="1" xfId="0" applyFont="1" applyFill="1" applyBorder="1">
      <alignment vertical="center"/>
    </xf>
    <xf numFmtId="0" fontId="2" fillId="7" borderId="0" xfId="0" applyFont="1" applyFill="1">
      <alignment vertical="center"/>
    </xf>
    <xf numFmtId="184" fontId="2" fillId="7" borderId="0" xfId="0" applyNumberFormat="1" applyFont="1" applyFill="1">
      <alignment vertical="center"/>
    </xf>
    <xf numFmtId="0" fontId="8" fillId="0" borderId="0" xfId="0" applyFont="1">
      <alignment vertical="center"/>
    </xf>
    <xf numFmtId="0" fontId="3" fillId="14"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3" fillId="0" borderId="0" xfId="0" applyFont="1" applyAlignment="1">
      <alignment horizontal="left" vertical="center" wrapText="1"/>
    </xf>
    <xf numFmtId="0" fontId="3" fillId="0" borderId="1"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 xfId="0" applyFont="1" applyBorder="1" applyAlignment="1">
      <alignment horizontal="center" vertical="center" wrapText="1"/>
    </xf>
    <xf numFmtId="0" fontId="3" fillId="0" borderId="1" xfId="0" quotePrefix="1"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3" fillId="4" borderId="5" xfId="0" applyFont="1" applyFill="1" applyBorder="1" applyAlignment="1">
      <alignment horizontal="left" vertical="center" wrapText="1"/>
    </xf>
    <xf numFmtId="181" fontId="3" fillId="4" borderId="5" xfId="0" applyNumberFormat="1" applyFont="1" applyFill="1" applyBorder="1" applyAlignment="1">
      <alignment horizontal="left" vertical="center" wrapText="1"/>
    </xf>
    <xf numFmtId="0" fontId="3" fillId="0" borderId="9"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wrapText="1"/>
    </xf>
    <xf numFmtId="0" fontId="3" fillId="0" borderId="1" xfId="0" applyFont="1" applyFill="1" applyBorder="1" applyAlignment="1">
      <alignment horizontal="left" vertical="center" wrapText="1"/>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 xfId="0" applyFont="1" applyFill="1" applyBorder="1" applyAlignment="1">
      <alignment vertical="center" wrapText="1"/>
    </xf>
    <xf numFmtId="0" fontId="11" fillId="0" borderId="1" xfId="0" applyFont="1" applyFill="1" applyBorder="1" applyAlignment="1">
      <alignment horizontal="left" vertical="center" wrapText="1"/>
    </xf>
    <xf numFmtId="0" fontId="2" fillId="0"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horizontal="left" vertical="center" wrapText="1"/>
    </xf>
    <xf numFmtId="0" fontId="3" fillId="0" borderId="5" xfId="0" applyFont="1" applyBorder="1" applyAlignment="1">
      <alignment horizontal="left" vertical="center" wrapText="1"/>
    </xf>
    <xf numFmtId="0" fontId="3" fillId="0" borderId="0" xfId="0" applyFont="1" applyAlignment="1">
      <alignment horizontal="left"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wrapText="1"/>
    </xf>
    <xf numFmtId="0" fontId="3" fillId="0" borderId="14"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1"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3" fillId="0" borderId="14"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0" xfId="0" applyFont="1" applyFill="1" applyAlignment="1">
      <alignment horizontal="left" vertical="center" wrapText="1"/>
    </xf>
    <xf numFmtId="0" fontId="3" fillId="4" borderId="13" xfId="0" applyFont="1" applyFill="1" applyBorder="1" applyAlignment="1">
      <alignment horizontal="left" vertical="center" wrapText="1"/>
    </xf>
    <xf numFmtId="0" fontId="3" fillId="0" borderId="11" xfId="0" applyFont="1" applyBorder="1" applyAlignment="1">
      <alignment horizontal="center" vertical="center" wrapText="1"/>
    </xf>
    <xf numFmtId="0" fontId="3" fillId="0" borderId="0" xfId="0" applyFont="1" applyAlignment="1">
      <alignment horizontal="left" vertical="center" wrapText="1"/>
    </xf>
    <xf numFmtId="0" fontId="3" fillId="0" borderId="16" xfId="0" applyFont="1" applyBorder="1" applyAlignment="1">
      <alignment horizontal="center" vertical="center" wrapText="1"/>
    </xf>
    <xf numFmtId="0" fontId="3" fillId="0" borderId="19"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wrapText="1"/>
    </xf>
    <xf numFmtId="0" fontId="3" fillId="0" borderId="6" xfId="0" applyFont="1" applyBorder="1" applyAlignment="1">
      <alignment horizontal="center" vertical="center" wrapText="1"/>
    </xf>
    <xf numFmtId="0" fontId="2" fillId="4" borderId="9" xfId="0" applyFont="1" applyFill="1" applyBorder="1">
      <alignment vertical="center"/>
    </xf>
    <xf numFmtId="0" fontId="3" fillId="0" borderId="0" xfId="0" applyFont="1" applyAlignment="1">
      <alignment horizontal="left" vertical="center" wrapText="1"/>
    </xf>
    <xf numFmtId="0" fontId="3" fillId="0" borderId="14"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9" xfId="0" applyFont="1" applyBorder="1" applyAlignment="1">
      <alignment horizontal="center" vertical="center" wrapText="1"/>
    </xf>
    <xf numFmtId="0" fontId="2" fillId="4" borderId="9" xfId="0" applyFont="1" applyFill="1" applyBorder="1" applyAlignment="1">
      <alignment horizontal="center" vertical="center"/>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9"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left" vertical="center" wrapText="1"/>
    </xf>
    <xf numFmtId="0" fontId="3" fillId="0" borderId="0" xfId="0" applyFont="1" applyAlignment="1">
      <alignment horizontal="left" vertical="center" wrapText="1"/>
    </xf>
    <xf numFmtId="0" fontId="3" fillId="0" borderId="14"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59" xfId="0" applyFont="1" applyBorder="1" applyAlignment="1">
      <alignment horizontal="center" vertical="center" wrapText="1"/>
    </xf>
    <xf numFmtId="0" fontId="0" fillId="0" borderId="11" xfId="0" applyBorder="1">
      <alignment vertical="center"/>
    </xf>
    <xf numFmtId="0" fontId="3" fillId="0" borderId="6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10" xfId="0" applyFont="1" applyBorder="1" applyAlignment="1">
      <alignment horizontal="left" vertical="center" wrapText="1"/>
    </xf>
    <xf numFmtId="0" fontId="3" fillId="0" borderId="9" xfId="0" applyFont="1" applyFill="1" applyBorder="1" applyAlignment="1">
      <alignment vertical="center" wrapText="1"/>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left" vertical="center" wrapText="1"/>
    </xf>
    <xf numFmtId="0" fontId="3" fillId="0" borderId="0" xfId="0" applyFont="1" applyAlignment="1">
      <alignment horizontal="left"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0" xfId="0" applyFont="1" applyAlignment="1">
      <alignment horizontal="left"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9" xfId="0" applyFont="1" applyBorder="1" applyAlignment="1">
      <alignment horizontal="center" vertical="center" wrapText="1"/>
    </xf>
    <xf numFmtId="0" fontId="2" fillId="4" borderId="9" xfId="0" applyFont="1" applyFill="1" applyBorder="1" applyAlignment="1">
      <alignment horizontal="center" vertical="center"/>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43"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44" xfId="0" applyFont="1" applyFill="1" applyBorder="1" applyAlignment="1">
      <alignment horizontal="center" vertical="center" wrapText="1"/>
    </xf>
    <xf numFmtId="0" fontId="3" fillId="2" borderId="4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2" borderId="36" xfId="0" applyFont="1" applyFill="1" applyBorder="1" applyAlignment="1">
      <alignment horizontal="center" vertical="center" wrapText="1"/>
    </xf>
    <xf numFmtId="0" fontId="3" fillId="2" borderId="46" xfId="0" applyFont="1" applyFill="1" applyBorder="1" applyAlignment="1">
      <alignment horizontal="center" vertical="center" wrapText="1"/>
    </xf>
    <xf numFmtId="0" fontId="3" fillId="2" borderId="47" xfId="0" applyFont="1" applyFill="1" applyBorder="1" applyAlignment="1">
      <alignment horizontal="center" vertical="center" wrapText="1"/>
    </xf>
    <xf numFmtId="0" fontId="3" fillId="2" borderId="0" xfId="0" applyFont="1" applyFill="1" applyAlignment="1">
      <alignment horizontal="center" vertical="center" wrapText="1"/>
    </xf>
    <xf numFmtId="0" fontId="3" fillId="5" borderId="15"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34" xfId="0" applyFont="1" applyFill="1" applyBorder="1" applyAlignment="1">
      <alignment horizontal="center" vertical="center" wrapText="1"/>
    </xf>
    <xf numFmtId="0" fontId="3" fillId="0" borderId="0" xfId="0" applyFont="1" applyAlignment="1">
      <alignment horizontal="left" vertical="center" wrapText="1"/>
    </xf>
    <xf numFmtId="0" fontId="3" fillId="0" borderId="6" xfId="0" applyFont="1" applyBorder="1" applyAlignment="1">
      <alignment horizontal="left" vertical="top" wrapText="1"/>
    </xf>
    <xf numFmtId="0" fontId="11" fillId="0" borderId="9"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3" fillId="0" borderId="1" xfId="0" applyFont="1" applyFill="1" applyBorder="1" applyAlignment="1">
      <alignment horizontal="left" vertical="center" wrapText="1"/>
    </xf>
    <xf numFmtId="0" fontId="9"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0" xfId="0" applyFont="1" applyFill="1" applyAlignment="1">
      <alignment horizontal="center" vertical="center"/>
    </xf>
    <xf numFmtId="0" fontId="2" fillId="0" borderId="58"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14" fillId="0" borderId="0" xfId="0" applyFont="1" applyAlignment="1">
      <alignment horizontal="center" vertical="center"/>
    </xf>
    <xf numFmtId="0" fontId="3" fillId="5" borderId="1" xfId="0" applyFont="1" applyFill="1" applyBorder="1" applyAlignment="1">
      <alignment horizontal="center" vertical="center"/>
    </xf>
    <xf numFmtId="0" fontId="17" fillId="2" borderId="1" xfId="0" applyFont="1" applyFill="1" applyBorder="1" applyAlignment="1">
      <alignment vertical="center" wrapText="1"/>
    </xf>
    <xf numFmtId="0" fontId="3" fillId="10" borderId="13" xfId="0" applyFont="1" applyFill="1" applyBorder="1" applyAlignment="1">
      <alignment horizontal="center" vertical="center"/>
    </xf>
    <xf numFmtId="0" fontId="3" fillId="10" borderId="1" xfId="0" applyFont="1" applyFill="1" applyBorder="1" applyAlignment="1">
      <alignment horizontal="center" vertical="center"/>
    </xf>
    <xf numFmtId="0" fontId="3" fillId="0" borderId="14" xfId="0" applyFont="1" applyBorder="1" applyAlignment="1">
      <alignment horizontal="center" vertical="center"/>
    </xf>
    <xf numFmtId="0" fontId="3" fillId="0" borderId="16" xfId="0" applyFont="1" applyBorder="1" applyAlignment="1">
      <alignment horizontal="center" vertical="center"/>
    </xf>
    <xf numFmtId="0" fontId="3" fillId="0" borderId="19" xfId="0" applyFont="1" applyBorder="1" applyAlignment="1">
      <alignment horizontal="center" vertical="center"/>
    </xf>
    <xf numFmtId="0" fontId="3" fillId="0" borderId="14"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9" xfId="0" applyFont="1" applyBorder="1" applyAlignment="1">
      <alignment horizontal="center" vertical="center" wrapText="1"/>
    </xf>
    <xf numFmtId="0" fontId="2" fillId="4" borderId="33" xfId="0" applyFont="1" applyFill="1" applyBorder="1" applyAlignment="1">
      <alignment horizontal="left" vertical="center"/>
    </xf>
    <xf numFmtId="0" fontId="2" fillId="4" borderId="10" xfId="0" applyFont="1" applyFill="1" applyBorder="1" applyAlignment="1">
      <alignment horizontal="left" vertical="center"/>
    </xf>
    <xf numFmtId="0" fontId="2" fillId="4" borderId="49" xfId="0" applyFont="1" applyFill="1" applyBorder="1" applyAlignment="1">
      <alignment horizontal="left" vertical="center"/>
    </xf>
    <xf numFmtId="0" fontId="3" fillId="0" borderId="34" xfId="0" applyFont="1" applyBorder="1" applyAlignment="1">
      <alignment horizontal="center" vertical="center"/>
    </xf>
    <xf numFmtId="0" fontId="3" fillId="0" borderId="51" xfId="0" applyFont="1" applyBorder="1" applyAlignment="1">
      <alignment horizontal="center" vertical="center"/>
    </xf>
    <xf numFmtId="0" fontId="3" fillId="0" borderId="50" xfId="0" applyFont="1" applyBorder="1" applyAlignment="1">
      <alignment horizontal="center" vertical="center"/>
    </xf>
    <xf numFmtId="0" fontId="2" fillId="4" borderId="9"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49" xfId="0" applyFont="1" applyFill="1" applyBorder="1" applyAlignment="1">
      <alignment horizontal="center" vertical="center"/>
    </xf>
    <xf numFmtId="0" fontId="2" fillId="10" borderId="9" xfId="0" applyFont="1" applyFill="1" applyBorder="1" applyAlignment="1">
      <alignment horizontal="center" vertical="center"/>
    </xf>
    <xf numFmtId="0" fontId="2" fillId="10" borderId="10" xfId="0" applyFont="1" applyFill="1" applyBorder="1" applyAlignment="1">
      <alignment horizontal="center" vertical="center"/>
    </xf>
    <xf numFmtId="0" fontId="2" fillId="10" borderId="49" xfId="0" applyFont="1" applyFill="1" applyBorder="1" applyAlignment="1">
      <alignment horizontal="center" vertical="center"/>
    </xf>
    <xf numFmtId="0" fontId="3" fillId="10" borderId="9" xfId="0" applyFont="1" applyFill="1" applyBorder="1" applyAlignment="1">
      <alignment horizontal="center" vertical="center"/>
    </xf>
    <xf numFmtId="0" fontId="3" fillId="10" borderId="10" xfId="0" applyFont="1" applyFill="1" applyBorder="1" applyAlignment="1">
      <alignment horizontal="center" vertical="center"/>
    </xf>
    <xf numFmtId="0" fontId="3" fillId="10" borderId="49" xfId="0" applyFont="1" applyFill="1" applyBorder="1" applyAlignment="1">
      <alignment horizontal="center" vertical="center"/>
    </xf>
    <xf numFmtId="0" fontId="3" fillId="0" borderId="31" xfId="0" applyFont="1" applyBorder="1" applyAlignment="1">
      <alignment horizontal="center" vertical="center"/>
    </xf>
    <xf numFmtId="0" fontId="3" fillId="0" borderId="1" xfId="0" applyFont="1" applyBorder="1" applyAlignment="1">
      <alignment horizontal="center" vertical="center"/>
    </xf>
    <xf numFmtId="0" fontId="3" fillId="10" borderId="18" xfId="0" applyFont="1" applyFill="1" applyBorder="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spPr>
            <a:ln w="28575" cap="rnd">
              <a:solidFill>
                <a:schemeClr val="accent1"/>
              </a:solidFill>
              <a:round/>
            </a:ln>
            <a:effectLst/>
          </c:spPr>
          <c:marker>
            <c:symbol val="none"/>
          </c:marker>
          <c:cat>
            <c:numRef>
              <c:f>'Meter Parameter'!$A$51:$A$59</c:f>
              <c:numCache>
                <c:formatCode>General</c:formatCode>
                <c:ptCount val="9"/>
                <c:pt idx="0">
                  <c:v>0.1</c:v>
                </c:pt>
                <c:pt idx="1">
                  <c:v>0.2</c:v>
                </c:pt>
                <c:pt idx="2">
                  <c:v>0.3</c:v>
                </c:pt>
                <c:pt idx="3">
                  <c:v>0.4</c:v>
                </c:pt>
                <c:pt idx="4">
                  <c:v>0.5</c:v>
                </c:pt>
                <c:pt idx="5">
                  <c:v>0.6</c:v>
                </c:pt>
                <c:pt idx="6">
                  <c:v>0.7</c:v>
                </c:pt>
                <c:pt idx="7">
                  <c:v>0.8</c:v>
                </c:pt>
                <c:pt idx="8">
                  <c:v>0.9</c:v>
                </c:pt>
              </c:numCache>
            </c:numRef>
          </c:cat>
          <c:val>
            <c:numRef>
              <c:f>'Meter Parameter'!$B$51:$B$59</c:f>
              <c:numCache>
                <c:formatCode>General</c:formatCode>
                <c:ptCount val="9"/>
                <c:pt idx="0">
                  <c:v>0</c:v>
                </c:pt>
                <c:pt idx="1">
                  <c:v>5.0000000000000001E-3</c:v>
                </c:pt>
                <c:pt idx="2">
                  <c:v>0.01</c:v>
                </c:pt>
                <c:pt idx="3">
                  <c:v>1.6E-2</c:v>
                </c:pt>
                <c:pt idx="4">
                  <c:v>2.1000000000000001E-2</c:v>
                </c:pt>
                <c:pt idx="5">
                  <c:v>2.7E-2</c:v>
                </c:pt>
                <c:pt idx="6">
                  <c:v>3.3000000000000002E-2</c:v>
                </c:pt>
                <c:pt idx="7">
                  <c:v>3.9E-2</c:v>
                </c:pt>
                <c:pt idx="8">
                  <c:v>4.4999999999999998E-2</c:v>
                </c:pt>
              </c:numCache>
            </c:numRef>
          </c:val>
          <c:smooth val="0"/>
          <c:extLst>
            <c:ext xmlns:c16="http://schemas.microsoft.com/office/drawing/2014/chart" uri="{C3380CC4-5D6E-409C-BE32-E72D297353CC}">
              <c16:uniqueId val="{00000000-8C12-412C-A416-E12D4D0CCA02}"/>
            </c:ext>
          </c:extLst>
        </c:ser>
        <c:dLbls>
          <c:showLegendKey val="0"/>
          <c:showVal val="0"/>
          <c:showCatName val="0"/>
          <c:showSerName val="0"/>
          <c:showPercent val="0"/>
          <c:showBubbleSize val="0"/>
        </c:dLbls>
        <c:smooth val="0"/>
        <c:axId val="317540831"/>
        <c:axId val="317541663"/>
      </c:lineChart>
      <c:catAx>
        <c:axId val="31754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17541663"/>
        <c:crosses val="autoZero"/>
        <c:auto val="1"/>
        <c:lblAlgn val="ctr"/>
        <c:lblOffset val="100"/>
        <c:noMultiLvlLbl val="0"/>
      </c:catAx>
      <c:valAx>
        <c:axId val="31754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17540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spPr>
            <a:ln w="28575" cap="rnd">
              <a:solidFill>
                <a:schemeClr val="accent1"/>
              </a:solidFill>
              <a:round/>
            </a:ln>
            <a:effectLst/>
          </c:spPr>
          <c:marker>
            <c:symbol val="none"/>
          </c:marker>
          <c:cat>
            <c:numRef>
              <c:f>'Meter Parameter'!$A$60:$A$69</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'Meter Parameter'!$B$60:$B$69</c:f>
              <c:numCache>
                <c:formatCode>General</c:formatCode>
                <c:ptCount val="10"/>
                <c:pt idx="0">
                  <c:v>5.0999999999999997E-2</c:v>
                </c:pt>
                <c:pt idx="1">
                  <c:v>0.109</c:v>
                </c:pt>
                <c:pt idx="2">
                  <c:v>0.16800000000000001</c:v>
                </c:pt>
                <c:pt idx="3">
                  <c:v>0.22600000000000001</c:v>
                </c:pt>
                <c:pt idx="4">
                  <c:v>0.28499999999999998</c:v>
                </c:pt>
                <c:pt idx="5">
                  <c:v>0.34300000000000003</c:v>
                </c:pt>
                <c:pt idx="6">
                  <c:v>0.40300000000000002</c:v>
                </c:pt>
                <c:pt idx="7">
                  <c:v>0.46200000000000002</c:v>
                </c:pt>
                <c:pt idx="8">
                  <c:v>0.52100000000000002</c:v>
                </c:pt>
                <c:pt idx="9">
                  <c:v>0.58099999999999996</c:v>
                </c:pt>
              </c:numCache>
            </c:numRef>
          </c:val>
          <c:smooth val="0"/>
          <c:extLst>
            <c:ext xmlns:c16="http://schemas.microsoft.com/office/drawing/2014/chart" uri="{C3380CC4-5D6E-409C-BE32-E72D297353CC}">
              <c16:uniqueId val="{00000000-83FF-4564-8C0B-1E75D817B4D8}"/>
            </c:ext>
          </c:extLst>
        </c:ser>
        <c:dLbls>
          <c:showLegendKey val="0"/>
          <c:showVal val="0"/>
          <c:showCatName val="0"/>
          <c:showSerName val="0"/>
          <c:showPercent val="0"/>
          <c:showBubbleSize val="0"/>
        </c:dLbls>
        <c:smooth val="0"/>
        <c:axId val="1920068911"/>
        <c:axId val="1920065583"/>
      </c:lineChart>
      <c:catAx>
        <c:axId val="192006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20065583"/>
        <c:crosses val="autoZero"/>
        <c:auto val="1"/>
        <c:lblAlgn val="ctr"/>
        <c:lblOffset val="100"/>
        <c:noMultiLvlLbl val="0"/>
      </c:catAx>
      <c:valAx>
        <c:axId val="192006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200689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3" Type="http://schemas.openxmlformats.org/officeDocument/2006/relationships/image" Target="../media/image46.png"/><Relationship Id="rId2" Type="http://schemas.openxmlformats.org/officeDocument/2006/relationships/image" Target="../media/image45.png"/><Relationship Id="rId1" Type="http://schemas.openxmlformats.org/officeDocument/2006/relationships/image" Target="../media/image44.png"/><Relationship Id="rId5" Type="http://schemas.openxmlformats.org/officeDocument/2006/relationships/image" Target="../media/image48.png"/><Relationship Id="rId4" Type="http://schemas.openxmlformats.org/officeDocument/2006/relationships/image" Target="../media/image47.png"/></Relationships>
</file>

<file path=xl/drawings/_rels/drawing11.xml.rels><?xml version="1.0" encoding="UTF-8" standalone="yes"?>
<Relationships xmlns="http://schemas.openxmlformats.org/package/2006/relationships"><Relationship Id="rId3" Type="http://schemas.openxmlformats.org/officeDocument/2006/relationships/image" Target="../media/image51.png"/><Relationship Id="rId2" Type="http://schemas.openxmlformats.org/officeDocument/2006/relationships/image" Target="../media/image50.png"/><Relationship Id="rId1" Type="http://schemas.openxmlformats.org/officeDocument/2006/relationships/image" Target="../media/image49.png"/><Relationship Id="rId6" Type="http://schemas.openxmlformats.org/officeDocument/2006/relationships/image" Target="../media/image54.png"/><Relationship Id="rId5" Type="http://schemas.openxmlformats.org/officeDocument/2006/relationships/image" Target="../media/image53.png"/><Relationship Id="rId4" Type="http://schemas.openxmlformats.org/officeDocument/2006/relationships/image" Target="../media/image52.png"/></Relationships>
</file>

<file path=xl/drawings/_rels/drawing12.xml.rels><?xml version="1.0" encoding="UTF-8" standalone="yes"?>
<Relationships xmlns="http://schemas.openxmlformats.org/package/2006/relationships"><Relationship Id="rId3" Type="http://schemas.openxmlformats.org/officeDocument/2006/relationships/image" Target="../media/image51.png"/><Relationship Id="rId2" Type="http://schemas.openxmlformats.org/officeDocument/2006/relationships/image" Target="../media/image50.png"/><Relationship Id="rId1" Type="http://schemas.openxmlformats.org/officeDocument/2006/relationships/image" Target="../media/image49.png"/><Relationship Id="rId6" Type="http://schemas.openxmlformats.org/officeDocument/2006/relationships/image" Target="../media/image54.png"/><Relationship Id="rId5" Type="http://schemas.openxmlformats.org/officeDocument/2006/relationships/image" Target="../media/image53.png"/><Relationship Id="rId4" Type="http://schemas.openxmlformats.org/officeDocument/2006/relationships/image" Target="../media/image5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57.png"/><Relationship Id="rId2" Type="http://schemas.openxmlformats.org/officeDocument/2006/relationships/image" Target="../media/image56.png"/><Relationship Id="rId1" Type="http://schemas.openxmlformats.org/officeDocument/2006/relationships/image" Target="../media/image55.png"/><Relationship Id="rId6" Type="http://schemas.openxmlformats.org/officeDocument/2006/relationships/image" Target="../media/image60.png"/><Relationship Id="rId5" Type="http://schemas.openxmlformats.org/officeDocument/2006/relationships/image" Target="../media/image59.png"/><Relationship Id="rId4" Type="http://schemas.openxmlformats.org/officeDocument/2006/relationships/image" Target="../media/image58.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gif"/><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gif"/><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8" Type="http://schemas.openxmlformats.org/officeDocument/2006/relationships/image" Target="../media/image24.png"/><Relationship Id="rId13" Type="http://schemas.openxmlformats.org/officeDocument/2006/relationships/image" Target="../media/image29.png"/><Relationship Id="rId18" Type="http://schemas.openxmlformats.org/officeDocument/2006/relationships/image" Target="../media/image34.png"/><Relationship Id="rId3" Type="http://schemas.openxmlformats.org/officeDocument/2006/relationships/image" Target="../media/image19.png"/><Relationship Id="rId7" Type="http://schemas.openxmlformats.org/officeDocument/2006/relationships/image" Target="../media/image23.png"/><Relationship Id="rId12" Type="http://schemas.openxmlformats.org/officeDocument/2006/relationships/image" Target="../media/image28.png"/><Relationship Id="rId17" Type="http://schemas.openxmlformats.org/officeDocument/2006/relationships/image" Target="../media/image33.png"/><Relationship Id="rId2" Type="http://schemas.openxmlformats.org/officeDocument/2006/relationships/image" Target="../media/image18.png"/><Relationship Id="rId16" Type="http://schemas.openxmlformats.org/officeDocument/2006/relationships/image" Target="../media/image32.png"/><Relationship Id="rId20" Type="http://schemas.openxmlformats.org/officeDocument/2006/relationships/image" Target="../media/image36.png"/><Relationship Id="rId1" Type="http://schemas.openxmlformats.org/officeDocument/2006/relationships/image" Target="../media/image17.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5" Type="http://schemas.openxmlformats.org/officeDocument/2006/relationships/image" Target="../media/image31.png"/><Relationship Id="rId10" Type="http://schemas.openxmlformats.org/officeDocument/2006/relationships/image" Target="../media/image26.png"/><Relationship Id="rId19" Type="http://schemas.openxmlformats.org/officeDocument/2006/relationships/image" Target="../media/image35.png"/><Relationship Id="rId4" Type="http://schemas.openxmlformats.org/officeDocument/2006/relationships/image" Target="../media/image20.png"/><Relationship Id="rId9" Type="http://schemas.openxmlformats.org/officeDocument/2006/relationships/image" Target="../media/image25.png"/><Relationship Id="rId14" Type="http://schemas.openxmlformats.org/officeDocument/2006/relationships/image" Target="../media/image30.png"/></Relationships>
</file>

<file path=xl/drawings/_rels/drawing7.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chart" Target="../charts/chart2.xml"/><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3" Type="http://schemas.openxmlformats.org/officeDocument/2006/relationships/image" Target="../media/image40.png"/><Relationship Id="rId2" Type="http://schemas.openxmlformats.org/officeDocument/2006/relationships/image" Target="../media/image39.png"/><Relationship Id="rId1" Type="http://schemas.openxmlformats.org/officeDocument/2006/relationships/image" Target="../media/image38.png"/></Relationships>
</file>

<file path=xl/drawings/_rels/drawing9.xml.rels><?xml version="1.0" encoding="UTF-8" standalone="yes"?>
<Relationships xmlns="http://schemas.openxmlformats.org/package/2006/relationships"><Relationship Id="rId3" Type="http://schemas.openxmlformats.org/officeDocument/2006/relationships/image" Target="../media/image43.gif"/><Relationship Id="rId2" Type="http://schemas.openxmlformats.org/officeDocument/2006/relationships/image" Target="../media/image42.png"/><Relationship Id="rId1" Type="http://schemas.openxmlformats.org/officeDocument/2006/relationships/image" Target="../media/image4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42</xdr:row>
      <xdr:rowOff>0</xdr:rowOff>
    </xdr:from>
    <xdr:to>
      <xdr:col>9</xdr:col>
      <xdr:colOff>304800</xdr:colOff>
      <xdr:row>43</xdr:row>
      <xdr:rowOff>133350</xdr:rowOff>
    </xdr:to>
    <xdr:sp macro="" textlink="">
      <xdr:nvSpPr>
        <xdr:cNvPr id="2" name="AutoShape 1" descr="{\displaystyle S={\sqrt {P^{2}+Q^{2}+D^{2}}}}">
          <a:extLst>
            <a:ext uri="{FF2B5EF4-FFF2-40B4-BE49-F238E27FC236}">
              <a16:creationId xmlns:a16="http://schemas.microsoft.com/office/drawing/2014/main" id="{00000000-0008-0000-0100-000001040000}"/>
            </a:ext>
          </a:extLst>
        </xdr:cNvPr>
        <xdr:cNvSpPr>
          <a:spLocks noChangeAspect="1" noChangeArrowheads="1"/>
        </xdr:cNvSpPr>
      </xdr:nvSpPr>
      <xdr:spPr bwMode="auto">
        <a:xfrm>
          <a:off x="15573375" y="17459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676275</xdr:colOff>
      <xdr:row>53</xdr:row>
      <xdr:rowOff>142875</xdr:rowOff>
    </xdr:from>
    <xdr:to>
      <xdr:col>14</xdr:col>
      <xdr:colOff>189532</xdr:colOff>
      <xdr:row>71</xdr:row>
      <xdr:rowOff>75823</xdr:rowOff>
    </xdr:to>
    <xdr:pic>
      <xdr:nvPicPr>
        <xdr:cNvPr id="2" name="그림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2047875" y="9229725"/>
          <a:ext cx="7742857" cy="3019048"/>
        </a:xfrm>
        <a:prstGeom prst="rect">
          <a:avLst/>
        </a:prstGeom>
      </xdr:spPr>
    </xdr:pic>
    <xdr:clientData/>
  </xdr:twoCellAnchor>
  <xdr:twoCellAnchor editAs="oneCell">
    <xdr:from>
      <xdr:col>3</xdr:col>
      <xdr:colOff>0</xdr:colOff>
      <xdr:row>2</xdr:row>
      <xdr:rowOff>0</xdr:rowOff>
    </xdr:from>
    <xdr:to>
      <xdr:col>20</xdr:col>
      <xdr:colOff>417590</xdr:colOff>
      <xdr:row>24</xdr:row>
      <xdr:rowOff>18576</xdr:rowOff>
    </xdr:to>
    <xdr:pic>
      <xdr:nvPicPr>
        <xdr:cNvPr id="4" name="그림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2"/>
        <a:stretch>
          <a:fillRect/>
        </a:stretch>
      </xdr:blipFill>
      <xdr:spPr>
        <a:xfrm>
          <a:off x="2057400" y="342900"/>
          <a:ext cx="12076190" cy="3790476"/>
        </a:xfrm>
        <a:prstGeom prst="rect">
          <a:avLst/>
        </a:prstGeom>
      </xdr:spPr>
    </xdr:pic>
    <xdr:clientData/>
  </xdr:twoCellAnchor>
  <xdr:twoCellAnchor editAs="oneCell">
    <xdr:from>
      <xdr:col>3</xdr:col>
      <xdr:colOff>0</xdr:colOff>
      <xdr:row>24</xdr:row>
      <xdr:rowOff>66675</xdr:rowOff>
    </xdr:from>
    <xdr:to>
      <xdr:col>15</xdr:col>
      <xdr:colOff>646590</xdr:colOff>
      <xdr:row>52</xdr:row>
      <xdr:rowOff>151789</xdr:rowOff>
    </xdr:to>
    <xdr:pic>
      <xdr:nvPicPr>
        <xdr:cNvPr id="6" name="그림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3"/>
        <a:stretch>
          <a:fillRect/>
        </a:stretch>
      </xdr:blipFill>
      <xdr:spPr>
        <a:xfrm>
          <a:off x="2057400" y="4181475"/>
          <a:ext cx="8876190" cy="4885714"/>
        </a:xfrm>
        <a:prstGeom prst="rect">
          <a:avLst/>
        </a:prstGeom>
      </xdr:spPr>
    </xdr:pic>
    <xdr:clientData/>
  </xdr:twoCellAnchor>
  <xdr:twoCellAnchor editAs="oneCell">
    <xdr:from>
      <xdr:col>3</xdr:col>
      <xdr:colOff>0</xdr:colOff>
      <xdr:row>75</xdr:row>
      <xdr:rowOff>0</xdr:rowOff>
    </xdr:from>
    <xdr:to>
      <xdr:col>19</xdr:col>
      <xdr:colOff>131962</xdr:colOff>
      <xdr:row>104</xdr:row>
      <xdr:rowOff>8902</xdr:rowOff>
    </xdr:to>
    <xdr:pic>
      <xdr:nvPicPr>
        <xdr:cNvPr id="8" name="그림 7">
          <a:extLst>
            <a:ext uri="{FF2B5EF4-FFF2-40B4-BE49-F238E27FC236}">
              <a16:creationId xmlns:a16="http://schemas.microsoft.com/office/drawing/2014/main" id="{00000000-0008-0000-0D00-000008000000}"/>
            </a:ext>
          </a:extLst>
        </xdr:cNvPr>
        <xdr:cNvPicPr>
          <a:picLocks noChangeAspect="1"/>
        </xdr:cNvPicPr>
      </xdr:nvPicPr>
      <xdr:blipFill>
        <a:blip xmlns:r="http://schemas.openxmlformats.org/officeDocument/2006/relationships" r:embed="rId4"/>
        <a:stretch>
          <a:fillRect/>
        </a:stretch>
      </xdr:blipFill>
      <xdr:spPr>
        <a:xfrm>
          <a:off x="2057400" y="12858750"/>
          <a:ext cx="11104762" cy="4980952"/>
        </a:xfrm>
        <a:prstGeom prst="rect">
          <a:avLst/>
        </a:prstGeom>
      </xdr:spPr>
    </xdr:pic>
    <xdr:clientData/>
  </xdr:twoCellAnchor>
  <xdr:twoCellAnchor editAs="oneCell">
    <xdr:from>
      <xdr:col>3</xdr:col>
      <xdr:colOff>0</xdr:colOff>
      <xdr:row>105</xdr:row>
      <xdr:rowOff>0</xdr:rowOff>
    </xdr:from>
    <xdr:to>
      <xdr:col>19</xdr:col>
      <xdr:colOff>160533</xdr:colOff>
      <xdr:row>133</xdr:row>
      <xdr:rowOff>170829</xdr:rowOff>
    </xdr:to>
    <xdr:pic>
      <xdr:nvPicPr>
        <xdr:cNvPr id="10" name="그림 9">
          <a:extLst>
            <a:ext uri="{FF2B5EF4-FFF2-40B4-BE49-F238E27FC236}">
              <a16:creationId xmlns:a16="http://schemas.microsoft.com/office/drawing/2014/main" id="{00000000-0008-0000-0D00-00000A000000}"/>
            </a:ext>
          </a:extLst>
        </xdr:cNvPr>
        <xdr:cNvPicPr>
          <a:picLocks noChangeAspect="1"/>
        </xdr:cNvPicPr>
      </xdr:nvPicPr>
      <xdr:blipFill>
        <a:blip xmlns:r="http://schemas.openxmlformats.org/officeDocument/2006/relationships" r:embed="rId5"/>
        <a:stretch>
          <a:fillRect/>
        </a:stretch>
      </xdr:blipFill>
      <xdr:spPr>
        <a:xfrm>
          <a:off x="2057400" y="18002250"/>
          <a:ext cx="11133333" cy="497142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61634</xdr:colOff>
      <xdr:row>136</xdr:row>
      <xdr:rowOff>52107</xdr:rowOff>
    </xdr:from>
    <xdr:to>
      <xdr:col>8</xdr:col>
      <xdr:colOff>657225</xdr:colOff>
      <xdr:row>156</xdr:row>
      <xdr:rowOff>162782</xdr:rowOff>
    </xdr:to>
    <xdr:pic>
      <xdr:nvPicPr>
        <xdr:cNvPr id="2" name="그림 1">
          <a:extLst>
            <a:ext uri="{FF2B5EF4-FFF2-40B4-BE49-F238E27FC236}">
              <a16:creationId xmlns:a16="http://schemas.microsoft.com/office/drawing/2014/main" id="{F15E4AB7-E568-41A9-9447-1EEA69C172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34" y="29341482"/>
          <a:ext cx="9568141" cy="4301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66676</xdr:colOff>
      <xdr:row>158</xdr:row>
      <xdr:rowOff>68917</xdr:rowOff>
    </xdr:from>
    <xdr:to>
      <xdr:col>8</xdr:col>
      <xdr:colOff>657226</xdr:colOff>
      <xdr:row>177</xdr:row>
      <xdr:rowOff>145188</xdr:rowOff>
    </xdr:to>
    <xdr:pic>
      <xdr:nvPicPr>
        <xdr:cNvPr id="3" name="그림 2">
          <a:extLst>
            <a:ext uri="{FF2B5EF4-FFF2-40B4-BE49-F238E27FC236}">
              <a16:creationId xmlns:a16="http://schemas.microsoft.com/office/drawing/2014/main" id="{8942BFFF-F427-4909-B53D-346670ECA7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6" y="34387492"/>
          <a:ext cx="9563100" cy="40577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54349</xdr:colOff>
      <xdr:row>179</xdr:row>
      <xdr:rowOff>90768</xdr:rowOff>
    </xdr:from>
    <xdr:to>
      <xdr:col>8</xdr:col>
      <xdr:colOff>681983</xdr:colOff>
      <xdr:row>199</xdr:row>
      <xdr:rowOff>114300</xdr:rowOff>
    </xdr:to>
    <xdr:pic>
      <xdr:nvPicPr>
        <xdr:cNvPr id="4" name="그림 3">
          <a:extLst>
            <a:ext uri="{FF2B5EF4-FFF2-40B4-BE49-F238E27FC236}">
              <a16:creationId xmlns:a16="http://schemas.microsoft.com/office/drawing/2014/main" id="{50E198C5-746D-4351-A59F-9CC583E64C2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349" y="39228993"/>
          <a:ext cx="9600184" cy="42145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44263</xdr:colOff>
      <xdr:row>201</xdr:row>
      <xdr:rowOff>22412</xdr:rowOff>
    </xdr:from>
    <xdr:to>
      <xdr:col>8</xdr:col>
      <xdr:colOff>676274</xdr:colOff>
      <xdr:row>221</xdr:row>
      <xdr:rowOff>29286</xdr:rowOff>
    </xdr:to>
    <xdr:pic>
      <xdr:nvPicPr>
        <xdr:cNvPr id="5" name="그림 4">
          <a:extLst>
            <a:ext uri="{FF2B5EF4-FFF2-40B4-BE49-F238E27FC236}">
              <a16:creationId xmlns:a16="http://schemas.microsoft.com/office/drawing/2014/main" id="{63F05CDE-4D35-4BD1-A9AA-ECE58EEED59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4263" y="43980287"/>
          <a:ext cx="9604561" cy="4197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100292</xdr:colOff>
      <xdr:row>224</xdr:row>
      <xdr:rowOff>11206</xdr:rowOff>
    </xdr:from>
    <xdr:to>
      <xdr:col>5</xdr:col>
      <xdr:colOff>1743075</xdr:colOff>
      <xdr:row>244</xdr:row>
      <xdr:rowOff>42233</xdr:rowOff>
    </xdr:to>
    <xdr:pic>
      <xdr:nvPicPr>
        <xdr:cNvPr id="6" name="그림 5">
          <a:extLst>
            <a:ext uri="{FF2B5EF4-FFF2-40B4-BE49-F238E27FC236}">
              <a16:creationId xmlns:a16="http://schemas.microsoft.com/office/drawing/2014/main" id="{9A187965-56E1-4B96-A7A4-0D9CC1D5914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0292" y="49207831"/>
          <a:ext cx="6491008" cy="42220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84045</xdr:colOff>
      <xdr:row>248</xdr:row>
      <xdr:rowOff>4202</xdr:rowOff>
    </xdr:from>
    <xdr:to>
      <xdr:col>7</xdr:col>
      <xdr:colOff>607643</xdr:colOff>
      <xdr:row>277</xdr:row>
      <xdr:rowOff>19050</xdr:rowOff>
    </xdr:to>
    <xdr:pic>
      <xdr:nvPicPr>
        <xdr:cNvPr id="7" name="그림 6">
          <a:extLst>
            <a:ext uri="{FF2B5EF4-FFF2-40B4-BE49-F238E27FC236}">
              <a16:creationId xmlns:a16="http://schemas.microsoft.com/office/drawing/2014/main" id="{034FAB4B-E00E-4B79-9AD1-09CD6596627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4045" y="54439577"/>
          <a:ext cx="8810348" cy="49868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61633</xdr:colOff>
      <xdr:row>2</xdr:row>
      <xdr:rowOff>52107</xdr:rowOff>
    </xdr:from>
    <xdr:to>
      <xdr:col>18</xdr:col>
      <xdr:colOff>280708</xdr:colOff>
      <xdr:row>24</xdr:row>
      <xdr:rowOff>61633</xdr:rowOff>
    </xdr:to>
    <xdr:pic>
      <xdr:nvPicPr>
        <xdr:cNvPr id="2" name="그림 1">
          <a:extLst>
            <a:ext uri="{FF2B5EF4-FFF2-40B4-BE49-F238E27FC236}">
              <a16:creationId xmlns:a16="http://schemas.microsoft.com/office/drawing/2014/main" id="{826BA4AA-873F-4B53-AA9E-3350574D88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33" y="477931"/>
          <a:ext cx="12523134" cy="4693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78442</xdr:colOff>
      <xdr:row>26</xdr:row>
      <xdr:rowOff>97491</xdr:rowOff>
    </xdr:from>
    <xdr:to>
      <xdr:col>18</xdr:col>
      <xdr:colOff>507067</xdr:colOff>
      <xdr:row>47</xdr:row>
      <xdr:rowOff>126066</xdr:rowOff>
    </xdr:to>
    <xdr:pic>
      <xdr:nvPicPr>
        <xdr:cNvPr id="5" name="그림 4">
          <a:extLst>
            <a:ext uri="{FF2B5EF4-FFF2-40B4-BE49-F238E27FC236}">
              <a16:creationId xmlns:a16="http://schemas.microsoft.com/office/drawing/2014/main" id="{45369CDF-EE47-4D18-8319-A064A89495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42" y="5633197"/>
          <a:ext cx="12732684" cy="44997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130548</xdr:colOff>
      <xdr:row>49</xdr:row>
      <xdr:rowOff>90768</xdr:rowOff>
    </xdr:from>
    <xdr:to>
      <xdr:col>18</xdr:col>
      <xdr:colOff>44823</xdr:colOff>
      <xdr:row>70</xdr:row>
      <xdr:rowOff>81242</xdr:rowOff>
    </xdr:to>
    <xdr:pic>
      <xdr:nvPicPr>
        <xdr:cNvPr id="6" name="그림 5">
          <a:extLst>
            <a:ext uri="{FF2B5EF4-FFF2-40B4-BE49-F238E27FC236}">
              <a16:creationId xmlns:a16="http://schemas.microsoft.com/office/drawing/2014/main" id="{AB0012D5-26CD-4AD4-BDF6-F1650744F25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0548" y="10523444"/>
          <a:ext cx="12218334" cy="44616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120463</xdr:colOff>
      <xdr:row>72</xdr:row>
      <xdr:rowOff>31936</xdr:rowOff>
    </xdr:from>
    <xdr:to>
      <xdr:col>18</xdr:col>
      <xdr:colOff>263338</xdr:colOff>
      <xdr:row>93</xdr:row>
      <xdr:rowOff>98611</xdr:rowOff>
    </xdr:to>
    <xdr:pic>
      <xdr:nvPicPr>
        <xdr:cNvPr id="7" name="그림 6">
          <a:extLst>
            <a:ext uri="{FF2B5EF4-FFF2-40B4-BE49-F238E27FC236}">
              <a16:creationId xmlns:a16="http://schemas.microsoft.com/office/drawing/2014/main" id="{F1572D2C-EBDE-4640-A86E-CDC651E8962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463" y="15361583"/>
          <a:ext cx="12446934" cy="45378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100292</xdr:colOff>
      <xdr:row>97</xdr:row>
      <xdr:rowOff>11206</xdr:rowOff>
    </xdr:from>
    <xdr:to>
      <xdr:col>12</xdr:col>
      <xdr:colOff>481292</xdr:colOff>
      <xdr:row>119</xdr:row>
      <xdr:rowOff>49306</xdr:rowOff>
    </xdr:to>
    <xdr:pic>
      <xdr:nvPicPr>
        <xdr:cNvPr id="8" name="그림 7">
          <a:extLst>
            <a:ext uri="{FF2B5EF4-FFF2-40B4-BE49-F238E27FC236}">
              <a16:creationId xmlns:a16="http://schemas.microsoft.com/office/drawing/2014/main" id="{E1EACBC2-825D-4AD0-AA22-55370E24199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0292" y="20663647"/>
          <a:ext cx="8583706" cy="47221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84044</xdr:colOff>
      <xdr:row>122</xdr:row>
      <xdr:rowOff>4202</xdr:rowOff>
    </xdr:from>
    <xdr:to>
      <xdr:col>19</xdr:col>
      <xdr:colOff>665069</xdr:colOff>
      <xdr:row>158</xdr:row>
      <xdr:rowOff>164726</xdr:rowOff>
    </xdr:to>
    <xdr:pic>
      <xdr:nvPicPr>
        <xdr:cNvPr id="10" name="그림 9">
          <a:extLst>
            <a:ext uri="{FF2B5EF4-FFF2-40B4-BE49-F238E27FC236}">
              <a16:creationId xmlns:a16="http://schemas.microsoft.com/office/drawing/2014/main" id="{9FFF7B20-7EF3-4BF5-BDCE-74FE5AFDFDC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4044" y="25979437"/>
          <a:ext cx="13568643" cy="78253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571500</xdr:colOff>
      <xdr:row>63</xdr:row>
      <xdr:rowOff>76200</xdr:rowOff>
    </xdr:from>
    <xdr:to>
      <xdr:col>3</xdr:col>
      <xdr:colOff>466725</xdr:colOff>
      <xdr:row>66</xdr:row>
      <xdr:rowOff>133350</xdr:rowOff>
    </xdr:to>
    <xdr:sp macro="" textlink="">
      <xdr:nvSpPr>
        <xdr:cNvPr id="4" name="타원 3">
          <a:extLst>
            <a:ext uri="{FF2B5EF4-FFF2-40B4-BE49-F238E27FC236}">
              <a16:creationId xmlns:a16="http://schemas.microsoft.com/office/drawing/2014/main" id="{00000000-0008-0000-1100-000004000000}"/>
            </a:ext>
          </a:extLst>
        </xdr:cNvPr>
        <xdr:cNvSpPr/>
      </xdr:nvSpPr>
      <xdr:spPr>
        <a:xfrm>
          <a:off x="2628900" y="19192875"/>
          <a:ext cx="942975" cy="54292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GUI</a:t>
          </a:r>
          <a:endParaRPr lang="ko-KR" altLang="en-US" sz="1100"/>
        </a:p>
      </xdr:txBody>
    </xdr:sp>
    <xdr:clientData/>
  </xdr:twoCellAnchor>
  <xdr:twoCellAnchor>
    <xdr:from>
      <xdr:col>3</xdr:col>
      <xdr:colOff>4495800</xdr:colOff>
      <xdr:row>34</xdr:row>
      <xdr:rowOff>95251</xdr:rowOff>
    </xdr:from>
    <xdr:to>
      <xdr:col>3</xdr:col>
      <xdr:colOff>5286375</xdr:colOff>
      <xdr:row>37</xdr:row>
      <xdr:rowOff>28576</xdr:rowOff>
    </xdr:to>
    <xdr:sp macro="" textlink="">
      <xdr:nvSpPr>
        <xdr:cNvPr id="5" name="타원 4">
          <a:extLst>
            <a:ext uri="{FF2B5EF4-FFF2-40B4-BE49-F238E27FC236}">
              <a16:creationId xmlns:a16="http://schemas.microsoft.com/office/drawing/2014/main" id="{00000000-0008-0000-1100-000005000000}"/>
            </a:ext>
          </a:extLst>
        </xdr:cNvPr>
        <xdr:cNvSpPr/>
      </xdr:nvSpPr>
      <xdr:spPr>
        <a:xfrm>
          <a:off x="7600950" y="14516101"/>
          <a:ext cx="790575" cy="4191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FFT</a:t>
          </a:r>
          <a:endParaRPr lang="ko-KR" altLang="en-US" sz="1100"/>
        </a:p>
      </xdr:txBody>
    </xdr:sp>
    <xdr:clientData/>
  </xdr:twoCellAnchor>
  <xdr:twoCellAnchor>
    <xdr:from>
      <xdr:col>3</xdr:col>
      <xdr:colOff>1400174</xdr:colOff>
      <xdr:row>43</xdr:row>
      <xdr:rowOff>38100</xdr:rowOff>
    </xdr:from>
    <xdr:to>
      <xdr:col>3</xdr:col>
      <xdr:colOff>2400300</xdr:colOff>
      <xdr:row>46</xdr:row>
      <xdr:rowOff>76200</xdr:rowOff>
    </xdr:to>
    <xdr:sp macro="" textlink="">
      <xdr:nvSpPr>
        <xdr:cNvPr id="7" name="타원 6">
          <a:extLst>
            <a:ext uri="{FF2B5EF4-FFF2-40B4-BE49-F238E27FC236}">
              <a16:creationId xmlns:a16="http://schemas.microsoft.com/office/drawing/2014/main" id="{00000000-0008-0000-1100-000007000000}"/>
            </a:ext>
          </a:extLst>
        </xdr:cNvPr>
        <xdr:cNvSpPr/>
      </xdr:nvSpPr>
      <xdr:spPr>
        <a:xfrm>
          <a:off x="4505324" y="15916275"/>
          <a:ext cx="1000126" cy="52387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RMSlog</a:t>
          </a:r>
          <a:endParaRPr lang="ko-KR" altLang="en-US" sz="1100"/>
        </a:p>
      </xdr:txBody>
    </xdr:sp>
    <xdr:clientData/>
  </xdr:twoCellAnchor>
  <xdr:twoCellAnchor>
    <xdr:from>
      <xdr:col>3</xdr:col>
      <xdr:colOff>1333500</xdr:colOff>
      <xdr:row>38</xdr:row>
      <xdr:rowOff>104775</xdr:rowOff>
    </xdr:from>
    <xdr:to>
      <xdr:col>3</xdr:col>
      <xdr:colOff>2409825</xdr:colOff>
      <xdr:row>41</xdr:row>
      <xdr:rowOff>85725</xdr:rowOff>
    </xdr:to>
    <xdr:sp macro="" textlink="">
      <xdr:nvSpPr>
        <xdr:cNvPr id="8" name="타원 7">
          <a:extLst>
            <a:ext uri="{FF2B5EF4-FFF2-40B4-BE49-F238E27FC236}">
              <a16:creationId xmlns:a16="http://schemas.microsoft.com/office/drawing/2014/main" id="{00000000-0008-0000-1100-000008000000}"/>
            </a:ext>
          </a:extLst>
        </xdr:cNvPr>
        <xdr:cNvSpPr/>
      </xdr:nvSpPr>
      <xdr:spPr>
        <a:xfrm>
          <a:off x="4438650" y="15173325"/>
          <a:ext cx="1076325" cy="46672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Wave</a:t>
          </a:r>
          <a:endParaRPr lang="ko-KR" altLang="en-US" sz="1100"/>
        </a:p>
      </xdr:txBody>
    </xdr:sp>
    <xdr:clientData/>
  </xdr:twoCellAnchor>
  <xdr:twoCellAnchor>
    <xdr:from>
      <xdr:col>3</xdr:col>
      <xdr:colOff>1362073</xdr:colOff>
      <xdr:row>29</xdr:row>
      <xdr:rowOff>142876</xdr:rowOff>
    </xdr:from>
    <xdr:to>
      <xdr:col>3</xdr:col>
      <xdr:colOff>2390774</xdr:colOff>
      <xdr:row>32</xdr:row>
      <xdr:rowOff>142875</xdr:rowOff>
    </xdr:to>
    <xdr:sp macro="" textlink="">
      <xdr:nvSpPr>
        <xdr:cNvPr id="9" name="타원 8">
          <a:extLst>
            <a:ext uri="{FF2B5EF4-FFF2-40B4-BE49-F238E27FC236}">
              <a16:creationId xmlns:a16="http://schemas.microsoft.com/office/drawing/2014/main" id="{00000000-0008-0000-1100-000009000000}"/>
            </a:ext>
          </a:extLst>
        </xdr:cNvPr>
        <xdr:cNvSpPr/>
      </xdr:nvSpPr>
      <xdr:spPr>
        <a:xfrm>
          <a:off x="4467223" y="13754101"/>
          <a:ext cx="1028701" cy="485774"/>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PostScan</a:t>
          </a:r>
          <a:endParaRPr lang="ko-KR" altLang="en-US" sz="1100"/>
        </a:p>
      </xdr:txBody>
    </xdr:sp>
    <xdr:clientData/>
  </xdr:twoCellAnchor>
  <xdr:twoCellAnchor>
    <xdr:from>
      <xdr:col>3</xdr:col>
      <xdr:colOff>1352549</xdr:colOff>
      <xdr:row>34</xdr:row>
      <xdr:rowOff>47626</xdr:rowOff>
    </xdr:from>
    <xdr:to>
      <xdr:col>3</xdr:col>
      <xdr:colOff>2390775</xdr:colOff>
      <xdr:row>37</xdr:row>
      <xdr:rowOff>38101</xdr:rowOff>
    </xdr:to>
    <xdr:sp macro="" textlink="">
      <xdr:nvSpPr>
        <xdr:cNvPr id="10" name="타원 9">
          <a:extLst>
            <a:ext uri="{FF2B5EF4-FFF2-40B4-BE49-F238E27FC236}">
              <a16:creationId xmlns:a16="http://schemas.microsoft.com/office/drawing/2014/main" id="{00000000-0008-0000-1100-00000A000000}"/>
            </a:ext>
          </a:extLst>
        </xdr:cNvPr>
        <xdr:cNvSpPr/>
      </xdr:nvSpPr>
      <xdr:spPr>
        <a:xfrm>
          <a:off x="4457699" y="14468476"/>
          <a:ext cx="1038226" cy="4762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Energy</a:t>
          </a:r>
          <a:endParaRPr lang="ko-KR" altLang="en-US" sz="1100"/>
        </a:p>
      </xdr:txBody>
    </xdr:sp>
    <xdr:clientData/>
  </xdr:twoCellAnchor>
  <xdr:twoCellAnchor>
    <xdr:from>
      <xdr:col>1</xdr:col>
      <xdr:colOff>600074</xdr:colOff>
      <xdr:row>37</xdr:row>
      <xdr:rowOff>85726</xdr:rowOff>
    </xdr:from>
    <xdr:to>
      <xdr:col>2</xdr:col>
      <xdr:colOff>142874</xdr:colOff>
      <xdr:row>40</xdr:row>
      <xdr:rowOff>19051</xdr:rowOff>
    </xdr:to>
    <xdr:sp macro="" textlink="">
      <xdr:nvSpPr>
        <xdr:cNvPr id="11" name="타원 10">
          <a:extLst>
            <a:ext uri="{FF2B5EF4-FFF2-40B4-BE49-F238E27FC236}">
              <a16:creationId xmlns:a16="http://schemas.microsoft.com/office/drawing/2014/main" id="{00000000-0008-0000-1100-00000B000000}"/>
            </a:ext>
          </a:extLst>
        </xdr:cNvPr>
        <xdr:cNvSpPr/>
      </xdr:nvSpPr>
      <xdr:spPr>
        <a:xfrm>
          <a:off x="1295399" y="14992351"/>
          <a:ext cx="904875" cy="4191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Meter</a:t>
          </a:r>
          <a:endParaRPr lang="ko-KR" altLang="en-US" sz="1100"/>
        </a:p>
      </xdr:txBody>
    </xdr:sp>
    <xdr:clientData/>
  </xdr:twoCellAnchor>
  <xdr:twoCellAnchor>
    <xdr:from>
      <xdr:col>2</xdr:col>
      <xdr:colOff>600074</xdr:colOff>
      <xdr:row>51</xdr:row>
      <xdr:rowOff>9526</xdr:rowOff>
    </xdr:from>
    <xdr:to>
      <xdr:col>3</xdr:col>
      <xdr:colOff>457199</xdr:colOff>
      <xdr:row>53</xdr:row>
      <xdr:rowOff>142876</xdr:rowOff>
    </xdr:to>
    <xdr:sp macro="" textlink="">
      <xdr:nvSpPr>
        <xdr:cNvPr id="12" name="타원 11">
          <a:extLst>
            <a:ext uri="{FF2B5EF4-FFF2-40B4-BE49-F238E27FC236}">
              <a16:creationId xmlns:a16="http://schemas.microsoft.com/office/drawing/2014/main" id="{00000000-0008-0000-1100-00000C000000}"/>
            </a:ext>
          </a:extLst>
        </xdr:cNvPr>
        <xdr:cNvSpPr/>
      </xdr:nvSpPr>
      <xdr:spPr>
        <a:xfrm>
          <a:off x="2657474" y="17183101"/>
          <a:ext cx="904875" cy="4572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Trend</a:t>
          </a:r>
          <a:endParaRPr lang="ko-KR" altLang="en-US" sz="1100"/>
        </a:p>
      </xdr:txBody>
    </xdr:sp>
    <xdr:clientData/>
  </xdr:twoCellAnchor>
  <xdr:twoCellAnchor>
    <xdr:from>
      <xdr:col>2</xdr:col>
      <xdr:colOff>533399</xdr:colOff>
      <xdr:row>57</xdr:row>
      <xdr:rowOff>85725</xdr:rowOff>
    </xdr:from>
    <xdr:to>
      <xdr:col>3</xdr:col>
      <xdr:colOff>390524</xdr:colOff>
      <xdr:row>60</xdr:row>
      <xdr:rowOff>47625</xdr:rowOff>
    </xdr:to>
    <xdr:sp macro="" textlink="">
      <xdr:nvSpPr>
        <xdr:cNvPr id="13" name="타원 12">
          <a:extLst>
            <a:ext uri="{FF2B5EF4-FFF2-40B4-BE49-F238E27FC236}">
              <a16:creationId xmlns:a16="http://schemas.microsoft.com/office/drawing/2014/main" id="{00000000-0008-0000-1100-00000D000000}"/>
            </a:ext>
          </a:extLst>
        </xdr:cNvPr>
        <xdr:cNvSpPr/>
      </xdr:nvSpPr>
      <xdr:spPr>
        <a:xfrm>
          <a:off x="2590799" y="18230850"/>
          <a:ext cx="904875" cy="44767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IOM</a:t>
          </a:r>
          <a:endParaRPr lang="ko-KR" altLang="en-US" sz="1100"/>
        </a:p>
      </xdr:txBody>
    </xdr:sp>
    <xdr:clientData/>
  </xdr:twoCellAnchor>
  <xdr:twoCellAnchor>
    <xdr:from>
      <xdr:col>3</xdr:col>
      <xdr:colOff>2252200</xdr:colOff>
      <xdr:row>35</xdr:row>
      <xdr:rowOff>142877</xdr:rowOff>
    </xdr:from>
    <xdr:to>
      <xdr:col>3</xdr:col>
      <xdr:colOff>4495799</xdr:colOff>
      <xdr:row>39</xdr:row>
      <xdr:rowOff>11201</xdr:rowOff>
    </xdr:to>
    <xdr:cxnSp macro="">
      <xdr:nvCxnSpPr>
        <xdr:cNvPr id="15" name="구부러진 연결선 14">
          <a:extLst>
            <a:ext uri="{FF2B5EF4-FFF2-40B4-BE49-F238E27FC236}">
              <a16:creationId xmlns:a16="http://schemas.microsoft.com/office/drawing/2014/main" id="{00000000-0008-0000-1100-00000F000000}"/>
            </a:ext>
          </a:extLst>
        </xdr:cNvPr>
        <xdr:cNvCxnSpPr>
          <a:stCxn id="8" idx="7"/>
          <a:endCxn id="5" idx="2"/>
        </xdr:cNvCxnSpPr>
      </xdr:nvCxnSpPr>
      <xdr:spPr>
        <a:xfrm rot="5400000" flipH="1" flipV="1">
          <a:off x="6221138" y="13861864"/>
          <a:ext cx="516024" cy="2243599"/>
        </a:xfrm>
        <a:prstGeom prst="curvedConnector2">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10358</xdr:colOff>
      <xdr:row>31</xdr:row>
      <xdr:rowOff>61914</xdr:rowOff>
    </xdr:from>
    <xdr:to>
      <xdr:col>3</xdr:col>
      <xdr:colOff>1362073</xdr:colOff>
      <xdr:row>37</xdr:row>
      <xdr:rowOff>147103</xdr:rowOff>
    </xdr:to>
    <xdr:cxnSp macro="">
      <xdr:nvCxnSpPr>
        <xdr:cNvPr id="18" name="구부러진 연결선 17">
          <a:extLst>
            <a:ext uri="{FF2B5EF4-FFF2-40B4-BE49-F238E27FC236}">
              <a16:creationId xmlns:a16="http://schemas.microsoft.com/office/drawing/2014/main" id="{00000000-0008-0000-1100-000012000000}"/>
            </a:ext>
          </a:extLst>
        </xdr:cNvPr>
        <xdr:cNvCxnSpPr>
          <a:stCxn id="11" idx="7"/>
          <a:endCxn id="9" idx="2"/>
        </xdr:cNvCxnSpPr>
      </xdr:nvCxnSpPr>
      <xdr:spPr>
        <a:xfrm rot="5400000" flipH="1" flipV="1">
          <a:off x="2739121" y="13325626"/>
          <a:ext cx="1056739" cy="2399465"/>
        </a:xfrm>
        <a:prstGeom prst="curvedConnector2">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142874</xdr:colOff>
      <xdr:row>35</xdr:row>
      <xdr:rowOff>123826</xdr:rowOff>
    </xdr:from>
    <xdr:to>
      <xdr:col>3</xdr:col>
      <xdr:colOff>1352549</xdr:colOff>
      <xdr:row>38</xdr:row>
      <xdr:rowOff>133351</xdr:rowOff>
    </xdr:to>
    <xdr:cxnSp macro="">
      <xdr:nvCxnSpPr>
        <xdr:cNvPr id="21" name="구부러진 연결선 20">
          <a:extLst>
            <a:ext uri="{FF2B5EF4-FFF2-40B4-BE49-F238E27FC236}">
              <a16:creationId xmlns:a16="http://schemas.microsoft.com/office/drawing/2014/main" id="{00000000-0008-0000-1100-000015000000}"/>
            </a:ext>
          </a:extLst>
        </xdr:cNvPr>
        <xdr:cNvCxnSpPr>
          <a:stCxn id="11" idx="6"/>
          <a:endCxn id="10" idx="2"/>
        </xdr:cNvCxnSpPr>
      </xdr:nvCxnSpPr>
      <xdr:spPr>
        <a:xfrm flipV="1">
          <a:off x="2200274" y="14706601"/>
          <a:ext cx="2257425" cy="495300"/>
        </a:xfrm>
        <a:prstGeom prst="curvedConnector3">
          <a:avLst>
            <a:gd name="adj1" fmla="val 50000"/>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10359</xdr:colOff>
      <xdr:row>39</xdr:row>
      <xdr:rowOff>119599</xdr:rowOff>
    </xdr:from>
    <xdr:to>
      <xdr:col>3</xdr:col>
      <xdr:colOff>1333501</xdr:colOff>
      <xdr:row>40</xdr:row>
      <xdr:rowOff>14287</xdr:rowOff>
    </xdr:to>
    <xdr:cxnSp macro="">
      <xdr:nvCxnSpPr>
        <xdr:cNvPr id="30" name="구부러진 연결선 29">
          <a:extLst>
            <a:ext uri="{FF2B5EF4-FFF2-40B4-BE49-F238E27FC236}">
              <a16:creationId xmlns:a16="http://schemas.microsoft.com/office/drawing/2014/main" id="{00000000-0008-0000-1100-00001E000000}"/>
            </a:ext>
          </a:extLst>
        </xdr:cNvPr>
        <xdr:cNvCxnSpPr>
          <a:stCxn id="11" idx="5"/>
          <a:endCxn id="8" idx="2"/>
        </xdr:cNvCxnSpPr>
      </xdr:nvCxnSpPr>
      <xdr:spPr>
        <a:xfrm rot="16200000" flipH="1">
          <a:off x="3224898" y="14192935"/>
          <a:ext cx="56613" cy="2370892"/>
        </a:xfrm>
        <a:prstGeom prst="curvedConnector4">
          <a:avLst>
            <a:gd name="adj1" fmla="val 403794"/>
            <a:gd name="adj2" fmla="val 52795"/>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1052511</xdr:colOff>
      <xdr:row>40</xdr:row>
      <xdr:rowOff>19051</xdr:rowOff>
    </xdr:from>
    <xdr:to>
      <xdr:col>3</xdr:col>
      <xdr:colOff>1400173</xdr:colOff>
      <xdr:row>44</xdr:row>
      <xdr:rowOff>138113</xdr:rowOff>
    </xdr:to>
    <xdr:cxnSp macro="">
      <xdr:nvCxnSpPr>
        <xdr:cNvPr id="35" name="구부러진 연결선 34">
          <a:extLst>
            <a:ext uri="{FF2B5EF4-FFF2-40B4-BE49-F238E27FC236}">
              <a16:creationId xmlns:a16="http://schemas.microsoft.com/office/drawing/2014/main" id="{00000000-0008-0000-1100-000023000000}"/>
            </a:ext>
          </a:extLst>
        </xdr:cNvPr>
        <xdr:cNvCxnSpPr>
          <a:stCxn id="11" idx="4"/>
          <a:endCxn id="7" idx="2"/>
        </xdr:cNvCxnSpPr>
      </xdr:nvCxnSpPr>
      <xdr:spPr>
        <a:xfrm rot="16200000" flipH="1">
          <a:off x="2743199" y="14416088"/>
          <a:ext cx="766762" cy="2757487"/>
        </a:xfrm>
        <a:prstGeom prst="curvedConnector2">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318333</xdr:colOff>
      <xdr:row>51</xdr:row>
      <xdr:rowOff>82831</xdr:rowOff>
    </xdr:from>
    <xdr:to>
      <xdr:col>3</xdr:col>
      <xdr:colOff>331033</xdr:colOff>
      <xdr:row>53</xdr:row>
      <xdr:rowOff>82271</xdr:rowOff>
    </xdr:to>
    <xdr:cxnSp macro="">
      <xdr:nvCxnSpPr>
        <xdr:cNvPr id="40" name="구부러진 연결선 39">
          <a:extLst>
            <a:ext uri="{FF2B5EF4-FFF2-40B4-BE49-F238E27FC236}">
              <a16:creationId xmlns:a16="http://schemas.microsoft.com/office/drawing/2014/main" id="{00000000-0008-0000-1100-000028000000}"/>
            </a:ext>
          </a:extLst>
        </xdr:cNvPr>
        <xdr:cNvCxnSpPr>
          <a:stCxn id="12" idx="7"/>
          <a:endCxn id="12" idx="5"/>
        </xdr:cNvCxnSpPr>
      </xdr:nvCxnSpPr>
      <xdr:spPr>
        <a:xfrm rot="16200000" flipH="1">
          <a:off x="3268188" y="17411701"/>
          <a:ext cx="323290" cy="12700"/>
        </a:xfrm>
        <a:prstGeom prst="curvedConnector5">
          <a:avLst>
            <a:gd name="adj1" fmla="val -70711"/>
            <a:gd name="adj2" fmla="val 7881567"/>
            <a:gd name="adj3" fmla="val 17071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251658</xdr:colOff>
      <xdr:row>57</xdr:row>
      <xdr:rowOff>157634</xdr:rowOff>
    </xdr:from>
    <xdr:to>
      <xdr:col>3</xdr:col>
      <xdr:colOff>264358</xdr:colOff>
      <xdr:row>59</xdr:row>
      <xdr:rowOff>150339</xdr:rowOff>
    </xdr:to>
    <xdr:cxnSp macro="">
      <xdr:nvCxnSpPr>
        <xdr:cNvPr id="44" name="구부러진 연결선 43">
          <a:extLst>
            <a:ext uri="{FF2B5EF4-FFF2-40B4-BE49-F238E27FC236}">
              <a16:creationId xmlns:a16="http://schemas.microsoft.com/office/drawing/2014/main" id="{00000000-0008-0000-1100-00002C000000}"/>
            </a:ext>
          </a:extLst>
        </xdr:cNvPr>
        <xdr:cNvCxnSpPr>
          <a:stCxn id="13" idx="7"/>
          <a:endCxn id="13" idx="5"/>
        </xdr:cNvCxnSpPr>
      </xdr:nvCxnSpPr>
      <xdr:spPr>
        <a:xfrm rot="16200000" flipH="1">
          <a:off x="3204880" y="18454687"/>
          <a:ext cx="316555" cy="12700"/>
        </a:xfrm>
        <a:prstGeom prst="curvedConnector5">
          <a:avLst>
            <a:gd name="adj1" fmla="val -72215"/>
            <a:gd name="adj2" fmla="val 7881567"/>
            <a:gd name="adj3" fmla="val 172215"/>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322280</xdr:colOff>
      <xdr:row>64</xdr:row>
      <xdr:rowOff>134</xdr:rowOff>
    </xdr:from>
    <xdr:to>
      <xdr:col>3</xdr:col>
      <xdr:colOff>334980</xdr:colOff>
      <xdr:row>66</xdr:row>
      <xdr:rowOff>60189</xdr:rowOff>
    </xdr:to>
    <xdr:cxnSp macro="">
      <xdr:nvCxnSpPr>
        <xdr:cNvPr id="54" name="구부러진 연결선 53">
          <a:extLst>
            <a:ext uri="{FF2B5EF4-FFF2-40B4-BE49-F238E27FC236}">
              <a16:creationId xmlns:a16="http://schemas.microsoft.com/office/drawing/2014/main" id="{00000000-0008-0000-1100-000036000000}"/>
            </a:ext>
          </a:extLst>
        </xdr:cNvPr>
        <xdr:cNvCxnSpPr>
          <a:stCxn id="4" idx="7"/>
          <a:endCxn id="4" idx="5"/>
        </xdr:cNvCxnSpPr>
      </xdr:nvCxnSpPr>
      <xdr:spPr>
        <a:xfrm rot="16200000" flipH="1">
          <a:off x="3241827" y="19464337"/>
          <a:ext cx="383905" cy="12700"/>
        </a:xfrm>
        <a:prstGeom prst="curvedConnector5">
          <a:avLst>
            <a:gd name="adj1" fmla="val -59546"/>
            <a:gd name="adj2" fmla="val 8137638"/>
            <a:gd name="adj3" fmla="val 159546"/>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552450</xdr:colOff>
      <xdr:row>70</xdr:row>
      <xdr:rowOff>38100</xdr:rowOff>
    </xdr:from>
    <xdr:to>
      <xdr:col>3</xdr:col>
      <xdr:colOff>428625</xdr:colOff>
      <xdr:row>72</xdr:row>
      <xdr:rowOff>142876</xdr:rowOff>
    </xdr:to>
    <xdr:sp macro="" textlink="">
      <xdr:nvSpPr>
        <xdr:cNvPr id="57" name="타원 56">
          <a:extLst>
            <a:ext uri="{FF2B5EF4-FFF2-40B4-BE49-F238E27FC236}">
              <a16:creationId xmlns:a16="http://schemas.microsoft.com/office/drawing/2014/main" id="{00000000-0008-0000-1100-000039000000}"/>
            </a:ext>
          </a:extLst>
        </xdr:cNvPr>
        <xdr:cNvSpPr/>
      </xdr:nvSpPr>
      <xdr:spPr>
        <a:xfrm>
          <a:off x="2609850" y="20288250"/>
          <a:ext cx="923925" cy="428626"/>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timer</a:t>
          </a:r>
          <a:endParaRPr lang="ko-KR" altLang="en-US" sz="1100"/>
        </a:p>
      </xdr:txBody>
    </xdr:sp>
    <xdr:clientData/>
  </xdr:twoCellAnchor>
  <xdr:twoCellAnchor>
    <xdr:from>
      <xdr:col>2</xdr:col>
      <xdr:colOff>523875</xdr:colOff>
      <xdr:row>75</xdr:row>
      <xdr:rowOff>66675</xdr:rowOff>
    </xdr:from>
    <xdr:to>
      <xdr:col>3</xdr:col>
      <xdr:colOff>419100</xdr:colOff>
      <xdr:row>78</xdr:row>
      <xdr:rowOff>9525</xdr:rowOff>
    </xdr:to>
    <xdr:sp macro="" textlink="">
      <xdr:nvSpPr>
        <xdr:cNvPr id="58" name="타원 57">
          <a:extLst>
            <a:ext uri="{FF2B5EF4-FFF2-40B4-BE49-F238E27FC236}">
              <a16:creationId xmlns:a16="http://schemas.microsoft.com/office/drawing/2014/main" id="{00000000-0008-0000-1100-00003A000000}"/>
            </a:ext>
          </a:extLst>
        </xdr:cNvPr>
        <xdr:cNvSpPr/>
      </xdr:nvSpPr>
      <xdr:spPr>
        <a:xfrm>
          <a:off x="2581275" y="21126450"/>
          <a:ext cx="942975" cy="42862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SMB</a:t>
          </a:r>
          <a:endParaRPr lang="ko-KR" altLang="en-US" sz="1100"/>
        </a:p>
      </xdr:txBody>
    </xdr:sp>
    <xdr:clientData/>
  </xdr:twoCellAnchor>
  <xdr:twoCellAnchor>
    <xdr:from>
      <xdr:col>3</xdr:col>
      <xdr:colOff>274655</xdr:colOff>
      <xdr:row>75</xdr:row>
      <xdr:rowOff>135795</xdr:rowOff>
    </xdr:from>
    <xdr:to>
      <xdr:col>3</xdr:col>
      <xdr:colOff>287355</xdr:colOff>
      <xdr:row>77</xdr:row>
      <xdr:rowOff>115028</xdr:rowOff>
    </xdr:to>
    <xdr:cxnSp macro="">
      <xdr:nvCxnSpPr>
        <xdr:cNvPr id="59" name="구부러진 연결선 58">
          <a:extLst>
            <a:ext uri="{FF2B5EF4-FFF2-40B4-BE49-F238E27FC236}">
              <a16:creationId xmlns:a16="http://schemas.microsoft.com/office/drawing/2014/main" id="{00000000-0008-0000-1100-00003B000000}"/>
            </a:ext>
          </a:extLst>
        </xdr:cNvPr>
        <xdr:cNvCxnSpPr>
          <a:stCxn id="58" idx="7"/>
          <a:endCxn id="58" idx="5"/>
        </xdr:cNvCxnSpPr>
      </xdr:nvCxnSpPr>
      <xdr:spPr>
        <a:xfrm rot="16200000" flipH="1">
          <a:off x="3234613" y="21340762"/>
          <a:ext cx="303083" cy="12700"/>
        </a:xfrm>
        <a:prstGeom prst="curvedConnector5">
          <a:avLst>
            <a:gd name="adj1" fmla="val -75425"/>
            <a:gd name="adj2" fmla="val 8137638"/>
            <a:gd name="adj3" fmla="val 175425"/>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286969</xdr:colOff>
      <xdr:row>70</xdr:row>
      <xdr:rowOff>107221</xdr:rowOff>
    </xdr:from>
    <xdr:to>
      <xdr:col>3</xdr:col>
      <xdr:colOff>299669</xdr:colOff>
      <xdr:row>72</xdr:row>
      <xdr:rowOff>86455</xdr:rowOff>
    </xdr:to>
    <xdr:cxnSp macro="">
      <xdr:nvCxnSpPr>
        <xdr:cNvPr id="60" name="구부러진 연결선 59">
          <a:extLst>
            <a:ext uri="{FF2B5EF4-FFF2-40B4-BE49-F238E27FC236}">
              <a16:creationId xmlns:a16="http://schemas.microsoft.com/office/drawing/2014/main" id="{00000000-0008-0000-1100-00003C000000}"/>
            </a:ext>
          </a:extLst>
        </xdr:cNvPr>
        <xdr:cNvCxnSpPr>
          <a:stCxn id="57" idx="7"/>
          <a:endCxn id="57" idx="5"/>
        </xdr:cNvCxnSpPr>
      </xdr:nvCxnSpPr>
      <xdr:spPr>
        <a:xfrm rot="16200000" flipH="1">
          <a:off x="3246927" y="20502563"/>
          <a:ext cx="303084" cy="12700"/>
        </a:xfrm>
        <a:prstGeom prst="curvedConnector5">
          <a:avLst>
            <a:gd name="adj1" fmla="val -75425"/>
            <a:gd name="adj2" fmla="val 8009598"/>
            <a:gd name="adj3" fmla="val 175425"/>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4610099</xdr:colOff>
      <xdr:row>43</xdr:row>
      <xdr:rowOff>1</xdr:rowOff>
    </xdr:from>
    <xdr:to>
      <xdr:col>3</xdr:col>
      <xdr:colOff>5372101</xdr:colOff>
      <xdr:row>46</xdr:row>
      <xdr:rowOff>0</xdr:rowOff>
    </xdr:to>
    <xdr:sp macro="" textlink="">
      <xdr:nvSpPr>
        <xdr:cNvPr id="61" name="타원 60">
          <a:extLst>
            <a:ext uri="{FF2B5EF4-FFF2-40B4-BE49-F238E27FC236}">
              <a16:creationId xmlns:a16="http://schemas.microsoft.com/office/drawing/2014/main" id="{00000000-0008-0000-1100-00003D000000}"/>
            </a:ext>
          </a:extLst>
        </xdr:cNvPr>
        <xdr:cNvSpPr/>
      </xdr:nvSpPr>
      <xdr:spPr>
        <a:xfrm>
          <a:off x="7715249" y="15878176"/>
          <a:ext cx="762002" cy="485774"/>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altLang="ko-KR" sz="1100"/>
            <a:t>FS</a:t>
          </a:r>
          <a:endParaRPr lang="ko-KR" altLang="en-US" sz="1100"/>
        </a:p>
      </xdr:txBody>
    </xdr:sp>
    <xdr:clientData/>
  </xdr:twoCellAnchor>
  <xdr:twoCellAnchor>
    <xdr:from>
      <xdr:col>3</xdr:col>
      <xdr:colOff>3457575</xdr:colOff>
      <xdr:row>42</xdr:row>
      <xdr:rowOff>161924</xdr:rowOff>
    </xdr:from>
    <xdr:to>
      <xdr:col>3</xdr:col>
      <xdr:colOff>4210050</xdr:colOff>
      <xdr:row>47</xdr:row>
      <xdr:rowOff>123824</xdr:rowOff>
    </xdr:to>
    <xdr:sp macro="" textlink="">
      <xdr:nvSpPr>
        <xdr:cNvPr id="62" name="직사각형 61">
          <a:extLst>
            <a:ext uri="{FF2B5EF4-FFF2-40B4-BE49-F238E27FC236}">
              <a16:creationId xmlns:a16="http://schemas.microsoft.com/office/drawing/2014/main" id="{00000000-0008-0000-1100-00003E000000}"/>
            </a:ext>
          </a:extLst>
        </xdr:cNvPr>
        <xdr:cNvSpPr/>
      </xdr:nvSpPr>
      <xdr:spPr>
        <a:xfrm>
          <a:off x="6562725" y="15878174"/>
          <a:ext cx="752475" cy="7715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altLang="ko-KR" sz="1100"/>
            <a:t>FsQ</a:t>
          </a:r>
          <a:endParaRPr lang="ko-KR" altLang="en-US" sz="1100"/>
        </a:p>
      </xdr:txBody>
    </xdr:sp>
    <xdr:clientData/>
  </xdr:twoCellAnchor>
  <xdr:twoCellAnchor>
    <xdr:from>
      <xdr:col>3</xdr:col>
      <xdr:colOff>4210050</xdr:colOff>
      <xdr:row>44</xdr:row>
      <xdr:rowOff>80963</xdr:rowOff>
    </xdr:from>
    <xdr:to>
      <xdr:col>3</xdr:col>
      <xdr:colOff>4610099</xdr:colOff>
      <xdr:row>45</xdr:row>
      <xdr:rowOff>61912</xdr:rowOff>
    </xdr:to>
    <xdr:cxnSp macro="">
      <xdr:nvCxnSpPr>
        <xdr:cNvPr id="63" name="구부러진 연결선 62">
          <a:extLst>
            <a:ext uri="{FF2B5EF4-FFF2-40B4-BE49-F238E27FC236}">
              <a16:creationId xmlns:a16="http://schemas.microsoft.com/office/drawing/2014/main" id="{00000000-0008-0000-1100-00003F000000}"/>
            </a:ext>
          </a:extLst>
        </xdr:cNvPr>
        <xdr:cNvCxnSpPr>
          <a:stCxn id="62" idx="3"/>
          <a:endCxn id="61" idx="2"/>
        </xdr:cNvCxnSpPr>
      </xdr:nvCxnSpPr>
      <xdr:spPr>
        <a:xfrm flipV="1">
          <a:off x="7315200" y="16121063"/>
          <a:ext cx="400049" cy="142874"/>
        </a:xfrm>
        <a:prstGeom prst="curvedConnector3">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2409825</xdr:colOff>
      <xdr:row>40</xdr:row>
      <xdr:rowOff>14288</xdr:rowOff>
    </xdr:from>
    <xdr:to>
      <xdr:col>3</xdr:col>
      <xdr:colOff>3833813</xdr:colOff>
      <xdr:row>42</xdr:row>
      <xdr:rowOff>161924</xdr:rowOff>
    </xdr:to>
    <xdr:cxnSp macro="">
      <xdr:nvCxnSpPr>
        <xdr:cNvPr id="66" name="구부러진 연결선 65">
          <a:extLst>
            <a:ext uri="{FF2B5EF4-FFF2-40B4-BE49-F238E27FC236}">
              <a16:creationId xmlns:a16="http://schemas.microsoft.com/office/drawing/2014/main" id="{00000000-0008-0000-1100-000042000000}"/>
            </a:ext>
          </a:extLst>
        </xdr:cNvPr>
        <xdr:cNvCxnSpPr>
          <a:stCxn id="8" idx="6"/>
          <a:endCxn id="62" idx="0"/>
        </xdr:cNvCxnSpPr>
      </xdr:nvCxnSpPr>
      <xdr:spPr>
        <a:xfrm>
          <a:off x="5514975" y="15406688"/>
          <a:ext cx="1423988" cy="471486"/>
        </a:xfrm>
        <a:prstGeom prst="curvedConnector2">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2400300</xdr:colOff>
      <xdr:row>44</xdr:row>
      <xdr:rowOff>138113</xdr:rowOff>
    </xdr:from>
    <xdr:to>
      <xdr:col>3</xdr:col>
      <xdr:colOff>3457575</xdr:colOff>
      <xdr:row>45</xdr:row>
      <xdr:rowOff>61912</xdr:rowOff>
    </xdr:to>
    <xdr:cxnSp macro="">
      <xdr:nvCxnSpPr>
        <xdr:cNvPr id="92" name="구부러진 연결선 91">
          <a:extLst>
            <a:ext uri="{FF2B5EF4-FFF2-40B4-BE49-F238E27FC236}">
              <a16:creationId xmlns:a16="http://schemas.microsoft.com/office/drawing/2014/main" id="{00000000-0008-0000-1100-00005C000000}"/>
            </a:ext>
          </a:extLst>
        </xdr:cNvPr>
        <xdr:cNvCxnSpPr>
          <a:stCxn id="7" idx="6"/>
          <a:endCxn id="62" idx="1"/>
        </xdr:cNvCxnSpPr>
      </xdr:nvCxnSpPr>
      <xdr:spPr>
        <a:xfrm>
          <a:off x="5505450" y="16178213"/>
          <a:ext cx="1057275" cy="85724"/>
        </a:xfrm>
        <a:prstGeom prst="curvedConnector3">
          <a:avLst>
            <a:gd name="adj1" fmla="val 50000"/>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732590</xdr:colOff>
      <xdr:row>39</xdr:row>
      <xdr:rowOff>119600</xdr:rowOff>
    </xdr:from>
    <xdr:to>
      <xdr:col>3</xdr:col>
      <xdr:colOff>3833813</xdr:colOff>
      <xdr:row>47</xdr:row>
      <xdr:rowOff>123824</xdr:rowOff>
    </xdr:to>
    <xdr:cxnSp macro="">
      <xdr:nvCxnSpPr>
        <xdr:cNvPr id="105" name="구부러진 연결선 104">
          <a:extLst>
            <a:ext uri="{FF2B5EF4-FFF2-40B4-BE49-F238E27FC236}">
              <a16:creationId xmlns:a16="http://schemas.microsoft.com/office/drawing/2014/main" id="{00000000-0008-0000-1100-000069000000}"/>
            </a:ext>
          </a:extLst>
        </xdr:cNvPr>
        <xdr:cNvCxnSpPr>
          <a:stCxn id="11" idx="3"/>
          <a:endCxn id="62" idx="2"/>
        </xdr:cNvCxnSpPr>
      </xdr:nvCxnSpPr>
      <xdr:spPr>
        <a:xfrm rot="16200000" flipH="1">
          <a:off x="3533627" y="13244363"/>
          <a:ext cx="1299624" cy="5511048"/>
        </a:xfrm>
        <a:prstGeom prst="curvedConnector3">
          <a:avLst>
            <a:gd name="adj1" fmla="val 117590"/>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3438525</xdr:colOff>
      <xdr:row>26</xdr:row>
      <xdr:rowOff>0</xdr:rowOff>
    </xdr:from>
    <xdr:to>
      <xdr:col>3</xdr:col>
      <xdr:colOff>4191000</xdr:colOff>
      <xdr:row>29</xdr:row>
      <xdr:rowOff>0</xdr:rowOff>
    </xdr:to>
    <xdr:sp macro="" textlink="">
      <xdr:nvSpPr>
        <xdr:cNvPr id="114" name="직사각형 113">
          <a:extLst>
            <a:ext uri="{FF2B5EF4-FFF2-40B4-BE49-F238E27FC236}">
              <a16:creationId xmlns:a16="http://schemas.microsoft.com/office/drawing/2014/main" id="{00000000-0008-0000-1100-000072000000}"/>
            </a:ext>
          </a:extLst>
        </xdr:cNvPr>
        <xdr:cNvSpPr/>
      </xdr:nvSpPr>
      <xdr:spPr>
        <a:xfrm>
          <a:off x="6543675" y="13125450"/>
          <a:ext cx="752475" cy="485775"/>
        </a:xfrm>
        <a:prstGeom prst="rect">
          <a:avLst/>
        </a:prstGeom>
        <a:solidFill>
          <a:schemeClr val="accent4">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altLang="ko-KR" sz="1100"/>
            <a:t>QualLog</a:t>
          </a:r>
          <a:endParaRPr lang="ko-KR" altLang="en-US" sz="1100"/>
        </a:p>
      </xdr:txBody>
    </xdr:sp>
    <xdr:clientData/>
  </xdr:twoCellAnchor>
  <xdr:twoCellAnchor>
    <xdr:from>
      <xdr:col>3</xdr:col>
      <xdr:colOff>2390774</xdr:colOff>
      <xdr:row>27</xdr:row>
      <xdr:rowOff>80963</xdr:rowOff>
    </xdr:from>
    <xdr:to>
      <xdr:col>3</xdr:col>
      <xdr:colOff>3438525</xdr:colOff>
      <xdr:row>31</xdr:row>
      <xdr:rowOff>61913</xdr:rowOff>
    </xdr:to>
    <xdr:cxnSp macro="">
      <xdr:nvCxnSpPr>
        <xdr:cNvPr id="115" name="구부러진 연결선 114">
          <a:extLst>
            <a:ext uri="{FF2B5EF4-FFF2-40B4-BE49-F238E27FC236}">
              <a16:creationId xmlns:a16="http://schemas.microsoft.com/office/drawing/2014/main" id="{00000000-0008-0000-1100-000073000000}"/>
            </a:ext>
          </a:extLst>
        </xdr:cNvPr>
        <xdr:cNvCxnSpPr>
          <a:stCxn id="9" idx="6"/>
          <a:endCxn id="114" idx="1"/>
        </xdr:cNvCxnSpPr>
      </xdr:nvCxnSpPr>
      <xdr:spPr>
        <a:xfrm flipV="1">
          <a:off x="5495924" y="13368338"/>
          <a:ext cx="1047751" cy="628650"/>
        </a:xfrm>
        <a:prstGeom prst="curvedConnector3">
          <a:avLst>
            <a:gd name="adj1" fmla="val 50000"/>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1314450</xdr:colOff>
      <xdr:row>47</xdr:row>
      <xdr:rowOff>95250</xdr:rowOff>
    </xdr:from>
    <xdr:ext cx="786369" cy="264560"/>
    <xdr:sp macro="" textlink="">
      <xdr:nvSpPr>
        <xdr:cNvPr id="118" name="TextBox 117">
          <a:extLst>
            <a:ext uri="{FF2B5EF4-FFF2-40B4-BE49-F238E27FC236}">
              <a16:creationId xmlns:a16="http://schemas.microsoft.com/office/drawing/2014/main" id="{00000000-0008-0000-1100-000076000000}"/>
            </a:ext>
          </a:extLst>
        </xdr:cNvPr>
        <xdr:cNvSpPr txBox="1"/>
      </xdr:nvSpPr>
      <xdr:spPr>
        <a:xfrm>
          <a:off x="4419600" y="16621125"/>
          <a:ext cx="7863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pushEvent</a:t>
          </a:r>
          <a:endParaRPr lang="ko-KR" altLang="en-US" sz="1100"/>
        </a:p>
      </xdr:txBody>
    </xdr:sp>
    <xdr:clientData/>
  </xdr:oneCellAnchor>
  <xdr:oneCellAnchor>
    <xdr:from>
      <xdr:col>3</xdr:col>
      <xdr:colOff>2371725</xdr:colOff>
      <xdr:row>43</xdr:row>
      <xdr:rowOff>85725</xdr:rowOff>
    </xdr:from>
    <xdr:ext cx="1150956" cy="264560"/>
    <xdr:sp macro="" textlink="">
      <xdr:nvSpPr>
        <xdr:cNvPr id="127" name="TextBox 126">
          <a:extLst>
            <a:ext uri="{FF2B5EF4-FFF2-40B4-BE49-F238E27FC236}">
              <a16:creationId xmlns:a16="http://schemas.microsoft.com/office/drawing/2014/main" id="{00000000-0008-0000-1100-00007F000000}"/>
            </a:ext>
          </a:extLst>
        </xdr:cNvPr>
        <xdr:cNvSpPr txBox="1"/>
      </xdr:nvSpPr>
      <xdr:spPr>
        <a:xfrm>
          <a:off x="5476875" y="15963900"/>
          <a:ext cx="1150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disturbance data</a:t>
          </a:r>
          <a:endParaRPr lang="ko-KR" altLang="en-US" sz="1100"/>
        </a:p>
      </xdr:txBody>
    </xdr:sp>
    <xdr:clientData/>
  </xdr:oneCellAnchor>
  <xdr:oneCellAnchor>
    <xdr:from>
      <xdr:col>3</xdr:col>
      <xdr:colOff>2886075</xdr:colOff>
      <xdr:row>39</xdr:row>
      <xdr:rowOff>9525</xdr:rowOff>
    </xdr:from>
    <xdr:ext cx="1249445" cy="264560"/>
    <xdr:sp macro="" textlink="">
      <xdr:nvSpPr>
        <xdr:cNvPr id="128" name="TextBox 127">
          <a:extLst>
            <a:ext uri="{FF2B5EF4-FFF2-40B4-BE49-F238E27FC236}">
              <a16:creationId xmlns:a16="http://schemas.microsoft.com/office/drawing/2014/main" id="{00000000-0008-0000-1100-000080000000}"/>
            </a:ext>
          </a:extLst>
        </xdr:cNvPr>
        <xdr:cNvSpPr txBox="1"/>
      </xdr:nvSpPr>
      <xdr:spPr>
        <a:xfrm>
          <a:off x="5991225" y="15240000"/>
          <a:ext cx="124944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wave</a:t>
          </a:r>
          <a:r>
            <a:rPr lang="en-US" altLang="ko-KR" sz="1100" baseline="0"/>
            <a:t> capture</a:t>
          </a:r>
          <a:r>
            <a:rPr lang="en-US" altLang="ko-KR" sz="1100"/>
            <a:t> data</a:t>
          </a:r>
          <a:endParaRPr lang="ko-KR" altLang="en-US" sz="1100"/>
        </a:p>
      </xdr:txBody>
    </xdr:sp>
    <xdr:clientData/>
  </xdr:oneCellAnchor>
  <xdr:oneCellAnchor>
    <xdr:from>
      <xdr:col>3</xdr:col>
      <xdr:colOff>2838450</xdr:colOff>
      <xdr:row>34</xdr:row>
      <xdr:rowOff>133350</xdr:rowOff>
    </xdr:from>
    <xdr:ext cx="775469" cy="264560"/>
    <xdr:sp macro="" textlink="">
      <xdr:nvSpPr>
        <xdr:cNvPr id="130" name="TextBox 129">
          <a:extLst>
            <a:ext uri="{FF2B5EF4-FFF2-40B4-BE49-F238E27FC236}">
              <a16:creationId xmlns:a16="http://schemas.microsoft.com/office/drawing/2014/main" id="{00000000-0008-0000-1100-000082000000}"/>
            </a:ext>
          </a:extLst>
        </xdr:cNvPr>
        <xdr:cNvSpPr txBox="1"/>
      </xdr:nvSpPr>
      <xdr:spPr>
        <a:xfrm>
          <a:off x="5943600" y="14554200"/>
          <a:ext cx="7754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wave data</a:t>
          </a:r>
          <a:endParaRPr lang="ko-KR" altLang="en-US" sz="1100"/>
        </a:p>
      </xdr:txBody>
    </xdr:sp>
    <xdr:clientData/>
  </xdr:oneCellAnchor>
  <xdr:twoCellAnchor>
    <xdr:from>
      <xdr:col>3</xdr:col>
      <xdr:colOff>3429000</xdr:colOff>
      <xdr:row>30</xdr:row>
      <xdr:rowOff>9525</xdr:rowOff>
    </xdr:from>
    <xdr:to>
      <xdr:col>3</xdr:col>
      <xdr:colOff>4181475</xdr:colOff>
      <xdr:row>33</xdr:row>
      <xdr:rowOff>9525</xdr:rowOff>
    </xdr:to>
    <xdr:sp macro="" textlink="">
      <xdr:nvSpPr>
        <xdr:cNvPr id="131" name="직사각형 130">
          <a:extLst>
            <a:ext uri="{FF2B5EF4-FFF2-40B4-BE49-F238E27FC236}">
              <a16:creationId xmlns:a16="http://schemas.microsoft.com/office/drawing/2014/main" id="{00000000-0008-0000-1100-000083000000}"/>
            </a:ext>
          </a:extLst>
        </xdr:cNvPr>
        <xdr:cNvSpPr/>
      </xdr:nvSpPr>
      <xdr:spPr>
        <a:xfrm>
          <a:off x="6534150" y="13782675"/>
          <a:ext cx="752475" cy="485775"/>
        </a:xfrm>
        <a:prstGeom prst="rect">
          <a:avLst/>
        </a:prstGeom>
        <a:solidFill>
          <a:schemeClr val="accent4">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altLang="ko-KR" sz="1100"/>
            <a:t>FRAM</a:t>
          </a:r>
          <a:endParaRPr lang="ko-KR" altLang="en-US" sz="1100"/>
        </a:p>
      </xdr:txBody>
    </xdr:sp>
    <xdr:clientData/>
  </xdr:twoCellAnchor>
  <xdr:twoCellAnchor>
    <xdr:from>
      <xdr:col>3</xdr:col>
      <xdr:colOff>2390775</xdr:colOff>
      <xdr:row>31</xdr:row>
      <xdr:rowOff>90488</xdr:rowOff>
    </xdr:from>
    <xdr:to>
      <xdr:col>3</xdr:col>
      <xdr:colOff>3429000</xdr:colOff>
      <xdr:row>35</xdr:row>
      <xdr:rowOff>123826</xdr:rowOff>
    </xdr:to>
    <xdr:cxnSp macro="">
      <xdr:nvCxnSpPr>
        <xdr:cNvPr id="132" name="구부러진 연결선 131">
          <a:extLst>
            <a:ext uri="{FF2B5EF4-FFF2-40B4-BE49-F238E27FC236}">
              <a16:creationId xmlns:a16="http://schemas.microsoft.com/office/drawing/2014/main" id="{00000000-0008-0000-1100-000084000000}"/>
            </a:ext>
          </a:extLst>
        </xdr:cNvPr>
        <xdr:cNvCxnSpPr>
          <a:stCxn id="10" idx="6"/>
          <a:endCxn id="131" idx="1"/>
        </xdr:cNvCxnSpPr>
      </xdr:nvCxnSpPr>
      <xdr:spPr>
        <a:xfrm flipV="1">
          <a:off x="5495925" y="14025563"/>
          <a:ext cx="1038225" cy="681038"/>
        </a:xfrm>
        <a:prstGeom prst="curvedConnector3">
          <a:avLst>
            <a:gd name="adj1" fmla="val 50000"/>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381000</xdr:colOff>
      <xdr:row>39</xdr:row>
      <xdr:rowOff>57150</xdr:rowOff>
    </xdr:from>
    <xdr:ext cx="566950" cy="264560"/>
    <xdr:sp macro="" textlink="">
      <xdr:nvSpPr>
        <xdr:cNvPr id="140" name="TextBox 139">
          <a:extLst>
            <a:ext uri="{FF2B5EF4-FFF2-40B4-BE49-F238E27FC236}">
              <a16:creationId xmlns:a16="http://schemas.microsoft.com/office/drawing/2014/main" id="{00000000-0008-0000-1100-00008C000000}"/>
            </a:ext>
          </a:extLst>
        </xdr:cNvPr>
        <xdr:cNvSpPr txBox="1"/>
      </xdr:nvSpPr>
      <xdr:spPr>
        <a:xfrm>
          <a:off x="2438400" y="15287625"/>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200ms</a:t>
          </a:r>
          <a:endParaRPr lang="ko-KR" altLang="en-US" sz="1100"/>
        </a:p>
      </xdr:txBody>
    </xdr:sp>
    <xdr:clientData/>
  </xdr:oneCellAnchor>
  <xdr:twoCellAnchor>
    <xdr:from>
      <xdr:col>1</xdr:col>
      <xdr:colOff>600074</xdr:colOff>
      <xdr:row>37</xdr:row>
      <xdr:rowOff>85726</xdr:rowOff>
    </xdr:from>
    <xdr:to>
      <xdr:col>1</xdr:col>
      <xdr:colOff>1052512</xdr:colOff>
      <xdr:row>38</xdr:row>
      <xdr:rowOff>133351</xdr:rowOff>
    </xdr:to>
    <xdr:cxnSp macro="">
      <xdr:nvCxnSpPr>
        <xdr:cNvPr id="141" name="구부러진 연결선 140">
          <a:extLst>
            <a:ext uri="{FF2B5EF4-FFF2-40B4-BE49-F238E27FC236}">
              <a16:creationId xmlns:a16="http://schemas.microsoft.com/office/drawing/2014/main" id="{00000000-0008-0000-1100-00008D000000}"/>
            </a:ext>
          </a:extLst>
        </xdr:cNvPr>
        <xdr:cNvCxnSpPr>
          <a:stCxn id="11" idx="2"/>
          <a:endCxn id="11" idx="0"/>
        </xdr:cNvCxnSpPr>
      </xdr:nvCxnSpPr>
      <xdr:spPr>
        <a:xfrm rot="10800000" flipH="1">
          <a:off x="1295399" y="14992351"/>
          <a:ext cx="452438" cy="209550"/>
        </a:xfrm>
        <a:prstGeom prst="curvedConnector4">
          <a:avLst>
            <a:gd name="adj1" fmla="val -136842"/>
            <a:gd name="adj2" fmla="val 290909"/>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xdr:col>
      <xdr:colOff>104775</xdr:colOff>
      <xdr:row>33</xdr:row>
      <xdr:rowOff>66675</xdr:rowOff>
    </xdr:from>
    <xdr:ext cx="1206869" cy="264560"/>
    <xdr:sp macro="" textlink="">
      <xdr:nvSpPr>
        <xdr:cNvPr id="149" name="TextBox 148">
          <a:extLst>
            <a:ext uri="{FF2B5EF4-FFF2-40B4-BE49-F238E27FC236}">
              <a16:creationId xmlns:a16="http://schemas.microsoft.com/office/drawing/2014/main" id="{00000000-0008-0000-1100-000095000000}"/>
            </a:ext>
          </a:extLst>
        </xdr:cNvPr>
        <xdr:cNvSpPr txBox="1"/>
      </xdr:nvSpPr>
      <xdr:spPr>
        <a:xfrm>
          <a:off x="800100" y="14325600"/>
          <a:ext cx="1206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1100"/>
            <a:t>chkSagSwell(8ms)</a:t>
          </a:r>
          <a:endParaRPr lang="ko-KR" altLang="en-US" sz="1100"/>
        </a:p>
      </xdr:txBody>
    </xdr:sp>
    <xdr:clientData/>
  </xdr:one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523219</xdr:colOff>
      <xdr:row>20</xdr:row>
      <xdr:rowOff>199476</xdr:rowOff>
    </xdr:to>
    <xdr:pic>
      <xdr:nvPicPr>
        <xdr:cNvPr id="2" name="그림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0" y="0"/>
          <a:ext cx="5247619" cy="4390476"/>
        </a:xfrm>
        <a:prstGeom prst="rect">
          <a:avLst/>
        </a:prstGeom>
      </xdr:spPr>
    </xdr:pic>
    <xdr:clientData/>
  </xdr:twoCellAnchor>
  <xdr:twoCellAnchor editAs="oneCell">
    <xdr:from>
      <xdr:col>0</xdr:col>
      <xdr:colOff>0</xdr:colOff>
      <xdr:row>22</xdr:row>
      <xdr:rowOff>0</xdr:rowOff>
    </xdr:from>
    <xdr:to>
      <xdr:col>6</xdr:col>
      <xdr:colOff>523219</xdr:colOff>
      <xdr:row>42</xdr:row>
      <xdr:rowOff>199476</xdr:rowOff>
    </xdr:to>
    <xdr:pic>
      <xdr:nvPicPr>
        <xdr:cNvPr id="3" name="그림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2"/>
        <a:stretch>
          <a:fillRect/>
        </a:stretch>
      </xdr:blipFill>
      <xdr:spPr>
        <a:xfrm>
          <a:off x="0" y="4610100"/>
          <a:ext cx="5247619" cy="4390476"/>
        </a:xfrm>
        <a:prstGeom prst="rect">
          <a:avLst/>
        </a:prstGeom>
      </xdr:spPr>
    </xdr:pic>
    <xdr:clientData/>
  </xdr:twoCellAnchor>
  <xdr:twoCellAnchor editAs="oneCell">
    <xdr:from>
      <xdr:col>0</xdr:col>
      <xdr:colOff>0</xdr:colOff>
      <xdr:row>44</xdr:row>
      <xdr:rowOff>0</xdr:rowOff>
    </xdr:from>
    <xdr:to>
      <xdr:col>6</xdr:col>
      <xdr:colOff>523219</xdr:colOff>
      <xdr:row>64</xdr:row>
      <xdr:rowOff>199476</xdr:rowOff>
    </xdr:to>
    <xdr:pic>
      <xdr:nvPicPr>
        <xdr:cNvPr id="4" name="그림 3">
          <a:extLst>
            <a:ext uri="{FF2B5EF4-FFF2-40B4-BE49-F238E27FC236}">
              <a16:creationId xmlns:a16="http://schemas.microsoft.com/office/drawing/2014/main" id="{00000000-0008-0000-1200-000004000000}"/>
            </a:ext>
          </a:extLst>
        </xdr:cNvPr>
        <xdr:cNvPicPr>
          <a:picLocks noChangeAspect="1"/>
        </xdr:cNvPicPr>
      </xdr:nvPicPr>
      <xdr:blipFill>
        <a:blip xmlns:r="http://schemas.openxmlformats.org/officeDocument/2006/relationships" r:embed="rId3"/>
        <a:stretch>
          <a:fillRect/>
        </a:stretch>
      </xdr:blipFill>
      <xdr:spPr>
        <a:xfrm>
          <a:off x="0" y="9220200"/>
          <a:ext cx="5247619" cy="4390476"/>
        </a:xfrm>
        <a:prstGeom prst="rect">
          <a:avLst/>
        </a:prstGeom>
      </xdr:spPr>
    </xdr:pic>
    <xdr:clientData/>
  </xdr:twoCellAnchor>
  <xdr:twoCellAnchor editAs="oneCell">
    <xdr:from>
      <xdr:col>8</xdr:col>
      <xdr:colOff>0</xdr:colOff>
      <xdr:row>0</xdr:row>
      <xdr:rowOff>0</xdr:rowOff>
    </xdr:from>
    <xdr:to>
      <xdr:col>15</xdr:col>
      <xdr:colOff>447019</xdr:colOff>
      <xdr:row>20</xdr:row>
      <xdr:rowOff>199476</xdr:rowOff>
    </xdr:to>
    <xdr:pic>
      <xdr:nvPicPr>
        <xdr:cNvPr id="5" name="그림 4">
          <a:extLst>
            <a:ext uri="{FF2B5EF4-FFF2-40B4-BE49-F238E27FC236}">
              <a16:creationId xmlns:a16="http://schemas.microsoft.com/office/drawing/2014/main" id="{00000000-0008-0000-1200-000005000000}"/>
            </a:ext>
          </a:extLst>
        </xdr:cNvPr>
        <xdr:cNvPicPr>
          <a:picLocks noChangeAspect="1"/>
        </xdr:cNvPicPr>
      </xdr:nvPicPr>
      <xdr:blipFill>
        <a:blip xmlns:r="http://schemas.openxmlformats.org/officeDocument/2006/relationships" r:embed="rId4"/>
        <a:stretch>
          <a:fillRect/>
        </a:stretch>
      </xdr:blipFill>
      <xdr:spPr>
        <a:xfrm>
          <a:off x="5610225" y="0"/>
          <a:ext cx="5247619" cy="4390476"/>
        </a:xfrm>
        <a:prstGeom prst="rect">
          <a:avLst/>
        </a:prstGeom>
      </xdr:spPr>
    </xdr:pic>
    <xdr:clientData/>
  </xdr:twoCellAnchor>
  <xdr:twoCellAnchor editAs="oneCell">
    <xdr:from>
      <xdr:col>8</xdr:col>
      <xdr:colOff>0</xdr:colOff>
      <xdr:row>22</xdr:row>
      <xdr:rowOff>0</xdr:rowOff>
    </xdr:from>
    <xdr:to>
      <xdr:col>15</xdr:col>
      <xdr:colOff>447019</xdr:colOff>
      <xdr:row>42</xdr:row>
      <xdr:rowOff>199476</xdr:rowOff>
    </xdr:to>
    <xdr:pic>
      <xdr:nvPicPr>
        <xdr:cNvPr id="6" name="그림 5">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5"/>
        <a:stretch>
          <a:fillRect/>
        </a:stretch>
      </xdr:blipFill>
      <xdr:spPr>
        <a:xfrm>
          <a:off x="5610225" y="4610100"/>
          <a:ext cx="5247619" cy="4390476"/>
        </a:xfrm>
        <a:prstGeom prst="rect">
          <a:avLst/>
        </a:prstGeom>
      </xdr:spPr>
    </xdr:pic>
    <xdr:clientData/>
  </xdr:twoCellAnchor>
  <xdr:twoCellAnchor editAs="oneCell">
    <xdr:from>
      <xdr:col>8</xdr:col>
      <xdr:colOff>0</xdr:colOff>
      <xdr:row>44</xdr:row>
      <xdr:rowOff>0</xdr:rowOff>
    </xdr:from>
    <xdr:to>
      <xdr:col>15</xdr:col>
      <xdr:colOff>447019</xdr:colOff>
      <xdr:row>64</xdr:row>
      <xdr:rowOff>199476</xdr:rowOff>
    </xdr:to>
    <xdr:pic>
      <xdr:nvPicPr>
        <xdr:cNvPr id="7" name="그림 6">
          <a:extLst>
            <a:ext uri="{FF2B5EF4-FFF2-40B4-BE49-F238E27FC236}">
              <a16:creationId xmlns:a16="http://schemas.microsoft.com/office/drawing/2014/main" id="{00000000-0008-0000-1200-000007000000}"/>
            </a:ext>
          </a:extLst>
        </xdr:cNvPr>
        <xdr:cNvPicPr>
          <a:picLocks noChangeAspect="1"/>
        </xdr:cNvPicPr>
      </xdr:nvPicPr>
      <xdr:blipFill>
        <a:blip xmlns:r="http://schemas.openxmlformats.org/officeDocument/2006/relationships" r:embed="rId6"/>
        <a:stretch>
          <a:fillRect/>
        </a:stretch>
      </xdr:blipFill>
      <xdr:spPr>
        <a:xfrm>
          <a:off x="5610225" y="9220200"/>
          <a:ext cx="5247619" cy="4390476"/>
        </a:xfrm>
        <a:prstGeom prst="rect">
          <a:avLst/>
        </a:prstGeom>
      </xdr:spPr>
    </xdr:pic>
    <xdr:clientData/>
  </xdr:twoCellAnchor>
  <xdr:twoCellAnchor>
    <xdr:from>
      <xdr:col>8</xdr:col>
      <xdr:colOff>371475</xdr:colOff>
      <xdr:row>46</xdr:row>
      <xdr:rowOff>180975</xdr:rowOff>
    </xdr:from>
    <xdr:to>
      <xdr:col>9</xdr:col>
      <xdr:colOff>419100</xdr:colOff>
      <xdr:row>46</xdr:row>
      <xdr:rowOff>190500</xdr:rowOff>
    </xdr:to>
    <xdr:cxnSp macro="">
      <xdr:nvCxnSpPr>
        <xdr:cNvPr id="14" name="직선 화살표 연결선 13">
          <a:extLst>
            <a:ext uri="{FF2B5EF4-FFF2-40B4-BE49-F238E27FC236}">
              <a16:creationId xmlns:a16="http://schemas.microsoft.com/office/drawing/2014/main" id="{00000000-0008-0000-1200-00000E000000}"/>
            </a:ext>
          </a:extLst>
        </xdr:cNvPr>
        <xdr:cNvCxnSpPr/>
      </xdr:nvCxnSpPr>
      <xdr:spPr>
        <a:xfrm flipV="1">
          <a:off x="5981700" y="9820275"/>
          <a:ext cx="733425" cy="9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19050</xdr:colOff>
      <xdr:row>46</xdr:row>
      <xdr:rowOff>190500</xdr:rowOff>
    </xdr:from>
    <xdr:to>
      <xdr:col>8</xdr:col>
      <xdr:colOff>381000</xdr:colOff>
      <xdr:row>49</xdr:row>
      <xdr:rowOff>180975</xdr:rowOff>
    </xdr:to>
    <xdr:cxnSp macro="">
      <xdr:nvCxnSpPr>
        <xdr:cNvPr id="15" name="직선 화살표 연결선 14">
          <a:extLst>
            <a:ext uri="{FF2B5EF4-FFF2-40B4-BE49-F238E27FC236}">
              <a16:creationId xmlns:a16="http://schemas.microsoft.com/office/drawing/2014/main" id="{00000000-0008-0000-1200-00000F000000}"/>
            </a:ext>
          </a:extLst>
        </xdr:cNvPr>
        <xdr:cNvCxnSpPr/>
      </xdr:nvCxnSpPr>
      <xdr:spPr>
        <a:xfrm flipH="1">
          <a:off x="5629275" y="9829800"/>
          <a:ext cx="361950" cy="6191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44</xdr:row>
      <xdr:rowOff>0</xdr:rowOff>
    </xdr:from>
    <xdr:to>
      <xdr:col>8</xdr:col>
      <xdr:colOff>381000</xdr:colOff>
      <xdr:row>47</xdr:row>
      <xdr:rowOff>0</xdr:rowOff>
    </xdr:to>
    <xdr:cxnSp macro="">
      <xdr:nvCxnSpPr>
        <xdr:cNvPr id="16" name="직선 화살표 연결선 15">
          <a:extLst>
            <a:ext uri="{FF2B5EF4-FFF2-40B4-BE49-F238E27FC236}">
              <a16:creationId xmlns:a16="http://schemas.microsoft.com/office/drawing/2014/main" id="{00000000-0008-0000-1200-000010000000}"/>
            </a:ext>
          </a:extLst>
        </xdr:cNvPr>
        <xdr:cNvCxnSpPr/>
      </xdr:nvCxnSpPr>
      <xdr:spPr>
        <a:xfrm flipH="1" flipV="1">
          <a:off x="5610225" y="9220200"/>
          <a:ext cx="38100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79</xdr:row>
      <xdr:rowOff>114301</xdr:rowOff>
    </xdr:from>
    <xdr:to>
      <xdr:col>6</xdr:col>
      <xdr:colOff>561975</xdr:colOff>
      <xdr:row>83</xdr:row>
      <xdr:rowOff>1</xdr:rowOff>
    </xdr:to>
    <xdr:cxnSp macro="">
      <xdr:nvCxnSpPr>
        <xdr:cNvPr id="117" name="직선 화살표 연결선 116">
          <a:extLst>
            <a:ext uri="{FF2B5EF4-FFF2-40B4-BE49-F238E27FC236}">
              <a16:creationId xmlns:a16="http://schemas.microsoft.com/office/drawing/2014/main" id="{00000000-0008-0000-1200-000075000000}"/>
            </a:ext>
          </a:extLst>
        </xdr:cNvPr>
        <xdr:cNvCxnSpPr/>
      </xdr:nvCxnSpPr>
      <xdr:spPr>
        <a:xfrm flipV="1">
          <a:off x="4038600" y="16668751"/>
          <a:ext cx="1247775" cy="7239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75</xdr:row>
      <xdr:rowOff>190500</xdr:rowOff>
    </xdr:from>
    <xdr:to>
      <xdr:col>5</xdr:col>
      <xdr:colOff>1</xdr:colOff>
      <xdr:row>83</xdr:row>
      <xdr:rowOff>9526</xdr:rowOff>
    </xdr:to>
    <xdr:cxnSp macro="">
      <xdr:nvCxnSpPr>
        <xdr:cNvPr id="118" name="직선 화살표 연결선 117">
          <a:extLst>
            <a:ext uri="{FF2B5EF4-FFF2-40B4-BE49-F238E27FC236}">
              <a16:creationId xmlns:a16="http://schemas.microsoft.com/office/drawing/2014/main" id="{00000000-0008-0000-1200-000076000000}"/>
            </a:ext>
          </a:extLst>
        </xdr:cNvPr>
        <xdr:cNvCxnSpPr/>
      </xdr:nvCxnSpPr>
      <xdr:spPr>
        <a:xfrm flipH="1" flipV="1">
          <a:off x="4029075" y="15906750"/>
          <a:ext cx="9526" cy="14954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285750</xdr:colOff>
      <xdr:row>79</xdr:row>
      <xdr:rowOff>114300</xdr:rowOff>
    </xdr:from>
    <xdr:to>
      <xdr:col>5</xdr:col>
      <xdr:colOff>0</xdr:colOff>
      <xdr:row>83</xdr:row>
      <xdr:rowOff>0</xdr:rowOff>
    </xdr:to>
    <xdr:cxnSp macro="">
      <xdr:nvCxnSpPr>
        <xdr:cNvPr id="119" name="직선 화살표 연결선 118">
          <a:extLst>
            <a:ext uri="{FF2B5EF4-FFF2-40B4-BE49-F238E27FC236}">
              <a16:creationId xmlns:a16="http://schemas.microsoft.com/office/drawing/2014/main" id="{00000000-0008-0000-1200-000077000000}"/>
            </a:ext>
          </a:extLst>
        </xdr:cNvPr>
        <xdr:cNvCxnSpPr/>
      </xdr:nvCxnSpPr>
      <xdr:spPr>
        <a:xfrm flipH="1" flipV="1">
          <a:off x="2803922" y="16574691"/>
          <a:ext cx="1238250" cy="719137"/>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9525</xdr:colOff>
      <xdr:row>83</xdr:row>
      <xdr:rowOff>0</xdr:rowOff>
    </xdr:from>
    <xdr:to>
      <xdr:col>6</xdr:col>
      <xdr:colOff>28575</xdr:colOff>
      <xdr:row>83</xdr:row>
      <xdr:rowOff>0</xdr:rowOff>
    </xdr:to>
    <xdr:cxnSp macro="">
      <xdr:nvCxnSpPr>
        <xdr:cNvPr id="128" name="직선 화살표 연결선 127">
          <a:extLst>
            <a:ext uri="{FF2B5EF4-FFF2-40B4-BE49-F238E27FC236}">
              <a16:creationId xmlns:a16="http://schemas.microsoft.com/office/drawing/2014/main" id="{00000000-0008-0000-1200-000080000000}"/>
            </a:ext>
          </a:extLst>
        </xdr:cNvPr>
        <xdr:cNvCxnSpPr/>
      </xdr:nvCxnSpPr>
      <xdr:spPr>
        <a:xfrm>
          <a:off x="4048125" y="17392650"/>
          <a:ext cx="7048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342900</xdr:colOff>
      <xdr:row>80</xdr:row>
      <xdr:rowOff>0</xdr:rowOff>
    </xdr:from>
    <xdr:to>
      <xdr:col>5</xdr:col>
      <xdr:colOff>19051</xdr:colOff>
      <xdr:row>83</xdr:row>
      <xdr:rowOff>9526</xdr:rowOff>
    </xdr:to>
    <xdr:cxnSp macro="">
      <xdr:nvCxnSpPr>
        <xdr:cNvPr id="129" name="직선 화살표 연결선 128">
          <a:extLst>
            <a:ext uri="{FF2B5EF4-FFF2-40B4-BE49-F238E27FC236}">
              <a16:creationId xmlns:a16="http://schemas.microsoft.com/office/drawing/2014/main" id="{00000000-0008-0000-1200-000081000000}"/>
            </a:ext>
          </a:extLst>
        </xdr:cNvPr>
        <xdr:cNvCxnSpPr/>
      </xdr:nvCxnSpPr>
      <xdr:spPr>
        <a:xfrm flipH="1" flipV="1">
          <a:off x="3695700" y="16764000"/>
          <a:ext cx="361951" cy="6381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342901</xdr:colOff>
      <xdr:row>82</xdr:row>
      <xdr:rowOff>200025</xdr:rowOff>
    </xdr:from>
    <xdr:to>
      <xdr:col>5</xdr:col>
      <xdr:colOff>19050</xdr:colOff>
      <xdr:row>85</xdr:row>
      <xdr:rowOff>180976</xdr:rowOff>
    </xdr:to>
    <xdr:cxnSp macro="">
      <xdr:nvCxnSpPr>
        <xdr:cNvPr id="130" name="직선 화살표 연결선 129">
          <a:extLst>
            <a:ext uri="{FF2B5EF4-FFF2-40B4-BE49-F238E27FC236}">
              <a16:creationId xmlns:a16="http://schemas.microsoft.com/office/drawing/2014/main" id="{00000000-0008-0000-1200-000082000000}"/>
            </a:ext>
          </a:extLst>
        </xdr:cNvPr>
        <xdr:cNvCxnSpPr/>
      </xdr:nvCxnSpPr>
      <xdr:spPr>
        <a:xfrm flipH="1">
          <a:off x="3695701" y="17383125"/>
          <a:ext cx="361949" cy="60960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86</xdr:row>
      <xdr:rowOff>104775</xdr:rowOff>
    </xdr:from>
    <xdr:to>
      <xdr:col>9</xdr:col>
      <xdr:colOff>304800</xdr:colOff>
      <xdr:row>88</xdr:row>
      <xdr:rowOff>9525</xdr:rowOff>
    </xdr:to>
    <xdr:sp macro="" textlink="">
      <xdr:nvSpPr>
        <xdr:cNvPr id="1025" name="AutoShape 1" descr="{\displaystyle S={\sqrt {P^{2}+Q^{2}+D^{2}}}}">
          <a:extLst>
            <a:ext uri="{FF2B5EF4-FFF2-40B4-BE49-F238E27FC236}">
              <a16:creationId xmlns:a16="http://schemas.microsoft.com/office/drawing/2014/main" id="{00000000-0008-0000-0100-000001040000}"/>
            </a:ext>
          </a:extLst>
        </xdr:cNvPr>
        <xdr:cNvSpPr>
          <a:spLocks noChangeAspect="1" noChangeArrowheads="1"/>
        </xdr:cNvSpPr>
      </xdr:nvSpPr>
      <xdr:spPr bwMode="auto">
        <a:xfrm>
          <a:off x="10982325" y="13820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9525</xdr:colOff>
      <xdr:row>76</xdr:row>
      <xdr:rowOff>161925</xdr:rowOff>
    </xdr:from>
    <xdr:to>
      <xdr:col>8</xdr:col>
      <xdr:colOff>4876800</xdr:colOff>
      <xdr:row>83</xdr:row>
      <xdr:rowOff>147638</xdr:rowOff>
    </xdr:to>
    <xdr:pic>
      <xdr:nvPicPr>
        <xdr:cNvPr id="6" name="그림 5" descr="http://lh6.ggpht.com/_X6JnoL0U4BY/S1f2WqMkAEI/AAAAAAAAHXo/xFhHaHQ9Pv8/tmpFE22_thumb1_thumb.jpg?imgmax=800">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15300" y="15163800"/>
          <a:ext cx="4848225" cy="13858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38100</xdr:colOff>
      <xdr:row>201</xdr:row>
      <xdr:rowOff>0</xdr:rowOff>
    </xdr:from>
    <xdr:to>
      <xdr:col>8</xdr:col>
      <xdr:colOff>4876800</xdr:colOff>
      <xdr:row>215</xdr:row>
      <xdr:rowOff>105972</xdr:rowOff>
    </xdr:to>
    <xdr:pic>
      <xdr:nvPicPr>
        <xdr:cNvPr id="3" name="그림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6410325" y="43462576"/>
          <a:ext cx="4295775" cy="2906322"/>
        </a:xfrm>
        <a:prstGeom prst="rect">
          <a:avLst/>
        </a:prstGeom>
      </xdr:spPr>
    </xdr:pic>
    <xdr:clientData/>
  </xdr:twoCellAnchor>
  <xdr:twoCellAnchor editAs="oneCell">
    <xdr:from>
      <xdr:col>8</xdr:col>
      <xdr:colOff>38100</xdr:colOff>
      <xdr:row>201</xdr:row>
      <xdr:rowOff>0</xdr:rowOff>
    </xdr:from>
    <xdr:to>
      <xdr:col>8</xdr:col>
      <xdr:colOff>5037608</xdr:colOff>
      <xdr:row>214</xdr:row>
      <xdr:rowOff>155267</xdr:rowOff>
    </xdr:to>
    <xdr:pic>
      <xdr:nvPicPr>
        <xdr:cNvPr id="4" name="그림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6410325" y="40553967"/>
          <a:ext cx="4999508" cy="2755592"/>
        </a:xfrm>
        <a:prstGeom prst="rect">
          <a:avLst/>
        </a:prstGeom>
      </xdr:spPr>
    </xdr:pic>
    <xdr:clientData/>
  </xdr:twoCellAnchor>
  <xdr:twoCellAnchor editAs="oneCell">
    <xdr:from>
      <xdr:col>8</xdr:col>
      <xdr:colOff>9525</xdr:colOff>
      <xdr:row>201</xdr:row>
      <xdr:rowOff>0</xdr:rowOff>
    </xdr:from>
    <xdr:to>
      <xdr:col>8</xdr:col>
      <xdr:colOff>5284225</xdr:colOff>
      <xdr:row>204</xdr:row>
      <xdr:rowOff>14646</xdr:rowOff>
    </xdr:to>
    <xdr:pic>
      <xdr:nvPicPr>
        <xdr:cNvPr id="5" name="그림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9848850" y="56125703"/>
          <a:ext cx="5274700" cy="614721"/>
        </a:xfrm>
        <a:prstGeom prst="rect">
          <a:avLst/>
        </a:prstGeom>
      </xdr:spPr>
    </xdr:pic>
    <xdr:clientData/>
  </xdr:twoCellAnchor>
  <xdr:twoCellAnchor editAs="oneCell">
    <xdr:from>
      <xdr:col>8</xdr:col>
      <xdr:colOff>723901</xdr:colOff>
      <xdr:row>201</xdr:row>
      <xdr:rowOff>0</xdr:rowOff>
    </xdr:from>
    <xdr:to>
      <xdr:col>9</xdr:col>
      <xdr:colOff>676276</xdr:colOff>
      <xdr:row>218</xdr:row>
      <xdr:rowOff>148891</xdr:rowOff>
    </xdr:to>
    <xdr:pic>
      <xdr:nvPicPr>
        <xdr:cNvPr id="7" name="그림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5"/>
        <a:stretch>
          <a:fillRect/>
        </a:stretch>
      </xdr:blipFill>
      <xdr:spPr>
        <a:xfrm>
          <a:off x="8829676" y="42710101"/>
          <a:ext cx="5686425" cy="3549316"/>
        </a:xfrm>
        <a:prstGeom prst="rect">
          <a:avLst/>
        </a:prstGeom>
      </xdr:spPr>
    </xdr:pic>
    <xdr:clientData/>
  </xdr:twoCellAnchor>
  <xdr:twoCellAnchor editAs="oneCell">
    <xdr:from>
      <xdr:col>7</xdr:col>
      <xdr:colOff>1295400</xdr:colOff>
      <xdr:row>192</xdr:row>
      <xdr:rowOff>66675</xdr:rowOff>
    </xdr:from>
    <xdr:to>
      <xdr:col>10</xdr:col>
      <xdr:colOff>422664</xdr:colOff>
      <xdr:row>211</xdr:row>
      <xdr:rowOff>27968</xdr:rowOff>
    </xdr:to>
    <xdr:pic>
      <xdr:nvPicPr>
        <xdr:cNvPr id="8" name="그림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6"/>
        <a:stretch>
          <a:fillRect/>
        </a:stretch>
      </xdr:blipFill>
      <xdr:spPr>
        <a:xfrm>
          <a:off x="6143625" y="27327225"/>
          <a:ext cx="7196620" cy="3777008"/>
        </a:xfrm>
        <a:prstGeom prst="rect">
          <a:avLst/>
        </a:prstGeom>
      </xdr:spPr>
    </xdr:pic>
    <xdr:clientData/>
  </xdr:twoCellAnchor>
  <xdr:twoCellAnchor editAs="oneCell">
    <xdr:from>
      <xdr:col>7</xdr:col>
      <xdr:colOff>914400</xdr:colOff>
      <xdr:row>53</xdr:row>
      <xdr:rowOff>190500</xdr:rowOff>
    </xdr:from>
    <xdr:to>
      <xdr:col>12</xdr:col>
      <xdr:colOff>300878</xdr:colOff>
      <xdr:row>76</xdr:row>
      <xdr:rowOff>129540</xdr:rowOff>
    </xdr:to>
    <xdr:pic>
      <xdr:nvPicPr>
        <xdr:cNvPr id="9" name="그림 8" descr="https://www.se.com/se/library/SCHNEIDER_ELECTRIC/SE_LOCAL/APS/204386_085E/0.2C2.gif">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077200" y="10591800"/>
          <a:ext cx="8115300" cy="456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86</xdr:row>
      <xdr:rowOff>104775</xdr:rowOff>
    </xdr:from>
    <xdr:to>
      <xdr:col>9</xdr:col>
      <xdr:colOff>304800</xdr:colOff>
      <xdr:row>88</xdr:row>
      <xdr:rowOff>9525</xdr:rowOff>
    </xdr:to>
    <xdr:sp macro="" textlink="">
      <xdr:nvSpPr>
        <xdr:cNvPr id="2" name="AutoShape 1" descr="{\displaystyle S={\sqrt {P^{2}+Q^{2}+D^{2}}}}">
          <a:extLst>
            <a:ext uri="{FF2B5EF4-FFF2-40B4-BE49-F238E27FC236}">
              <a16:creationId xmlns:a16="http://schemas.microsoft.com/office/drawing/2014/main" id="{00000000-0008-0000-0100-000001040000}"/>
            </a:ext>
          </a:extLst>
        </xdr:cNvPr>
        <xdr:cNvSpPr>
          <a:spLocks noChangeAspect="1" noChangeArrowheads="1"/>
        </xdr:cNvSpPr>
      </xdr:nvSpPr>
      <xdr:spPr bwMode="auto">
        <a:xfrm>
          <a:off x="15902940" y="17295495"/>
          <a:ext cx="304800" cy="30099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9525</xdr:colOff>
      <xdr:row>76</xdr:row>
      <xdr:rowOff>161925</xdr:rowOff>
    </xdr:from>
    <xdr:to>
      <xdr:col>8</xdr:col>
      <xdr:colOff>4876800</xdr:colOff>
      <xdr:row>83</xdr:row>
      <xdr:rowOff>147638</xdr:rowOff>
    </xdr:to>
    <xdr:pic>
      <xdr:nvPicPr>
        <xdr:cNvPr id="3" name="그림 2" descr="http://lh6.ggpht.com/_X6JnoL0U4BY/S1f2WqMkAEI/AAAAAAAAHXo/xFhHaHQ9Pv8/tmpFE22_thumb1_thumb.jpg?imgmax=800">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82225" y="15371445"/>
          <a:ext cx="4867275" cy="13725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38100</xdr:colOff>
      <xdr:row>199</xdr:row>
      <xdr:rowOff>0</xdr:rowOff>
    </xdr:from>
    <xdr:to>
      <xdr:col>8</xdr:col>
      <xdr:colOff>4876800</xdr:colOff>
      <xdr:row>213</xdr:row>
      <xdr:rowOff>105972</xdr:rowOff>
    </xdr:to>
    <xdr:pic>
      <xdr:nvPicPr>
        <xdr:cNvPr id="4" name="그림 3">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0210800" y="39578280"/>
          <a:ext cx="4838700" cy="2879652"/>
        </a:xfrm>
        <a:prstGeom prst="rect">
          <a:avLst/>
        </a:prstGeom>
      </xdr:spPr>
    </xdr:pic>
    <xdr:clientData/>
  </xdr:twoCellAnchor>
  <xdr:twoCellAnchor editAs="oneCell">
    <xdr:from>
      <xdr:col>8</xdr:col>
      <xdr:colOff>38100</xdr:colOff>
      <xdr:row>199</xdr:row>
      <xdr:rowOff>0</xdr:rowOff>
    </xdr:from>
    <xdr:to>
      <xdr:col>8</xdr:col>
      <xdr:colOff>5037608</xdr:colOff>
      <xdr:row>212</xdr:row>
      <xdr:rowOff>155267</xdr:rowOff>
    </xdr:to>
    <xdr:pic>
      <xdr:nvPicPr>
        <xdr:cNvPr id="5" name="그림 4">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0210800" y="39578280"/>
          <a:ext cx="4999508" cy="2730827"/>
        </a:xfrm>
        <a:prstGeom prst="rect">
          <a:avLst/>
        </a:prstGeom>
      </xdr:spPr>
    </xdr:pic>
    <xdr:clientData/>
  </xdr:twoCellAnchor>
  <xdr:twoCellAnchor editAs="oneCell">
    <xdr:from>
      <xdr:col>8</xdr:col>
      <xdr:colOff>9525</xdr:colOff>
      <xdr:row>199</xdr:row>
      <xdr:rowOff>0</xdr:rowOff>
    </xdr:from>
    <xdr:to>
      <xdr:col>8</xdr:col>
      <xdr:colOff>5284225</xdr:colOff>
      <xdr:row>202</xdr:row>
      <xdr:rowOff>14646</xdr:rowOff>
    </xdr:to>
    <xdr:pic>
      <xdr:nvPicPr>
        <xdr:cNvPr id="6" name="그림 5">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10182225" y="39578280"/>
          <a:ext cx="5274700" cy="609006"/>
        </a:xfrm>
        <a:prstGeom prst="rect">
          <a:avLst/>
        </a:prstGeom>
      </xdr:spPr>
    </xdr:pic>
    <xdr:clientData/>
  </xdr:twoCellAnchor>
  <xdr:twoCellAnchor editAs="oneCell">
    <xdr:from>
      <xdr:col>8</xdr:col>
      <xdr:colOff>723901</xdr:colOff>
      <xdr:row>199</xdr:row>
      <xdr:rowOff>0</xdr:rowOff>
    </xdr:from>
    <xdr:to>
      <xdr:col>9</xdr:col>
      <xdr:colOff>676276</xdr:colOff>
      <xdr:row>216</xdr:row>
      <xdr:rowOff>148891</xdr:rowOff>
    </xdr:to>
    <xdr:pic>
      <xdr:nvPicPr>
        <xdr:cNvPr id="7" name="그림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5"/>
        <a:stretch>
          <a:fillRect/>
        </a:stretch>
      </xdr:blipFill>
      <xdr:spPr>
        <a:xfrm>
          <a:off x="10896601" y="39578280"/>
          <a:ext cx="5682615" cy="3516931"/>
        </a:xfrm>
        <a:prstGeom prst="rect">
          <a:avLst/>
        </a:prstGeom>
      </xdr:spPr>
    </xdr:pic>
    <xdr:clientData/>
  </xdr:twoCellAnchor>
  <xdr:twoCellAnchor editAs="oneCell">
    <xdr:from>
      <xdr:col>7</xdr:col>
      <xdr:colOff>1295400</xdr:colOff>
      <xdr:row>190</xdr:row>
      <xdr:rowOff>66675</xdr:rowOff>
    </xdr:from>
    <xdr:to>
      <xdr:col>10</xdr:col>
      <xdr:colOff>422664</xdr:colOff>
      <xdr:row>209</xdr:row>
      <xdr:rowOff>43208</xdr:rowOff>
    </xdr:to>
    <xdr:pic>
      <xdr:nvPicPr>
        <xdr:cNvPr id="8" name="그림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6"/>
        <a:stretch>
          <a:fillRect/>
        </a:stretch>
      </xdr:blipFill>
      <xdr:spPr>
        <a:xfrm>
          <a:off x="10172700" y="37861875"/>
          <a:ext cx="6838704" cy="3740813"/>
        </a:xfrm>
        <a:prstGeom prst="rect">
          <a:avLst/>
        </a:prstGeom>
      </xdr:spPr>
    </xdr:pic>
    <xdr:clientData/>
  </xdr:twoCellAnchor>
  <xdr:twoCellAnchor editAs="oneCell">
    <xdr:from>
      <xdr:col>7</xdr:col>
      <xdr:colOff>914400</xdr:colOff>
      <xdr:row>53</xdr:row>
      <xdr:rowOff>190500</xdr:rowOff>
    </xdr:from>
    <xdr:to>
      <xdr:col>12</xdr:col>
      <xdr:colOff>300878</xdr:colOff>
      <xdr:row>76</xdr:row>
      <xdr:rowOff>152400</xdr:rowOff>
    </xdr:to>
    <xdr:pic>
      <xdr:nvPicPr>
        <xdr:cNvPr id="9" name="그림 8" descr="https://www.se.com/se/library/SCHNEIDER_ELECTRIC/SE_LOCAL/APS/204386_085E/0.2C2.gif">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142220" y="10843260"/>
          <a:ext cx="8118998" cy="4518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333375</xdr:colOff>
      <xdr:row>1</xdr:row>
      <xdr:rowOff>114300</xdr:rowOff>
    </xdr:from>
    <xdr:to>
      <xdr:col>4</xdr:col>
      <xdr:colOff>675849</xdr:colOff>
      <xdr:row>12</xdr:row>
      <xdr:rowOff>161631</xdr:rowOff>
    </xdr:to>
    <xdr:pic>
      <xdr:nvPicPr>
        <xdr:cNvPr id="2" name="그림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333375" y="323850"/>
          <a:ext cx="3409524" cy="2352381"/>
        </a:xfrm>
        <a:prstGeom prst="rect">
          <a:avLst/>
        </a:prstGeom>
      </xdr:spPr>
    </xdr:pic>
    <xdr:clientData/>
  </xdr:twoCellAnchor>
  <xdr:twoCellAnchor editAs="oneCell">
    <xdr:from>
      <xdr:col>0</xdr:col>
      <xdr:colOff>200025</xdr:colOff>
      <xdr:row>13</xdr:row>
      <xdr:rowOff>142875</xdr:rowOff>
    </xdr:from>
    <xdr:to>
      <xdr:col>2</xdr:col>
      <xdr:colOff>676044</xdr:colOff>
      <xdr:row>21</xdr:row>
      <xdr:rowOff>28380</xdr:rowOff>
    </xdr:to>
    <xdr:pic>
      <xdr:nvPicPr>
        <xdr:cNvPr id="3" name="그림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200025" y="2867025"/>
          <a:ext cx="1847619" cy="1561905"/>
        </a:xfrm>
        <a:prstGeom prst="rect">
          <a:avLst/>
        </a:prstGeom>
      </xdr:spPr>
    </xdr:pic>
    <xdr:clientData/>
  </xdr:twoCellAnchor>
  <xdr:twoCellAnchor editAs="oneCell">
    <xdr:from>
      <xdr:col>3</xdr:col>
      <xdr:colOff>104775</xdr:colOff>
      <xdr:row>13</xdr:row>
      <xdr:rowOff>95250</xdr:rowOff>
    </xdr:from>
    <xdr:to>
      <xdr:col>4</xdr:col>
      <xdr:colOff>1171336</xdr:colOff>
      <xdr:row>21</xdr:row>
      <xdr:rowOff>47421</xdr:rowOff>
    </xdr:to>
    <xdr:pic>
      <xdr:nvPicPr>
        <xdr:cNvPr id="5" name="그림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a:stretch>
          <a:fillRect/>
        </a:stretch>
      </xdr:blipFill>
      <xdr:spPr>
        <a:xfrm>
          <a:off x="2324100" y="2819400"/>
          <a:ext cx="1914286" cy="1628571"/>
        </a:xfrm>
        <a:prstGeom prst="rect">
          <a:avLst/>
        </a:prstGeom>
      </xdr:spPr>
    </xdr:pic>
    <xdr:clientData/>
  </xdr:twoCellAnchor>
  <xdr:twoCellAnchor editAs="oneCell">
    <xdr:from>
      <xdr:col>9</xdr:col>
      <xdr:colOff>56030</xdr:colOff>
      <xdr:row>2</xdr:row>
      <xdr:rowOff>22411</xdr:rowOff>
    </xdr:from>
    <xdr:to>
      <xdr:col>15</xdr:col>
      <xdr:colOff>373725</xdr:colOff>
      <xdr:row>13</xdr:row>
      <xdr:rowOff>185144</xdr:rowOff>
    </xdr:to>
    <xdr:pic>
      <xdr:nvPicPr>
        <xdr:cNvPr id="4" name="그림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4"/>
        <a:stretch>
          <a:fillRect/>
        </a:stretch>
      </xdr:blipFill>
      <xdr:spPr>
        <a:xfrm>
          <a:off x="9200030" y="448235"/>
          <a:ext cx="4419048" cy="2504762"/>
        </a:xfrm>
        <a:prstGeom prst="rect">
          <a:avLst/>
        </a:prstGeom>
      </xdr:spPr>
    </xdr:pic>
    <xdr:clientData/>
  </xdr:twoCellAnchor>
  <xdr:twoCellAnchor editAs="oneCell">
    <xdr:from>
      <xdr:col>9</xdr:col>
      <xdr:colOff>33617</xdr:colOff>
      <xdr:row>15</xdr:row>
      <xdr:rowOff>56030</xdr:rowOff>
    </xdr:from>
    <xdr:to>
      <xdr:col>13</xdr:col>
      <xdr:colOff>499382</xdr:colOff>
      <xdr:row>19</xdr:row>
      <xdr:rowOff>13906</xdr:rowOff>
    </xdr:to>
    <xdr:pic>
      <xdr:nvPicPr>
        <xdr:cNvPr id="6" name="그림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5"/>
        <a:stretch>
          <a:fillRect/>
        </a:stretch>
      </xdr:blipFill>
      <xdr:spPr>
        <a:xfrm>
          <a:off x="9177617" y="3249706"/>
          <a:ext cx="3200000" cy="8095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15</xdr:col>
      <xdr:colOff>284344</xdr:colOff>
      <xdr:row>41</xdr:row>
      <xdr:rowOff>37048</xdr:rowOff>
    </xdr:to>
    <xdr:pic>
      <xdr:nvPicPr>
        <xdr:cNvPr id="2" name="그림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209550"/>
          <a:ext cx="11247619" cy="8419048"/>
        </a:xfrm>
        <a:prstGeom prst="rect">
          <a:avLst/>
        </a:prstGeom>
      </xdr:spPr>
    </xdr:pic>
    <xdr:clientData/>
  </xdr:twoCellAnchor>
  <xdr:twoCellAnchor editAs="oneCell">
    <xdr:from>
      <xdr:col>0</xdr:col>
      <xdr:colOff>0</xdr:colOff>
      <xdr:row>42</xdr:row>
      <xdr:rowOff>0</xdr:rowOff>
    </xdr:from>
    <xdr:to>
      <xdr:col>15</xdr:col>
      <xdr:colOff>284344</xdr:colOff>
      <xdr:row>82</xdr:row>
      <xdr:rowOff>37048</xdr:rowOff>
    </xdr:to>
    <xdr:pic>
      <xdr:nvPicPr>
        <xdr:cNvPr id="3" name="그림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0" y="8801100"/>
          <a:ext cx="11247619" cy="8419048"/>
        </a:xfrm>
        <a:prstGeom prst="rect">
          <a:avLst/>
        </a:prstGeom>
      </xdr:spPr>
    </xdr:pic>
    <xdr:clientData/>
  </xdr:twoCellAnchor>
  <xdr:twoCellAnchor editAs="oneCell">
    <xdr:from>
      <xdr:col>0</xdr:col>
      <xdr:colOff>0</xdr:colOff>
      <xdr:row>83</xdr:row>
      <xdr:rowOff>0</xdr:rowOff>
    </xdr:from>
    <xdr:to>
      <xdr:col>15</xdr:col>
      <xdr:colOff>284344</xdr:colOff>
      <xdr:row>123</xdr:row>
      <xdr:rowOff>37048</xdr:rowOff>
    </xdr:to>
    <xdr:pic>
      <xdr:nvPicPr>
        <xdr:cNvPr id="4" name="그림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0" y="17392650"/>
          <a:ext cx="11247619" cy="8419048"/>
        </a:xfrm>
        <a:prstGeom prst="rect">
          <a:avLst/>
        </a:prstGeom>
      </xdr:spPr>
    </xdr:pic>
    <xdr:clientData/>
  </xdr:twoCellAnchor>
  <xdr:twoCellAnchor editAs="oneCell">
    <xdr:from>
      <xdr:col>0</xdr:col>
      <xdr:colOff>0</xdr:colOff>
      <xdr:row>124</xdr:row>
      <xdr:rowOff>0</xdr:rowOff>
    </xdr:from>
    <xdr:to>
      <xdr:col>15</xdr:col>
      <xdr:colOff>284344</xdr:colOff>
      <xdr:row>164</xdr:row>
      <xdr:rowOff>37048</xdr:rowOff>
    </xdr:to>
    <xdr:pic>
      <xdr:nvPicPr>
        <xdr:cNvPr id="5" name="그림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0" y="25984200"/>
          <a:ext cx="11247619" cy="84190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9</xdr:col>
      <xdr:colOff>18276</xdr:colOff>
      <xdr:row>20</xdr:row>
      <xdr:rowOff>123312</xdr:rowOff>
    </xdr:to>
    <xdr:pic>
      <xdr:nvPicPr>
        <xdr:cNvPr id="4" name="그림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0" y="209550"/>
          <a:ext cx="6190476" cy="4104762"/>
        </a:xfrm>
        <a:prstGeom prst="rect">
          <a:avLst/>
        </a:prstGeom>
      </xdr:spPr>
    </xdr:pic>
    <xdr:clientData/>
  </xdr:twoCellAnchor>
  <xdr:twoCellAnchor editAs="oneCell">
    <xdr:from>
      <xdr:col>0</xdr:col>
      <xdr:colOff>38100</xdr:colOff>
      <xdr:row>22</xdr:row>
      <xdr:rowOff>66675</xdr:rowOff>
    </xdr:from>
    <xdr:to>
      <xdr:col>9</xdr:col>
      <xdr:colOff>56376</xdr:colOff>
      <xdr:row>44</xdr:row>
      <xdr:rowOff>113718</xdr:rowOff>
    </xdr:to>
    <xdr:pic>
      <xdr:nvPicPr>
        <xdr:cNvPr id="5" name="그림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2"/>
        <a:stretch>
          <a:fillRect/>
        </a:stretch>
      </xdr:blipFill>
      <xdr:spPr>
        <a:xfrm>
          <a:off x="38100" y="4676775"/>
          <a:ext cx="6190476" cy="4657143"/>
        </a:xfrm>
        <a:prstGeom prst="rect">
          <a:avLst/>
        </a:prstGeom>
      </xdr:spPr>
    </xdr:pic>
    <xdr:clientData/>
  </xdr:twoCellAnchor>
  <xdr:twoCellAnchor editAs="oneCell">
    <xdr:from>
      <xdr:col>0</xdr:col>
      <xdr:colOff>38100</xdr:colOff>
      <xdr:row>46</xdr:row>
      <xdr:rowOff>47625</xdr:rowOff>
    </xdr:from>
    <xdr:to>
      <xdr:col>9</xdr:col>
      <xdr:colOff>56376</xdr:colOff>
      <xdr:row>56</xdr:row>
      <xdr:rowOff>85458</xdr:rowOff>
    </xdr:to>
    <xdr:pic>
      <xdr:nvPicPr>
        <xdr:cNvPr id="6" name="그림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38100" y="9686925"/>
          <a:ext cx="6190476" cy="2133333"/>
        </a:xfrm>
        <a:prstGeom prst="rect">
          <a:avLst/>
        </a:prstGeom>
      </xdr:spPr>
    </xdr:pic>
    <xdr:clientData/>
  </xdr:twoCellAnchor>
  <xdr:twoCellAnchor editAs="oneCell">
    <xdr:from>
      <xdr:col>0</xdr:col>
      <xdr:colOff>47625</xdr:colOff>
      <xdr:row>58</xdr:row>
      <xdr:rowOff>28575</xdr:rowOff>
    </xdr:from>
    <xdr:to>
      <xdr:col>9</xdr:col>
      <xdr:colOff>65901</xdr:colOff>
      <xdr:row>73</xdr:row>
      <xdr:rowOff>85325</xdr:rowOff>
    </xdr:to>
    <xdr:pic>
      <xdr:nvPicPr>
        <xdr:cNvPr id="7" name="그림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4"/>
        <a:stretch>
          <a:fillRect/>
        </a:stretch>
      </xdr:blipFill>
      <xdr:spPr>
        <a:xfrm>
          <a:off x="47625" y="12182475"/>
          <a:ext cx="6190476" cy="3200000"/>
        </a:xfrm>
        <a:prstGeom prst="rect">
          <a:avLst/>
        </a:prstGeom>
      </xdr:spPr>
    </xdr:pic>
    <xdr:clientData/>
  </xdr:twoCellAnchor>
  <xdr:twoCellAnchor editAs="oneCell">
    <xdr:from>
      <xdr:col>0</xdr:col>
      <xdr:colOff>38100</xdr:colOff>
      <xdr:row>75</xdr:row>
      <xdr:rowOff>9525</xdr:rowOff>
    </xdr:from>
    <xdr:to>
      <xdr:col>9</xdr:col>
      <xdr:colOff>56376</xdr:colOff>
      <xdr:row>104</xdr:row>
      <xdr:rowOff>37337</xdr:rowOff>
    </xdr:to>
    <xdr:pic>
      <xdr:nvPicPr>
        <xdr:cNvPr id="8" name="그림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5"/>
        <a:stretch>
          <a:fillRect/>
        </a:stretch>
      </xdr:blipFill>
      <xdr:spPr>
        <a:xfrm>
          <a:off x="38100" y="15725775"/>
          <a:ext cx="6190476" cy="6104762"/>
        </a:xfrm>
        <a:prstGeom prst="rect">
          <a:avLst/>
        </a:prstGeom>
      </xdr:spPr>
    </xdr:pic>
    <xdr:clientData/>
  </xdr:twoCellAnchor>
  <xdr:twoCellAnchor editAs="oneCell">
    <xdr:from>
      <xdr:col>0</xdr:col>
      <xdr:colOff>28575</xdr:colOff>
      <xdr:row>106</xdr:row>
      <xdr:rowOff>9525</xdr:rowOff>
    </xdr:from>
    <xdr:to>
      <xdr:col>9</xdr:col>
      <xdr:colOff>46851</xdr:colOff>
      <xdr:row>135</xdr:row>
      <xdr:rowOff>37337</xdr:rowOff>
    </xdr:to>
    <xdr:pic>
      <xdr:nvPicPr>
        <xdr:cNvPr id="9" name="그림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6"/>
        <a:stretch>
          <a:fillRect/>
        </a:stretch>
      </xdr:blipFill>
      <xdr:spPr>
        <a:xfrm>
          <a:off x="28575" y="22221825"/>
          <a:ext cx="6190476" cy="6104762"/>
        </a:xfrm>
        <a:prstGeom prst="rect">
          <a:avLst/>
        </a:prstGeom>
      </xdr:spPr>
    </xdr:pic>
    <xdr:clientData/>
  </xdr:twoCellAnchor>
  <xdr:twoCellAnchor editAs="oneCell">
    <xdr:from>
      <xdr:col>0</xdr:col>
      <xdr:colOff>28575</xdr:colOff>
      <xdr:row>137</xdr:row>
      <xdr:rowOff>66675</xdr:rowOff>
    </xdr:from>
    <xdr:to>
      <xdr:col>9</xdr:col>
      <xdr:colOff>46851</xdr:colOff>
      <xdr:row>149</xdr:row>
      <xdr:rowOff>180646</xdr:rowOff>
    </xdr:to>
    <xdr:pic>
      <xdr:nvPicPr>
        <xdr:cNvPr id="10" name="그림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7"/>
        <a:stretch>
          <a:fillRect/>
        </a:stretch>
      </xdr:blipFill>
      <xdr:spPr>
        <a:xfrm>
          <a:off x="28575" y="28775025"/>
          <a:ext cx="6190476" cy="2628571"/>
        </a:xfrm>
        <a:prstGeom prst="rect">
          <a:avLst/>
        </a:prstGeom>
      </xdr:spPr>
    </xdr:pic>
    <xdr:clientData/>
  </xdr:twoCellAnchor>
  <xdr:twoCellAnchor editAs="oneCell">
    <xdr:from>
      <xdr:col>0</xdr:col>
      <xdr:colOff>38100</xdr:colOff>
      <xdr:row>151</xdr:row>
      <xdr:rowOff>38100</xdr:rowOff>
    </xdr:from>
    <xdr:to>
      <xdr:col>9</xdr:col>
      <xdr:colOff>56376</xdr:colOff>
      <xdr:row>184</xdr:row>
      <xdr:rowOff>113426</xdr:rowOff>
    </xdr:to>
    <xdr:pic>
      <xdr:nvPicPr>
        <xdr:cNvPr id="11" name="그림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8"/>
        <a:stretch>
          <a:fillRect/>
        </a:stretch>
      </xdr:blipFill>
      <xdr:spPr>
        <a:xfrm>
          <a:off x="38100" y="31680150"/>
          <a:ext cx="6190476" cy="6990476"/>
        </a:xfrm>
        <a:prstGeom prst="rect">
          <a:avLst/>
        </a:prstGeom>
      </xdr:spPr>
    </xdr:pic>
    <xdr:clientData/>
  </xdr:twoCellAnchor>
  <xdr:twoCellAnchor editAs="oneCell">
    <xdr:from>
      <xdr:col>0</xdr:col>
      <xdr:colOff>57150</xdr:colOff>
      <xdr:row>186</xdr:row>
      <xdr:rowOff>38100</xdr:rowOff>
    </xdr:from>
    <xdr:to>
      <xdr:col>9</xdr:col>
      <xdr:colOff>75426</xdr:colOff>
      <xdr:row>200</xdr:row>
      <xdr:rowOff>132971</xdr:rowOff>
    </xdr:to>
    <xdr:pic>
      <xdr:nvPicPr>
        <xdr:cNvPr id="12" name="그림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9"/>
        <a:stretch>
          <a:fillRect/>
        </a:stretch>
      </xdr:blipFill>
      <xdr:spPr>
        <a:xfrm>
          <a:off x="57150" y="39014400"/>
          <a:ext cx="6190476" cy="3028571"/>
        </a:xfrm>
        <a:prstGeom prst="rect">
          <a:avLst/>
        </a:prstGeom>
      </xdr:spPr>
    </xdr:pic>
    <xdr:clientData/>
  </xdr:twoCellAnchor>
  <xdr:twoCellAnchor editAs="oneCell">
    <xdr:from>
      <xdr:col>0</xdr:col>
      <xdr:colOff>57150</xdr:colOff>
      <xdr:row>202</xdr:row>
      <xdr:rowOff>38100</xdr:rowOff>
    </xdr:from>
    <xdr:to>
      <xdr:col>9</xdr:col>
      <xdr:colOff>75426</xdr:colOff>
      <xdr:row>209</xdr:row>
      <xdr:rowOff>114107</xdr:rowOff>
    </xdr:to>
    <xdr:pic>
      <xdr:nvPicPr>
        <xdr:cNvPr id="13" name="그림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10"/>
        <a:stretch>
          <a:fillRect/>
        </a:stretch>
      </xdr:blipFill>
      <xdr:spPr>
        <a:xfrm>
          <a:off x="57150" y="42367200"/>
          <a:ext cx="6190476" cy="1542857"/>
        </a:xfrm>
        <a:prstGeom prst="rect">
          <a:avLst/>
        </a:prstGeom>
      </xdr:spPr>
    </xdr:pic>
    <xdr:clientData/>
  </xdr:twoCellAnchor>
  <xdr:twoCellAnchor editAs="oneCell">
    <xdr:from>
      <xdr:col>0</xdr:col>
      <xdr:colOff>57150</xdr:colOff>
      <xdr:row>211</xdr:row>
      <xdr:rowOff>28575</xdr:rowOff>
    </xdr:from>
    <xdr:to>
      <xdr:col>9</xdr:col>
      <xdr:colOff>75426</xdr:colOff>
      <xdr:row>221</xdr:row>
      <xdr:rowOff>66408</xdr:rowOff>
    </xdr:to>
    <xdr:pic>
      <xdr:nvPicPr>
        <xdr:cNvPr id="14" name="그림 13">
          <a:extLst>
            <a:ext uri="{FF2B5EF4-FFF2-40B4-BE49-F238E27FC236}">
              <a16:creationId xmlns:a16="http://schemas.microsoft.com/office/drawing/2014/main" id="{00000000-0008-0000-0700-00000E000000}"/>
            </a:ext>
          </a:extLst>
        </xdr:cNvPr>
        <xdr:cNvPicPr>
          <a:picLocks noChangeAspect="1"/>
        </xdr:cNvPicPr>
      </xdr:nvPicPr>
      <xdr:blipFill>
        <a:blip xmlns:r="http://schemas.openxmlformats.org/officeDocument/2006/relationships" r:embed="rId11"/>
        <a:stretch>
          <a:fillRect/>
        </a:stretch>
      </xdr:blipFill>
      <xdr:spPr>
        <a:xfrm>
          <a:off x="57150" y="44243625"/>
          <a:ext cx="6190476" cy="2133333"/>
        </a:xfrm>
        <a:prstGeom prst="rect">
          <a:avLst/>
        </a:prstGeom>
      </xdr:spPr>
    </xdr:pic>
    <xdr:clientData/>
  </xdr:twoCellAnchor>
  <xdr:twoCellAnchor editAs="oneCell">
    <xdr:from>
      <xdr:col>0</xdr:col>
      <xdr:colOff>28575</xdr:colOff>
      <xdr:row>223</xdr:row>
      <xdr:rowOff>38100</xdr:rowOff>
    </xdr:from>
    <xdr:to>
      <xdr:col>9</xdr:col>
      <xdr:colOff>46851</xdr:colOff>
      <xdr:row>235</xdr:row>
      <xdr:rowOff>9214</xdr:rowOff>
    </xdr:to>
    <xdr:pic>
      <xdr:nvPicPr>
        <xdr:cNvPr id="15" name="그림 14">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12"/>
        <a:stretch>
          <a:fillRect/>
        </a:stretch>
      </xdr:blipFill>
      <xdr:spPr>
        <a:xfrm>
          <a:off x="28575" y="46767750"/>
          <a:ext cx="6190476" cy="2485714"/>
        </a:xfrm>
        <a:prstGeom prst="rect">
          <a:avLst/>
        </a:prstGeom>
      </xdr:spPr>
    </xdr:pic>
    <xdr:clientData/>
  </xdr:twoCellAnchor>
  <xdr:twoCellAnchor editAs="oneCell">
    <xdr:from>
      <xdr:col>0</xdr:col>
      <xdr:colOff>28575</xdr:colOff>
      <xdr:row>237</xdr:row>
      <xdr:rowOff>19050</xdr:rowOff>
    </xdr:from>
    <xdr:to>
      <xdr:col>9</xdr:col>
      <xdr:colOff>46851</xdr:colOff>
      <xdr:row>251</xdr:row>
      <xdr:rowOff>180588</xdr:rowOff>
    </xdr:to>
    <xdr:pic>
      <xdr:nvPicPr>
        <xdr:cNvPr id="16" name="그림 15">
          <a:extLst>
            <a:ext uri="{FF2B5EF4-FFF2-40B4-BE49-F238E27FC236}">
              <a16:creationId xmlns:a16="http://schemas.microsoft.com/office/drawing/2014/main" id="{00000000-0008-0000-0700-000010000000}"/>
            </a:ext>
          </a:extLst>
        </xdr:cNvPr>
        <xdr:cNvPicPr>
          <a:picLocks noChangeAspect="1"/>
        </xdr:cNvPicPr>
      </xdr:nvPicPr>
      <xdr:blipFill>
        <a:blip xmlns:r="http://schemas.openxmlformats.org/officeDocument/2006/relationships" r:embed="rId13"/>
        <a:stretch>
          <a:fillRect/>
        </a:stretch>
      </xdr:blipFill>
      <xdr:spPr>
        <a:xfrm>
          <a:off x="28575" y="49682400"/>
          <a:ext cx="6190476" cy="3095238"/>
        </a:xfrm>
        <a:prstGeom prst="rect">
          <a:avLst/>
        </a:prstGeom>
      </xdr:spPr>
    </xdr:pic>
    <xdr:clientData/>
  </xdr:twoCellAnchor>
  <xdr:twoCellAnchor editAs="oneCell">
    <xdr:from>
      <xdr:col>0</xdr:col>
      <xdr:colOff>38100</xdr:colOff>
      <xdr:row>253</xdr:row>
      <xdr:rowOff>19050</xdr:rowOff>
    </xdr:from>
    <xdr:to>
      <xdr:col>9</xdr:col>
      <xdr:colOff>56376</xdr:colOff>
      <xdr:row>278</xdr:row>
      <xdr:rowOff>75538</xdr:rowOff>
    </xdr:to>
    <xdr:pic>
      <xdr:nvPicPr>
        <xdr:cNvPr id="17" name="그림 16">
          <a:extLst>
            <a:ext uri="{FF2B5EF4-FFF2-40B4-BE49-F238E27FC236}">
              <a16:creationId xmlns:a16="http://schemas.microsoft.com/office/drawing/2014/main" id="{00000000-0008-0000-0700-000011000000}"/>
            </a:ext>
          </a:extLst>
        </xdr:cNvPr>
        <xdr:cNvPicPr>
          <a:picLocks noChangeAspect="1"/>
        </xdr:cNvPicPr>
      </xdr:nvPicPr>
      <xdr:blipFill>
        <a:blip xmlns:r="http://schemas.openxmlformats.org/officeDocument/2006/relationships" r:embed="rId14"/>
        <a:stretch>
          <a:fillRect/>
        </a:stretch>
      </xdr:blipFill>
      <xdr:spPr>
        <a:xfrm>
          <a:off x="38100" y="53035200"/>
          <a:ext cx="6190476" cy="5295238"/>
        </a:xfrm>
        <a:prstGeom prst="rect">
          <a:avLst/>
        </a:prstGeom>
      </xdr:spPr>
    </xdr:pic>
    <xdr:clientData/>
  </xdr:twoCellAnchor>
  <xdr:twoCellAnchor editAs="oneCell">
    <xdr:from>
      <xdr:col>0</xdr:col>
      <xdr:colOff>47625</xdr:colOff>
      <xdr:row>280</xdr:row>
      <xdr:rowOff>9525</xdr:rowOff>
    </xdr:from>
    <xdr:to>
      <xdr:col>9</xdr:col>
      <xdr:colOff>65901</xdr:colOff>
      <xdr:row>289</xdr:row>
      <xdr:rowOff>209289</xdr:rowOff>
    </xdr:to>
    <xdr:pic>
      <xdr:nvPicPr>
        <xdr:cNvPr id="18" name="그림 17">
          <a:extLst>
            <a:ext uri="{FF2B5EF4-FFF2-40B4-BE49-F238E27FC236}">
              <a16:creationId xmlns:a16="http://schemas.microsoft.com/office/drawing/2014/main" id="{00000000-0008-0000-0700-000012000000}"/>
            </a:ext>
          </a:extLst>
        </xdr:cNvPr>
        <xdr:cNvPicPr>
          <a:picLocks noChangeAspect="1"/>
        </xdr:cNvPicPr>
      </xdr:nvPicPr>
      <xdr:blipFill>
        <a:blip xmlns:r="http://schemas.openxmlformats.org/officeDocument/2006/relationships" r:embed="rId15"/>
        <a:stretch>
          <a:fillRect/>
        </a:stretch>
      </xdr:blipFill>
      <xdr:spPr>
        <a:xfrm>
          <a:off x="47625" y="58683525"/>
          <a:ext cx="6190476" cy="2085714"/>
        </a:xfrm>
        <a:prstGeom prst="rect">
          <a:avLst/>
        </a:prstGeom>
      </xdr:spPr>
    </xdr:pic>
    <xdr:clientData/>
  </xdr:twoCellAnchor>
  <xdr:twoCellAnchor editAs="oneCell">
    <xdr:from>
      <xdr:col>0</xdr:col>
      <xdr:colOff>38100</xdr:colOff>
      <xdr:row>291</xdr:row>
      <xdr:rowOff>19050</xdr:rowOff>
    </xdr:from>
    <xdr:to>
      <xdr:col>9</xdr:col>
      <xdr:colOff>56376</xdr:colOff>
      <xdr:row>307</xdr:row>
      <xdr:rowOff>104345</xdr:rowOff>
    </xdr:to>
    <xdr:pic>
      <xdr:nvPicPr>
        <xdr:cNvPr id="19" name="그림 18">
          <a:extLst>
            <a:ext uri="{FF2B5EF4-FFF2-40B4-BE49-F238E27FC236}">
              <a16:creationId xmlns:a16="http://schemas.microsoft.com/office/drawing/2014/main" id="{00000000-0008-0000-0700-000013000000}"/>
            </a:ext>
          </a:extLst>
        </xdr:cNvPr>
        <xdr:cNvPicPr>
          <a:picLocks noChangeAspect="1"/>
        </xdr:cNvPicPr>
      </xdr:nvPicPr>
      <xdr:blipFill>
        <a:blip xmlns:r="http://schemas.openxmlformats.org/officeDocument/2006/relationships" r:embed="rId16"/>
        <a:stretch>
          <a:fillRect/>
        </a:stretch>
      </xdr:blipFill>
      <xdr:spPr>
        <a:xfrm>
          <a:off x="38100" y="60998100"/>
          <a:ext cx="6190476" cy="3438095"/>
        </a:xfrm>
        <a:prstGeom prst="rect">
          <a:avLst/>
        </a:prstGeom>
      </xdr:spPr>
    </xdr:pic>
    <xdr:clientData/>
  </xdr:twoCellAnchor>
  <xdr:twoCellAnchor editAs="oneCell">
    <xdr:from>
      <xdr:col>9</xdr:col>
      <xdr:colOff>57150</xdr:colOff>
      <xdr:row>151</xdr:row>
      <xdr:rowOff>19050</xdr:rowOff>
    </xdr:from>
    <xdr:to>
      <xdr:col>18</xdr:col>
      <xdr:colOff>75426</xdr:colOff>
      <xdr:row>184</xdr:row>
      <xdr:rowOff>94376</xdr:rowOff>
    </xdr:to>
    <xdr:pic>
      <xdr:nvPicPr>
        <xdr:cNvPr id="20" name="그림 19">
          <a:extLst>
            <a:ext uri="{FF2B5EF4-FFF2-40B4-BE49-F238E27FC236}">
              <a16:creationId xmlns:a16="http://schemas.microsoft.com/office/drawing/2014/main" id="{00000000-0008-0000-0700-000014000000}"/>
            </a:ext>
          </a:extLst>
        </xdr:cNvPr>
        <xdr:cNvPicPr>
          <a:picLocks noChangeAspect="1"/>
        </xdr:cNvPicPr>
      </xdr:nvPicPr>
      <xdr:blipFill>
        <a:blip xmlns:r="http://schemas.openxmlformats.org/officeDocument/2006/relationships" r:embed="rId17"/>
        <a:stretch>
          <a:fillRect/>
        </a:stretch>
      </xdr:blipFill>
      <xdr:spPr>
        <a:xfrm>
          <a:off x="6229350" y="31661100"/>
          <a:ext cx="6190476" cy="6990476"/>
        </a:xfrm>
        <a:prstGeom prst="rect">
          <a:avLst/>
        </a:prstGeom>
      </xdr:spPr>
    </xdr:pic>
    <xdr:clientData/>
  </xdr:twoCellAnchor>
  <xdr:twoCellAnchor editAs="oneCell">
    <xdr:from>
      <xdr:col>18</xdr:col>
      <xdr:colOff>0</xdr:colOff>
      <xdr:row>151</xdr:row>
      <xdr:rowOff>0</xdr:rowOff>
    </xdr:from>
    <xdr:to>
      <xdr:col>27</xdr:col>
      <xdr:colOff>18276</xdr:colOff>
      <xdr:row>184</xdr:row>
      <xdr:rowOff>75326</xdr:rowOff>
    </xdr:to>
    <xdr:pic>
      <xdr:nvPicPr>
        <xdr:cNvPr id="21" name="그림 20">
          <a:extLst>
            <a:ext uri="{FF2B5EF4-FFF2-40B4-BE49-F238E27FC236}">
              <a16:creationId xmlns:a16="http://schemas.microsoft.com/office/drawing/2014/main" id="{00000000-0008-0000-0700-000015000000}"/>
            </a:ext>
          </a:extLst>
        </xdr:cNvPr>
        <xdr:cNvPicPr>
          <a:picLocks noChangeAspect="1"/>
        </xdr:cNvPicPr>
      </xdr:nvPicPr>
      <xdr:blipFill>
        <a:blip xmlns:r="http://schemas.openxmlformats.org/officeDocument/2006/relationships" r:embed="rId18"/>
        <a:stretch>
          <a:fillRect/>
        </a:stretch>
      </xdr:blipFill>
      <xdr:spPr>
        <a:xfrm>
          <a:off x="12344400" y="31642050"/>
          <a:ext cx="6190476" cy="6990476"/>
        </a:xfrm>
        <a:prstGeom prst="rect">
          <a:avLst/>
        </a:prstGeom>
      </xdr:spPr>
    </xdr:pic>
    <xdr:clientData/>
  </xdr:twoCellAnchor>
  <xdr:twoCellAnchor editAs="oneCell">
    <xdr:from>
      <xdr:col>0</xdr:col>
      <xdr:colOff>0</xdr:colOff>
      <xdr:row>309</xdr:row>
      <xdr:rowOff>0</xdr:rowOff>
    </xdr:from>
    <xdr:to>
      <xdr:col>9</xdr:col>
      <xdr:colOff>18276</xdr:colOff>
      <xdr:row>319</xdr:row>
      <xdr:rowOff>9262</xdr:rowOff>
    </xdr:to>
    <xdr:pic>
      <xdr:nvPicPr>
        <xdr:cNvPr id="22" name="그림 21">
          <a:extLst>
            <a:ext uri="{FF2B5EF4-FFF2-40B4-BE49-F238E27FC236}">
              <a16:creationId xmlns:a16="http://schemas.microsoft.com/office/drawing/2014/main" id="{00000000-0008-0000-0700-000016000000}"/>
            </a:ext>
          </a:extLst>
        </xdr:cNvPr>
        <xdr:cNvPicPr>
          <a:picLocks noChangeAspect="1"/>
        </xdr:cNvPicPr>
      </xdr:nvPicPr>
      <xdr:blipFill>
        <a:blip xmlns:r="http://schemas.openxmlformats.org/officeDocument/2006/relationships" r:embed="rId19"/>
        <a:stretch>
          <a:fillRect/>
        </a:stretch>
      </xdr:blipFill>
      <xdr:spPr>
        <a:xfrm>
          <a:off x="0" y="64750950"/>
          <a:ext cx="6190476" cy="2104762"/>
        </a:xfrm>
        <a:prstGeom prst="rect">
          <a:avLst/>
        </a:prstGeom>
      </xdr:spPr>
    </xdr:pic>
    <xdr:clientData/>
  </xdr:twoCellAnchor>
  <xdr:twoCellAnchor editAs="oneCell">
    <xdr:from>
      <xdr:col>0</xdr:col>
      <xdr:colOff>0</xdr:colOff>
      <xdr:row>320</xdr:row>
      <xdr:rowOff>0</xdr:rowOff>
    </xdr:from>
    <xdr:to>
      <xdr:col>9</xdr:col>
      <xdr:colOff>18276</xdr:colOff>
      <xdr:row>326</xdr:row>
      <xdr:rowOff>152224</xdr:rowOff>
    </xdr:to>
    <xdr:pic>
      <xdr:nvPicPr>
        <xdr:cNvPr id="23" name="그림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20"/>
        <a:stretch>
          <a:fillRect/>
        </a:stretch>
      </xdr:blipFill>
      <xdr:spPr>
        <a:xfrm>
          <a:off x="0" y="67056000"/>
          <a:ext cx="6190476" cy="14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133350</xdr:colOff>
      <xdr:row>49</xdr:row>
      <xdr:rowOff>4762</xdr:rowOff>
    </xdr:from>
    <xdr:to>
      <xdr:col>7</xdr:col>
      <xdr:colOff>619125</xdr:colOff>
      <xdr:row>63</xdr:row>
      <xdr:rowOff>4762</xdr:rowOff>
    </xdr:to>
    <xdr:graphicFrame macro="">
      <xdr:nvGraphicFramePr>
        <xdr:cNvPr id="3" name="차트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63</xdr:row>
      <xdr:rowOff>166687</xdr:rowOff>
    </xdr:from>
    <xdr:to>
      <xdr:col>7</xdr:col>
      <xdr:colOff>638175</xdr:colOff>
      <xdr:row>79</xdr:row>
      <xdr:rowOff>166687</xdr:rowOff>
    </xdr:to>
    <xdr:graphicFrame macro="">
      <xdr:nvGraphicFramePr>
        <xdr:cNvPr id="4" name="차트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9525</xdr:colOff>
      <xdr:row>27</xdr:row>
      <xdr:rowOff>114300</xdr:rowOff>
    </xdr:from>
    <xdr:to>
      <xdr:col>13</xdr:col>
      <xdr:colOff>256481</xdr:colOff>
      <xdr:row>31</xdr:row>
      <xdr:rowOff>18976</xdr:rowOff>
    </xdr:to>
    <xdr:pic>
      <xdr:nvPicPr>
        <xdr:cNvPr id="2" name="그림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3"/>
        <a:stretch>
          <a:fillRect/>
        </a:stretch>
      </xdr:blipFill>
      <xdr:spPr>
        <a:xfrm>
          <a:off x="7362825" y="4572000"/>
          <a:ext cx="5552381" cy="5904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517028</xdr:colOff>
      <xdr:row>31</xdr:row>
      <xdr:rowOff>37357</xdr:rowOff>
    </xdr:to>
    <xdr:pic>
      <xdr:nvPicPr>
        <xdr:cNvPr id="2" name="그림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9952381" cy="5942857"/>
        </a:xfrm>
        <a:prstGeom prst="rect">
          <a:avLst/>
        </a:prstGeom>
      </xdr:spPr>
    </xdr:pic>
    <xdr:clientData/>
  </xdr:twoCellAnchor>
  <xdr:twoCellAnchor editAs="oneCell">
    <xdr:from>
      <xdr:col>0</xdr:col>
      <xdr:colOff>0</xdr:colOff>
      <xdr:row>34</xdr:row>
      <xdr:rowOff>0</xdr:rowOff>
    </xdr:from>
    <xdr:to>
      <xdr:col>16</xdr:col>
      <xdr:colOff>517028</xdr:colOff>
      <xdr:row>65</xdr:row>
      <xdr:rowOff>37357</xdr:rowOff>
    </xdr:to>
    <xdr:pic>
      <xdr:nvPicPr>
        <xdr:cNvPr id="3" name="그림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0" y="6477000"/>
          <a:ext cx="9952381" cy="5942857"/>
        </a:xfrm>
        <a:prstGeom prst="rect">
          <a:avLst/>
        </a:prstGeom>
      </xdr:spPr>
    </xdr:pic>
    <xdr:clientData/>
  </xdr:twoCellAnchor>
  <xdr:twoCellAnchor editAs="oneCell">
    <xdr:from>
      <xdr:col>0</xdr:col>
      <xdr:colOff>44824</xdr:colOff>
      <xdr:row>67</xdr:row>
      <xdr:rowOff>123264</xdr:rowOff>
    </xdr:from>
    <xdr:to>
      <xdr:col>16</xdr:col>
      <xdr:colOff>561852</xdr:colOff>
      <xdr:row>98</xdr:row>
      <xdr:rowOff>160621</xdr:rowOff>
    </xdr:to>
    <xdr:pic>
      <xdr:nvPicPr>
        <xdr:cNvPr id="6" name="그림 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3"/>
        <a:stretch>
          <a:fillRect/>
        </a:stretch>
      </xdr:blipFill>
      <xdr:spPr>
        <a:xfrm>
          <a:off x="44824" y="12886764"/>
          <a:ext cx="9952381" cy="594285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333375</xdr:colOff>
      <xdr:row>0</xdr:row>
      <xdr:rowOff>57150</xdr:rowOff>
    </xdr:from>
    <xdr:to>
      <xdr:col>6</xdr:col>
      <xdr:colOff>199331</xdr:colOff>
      <xdr:row>5</xdr:row>
      <xdr:rowOff>133221</xdr:rowOff>
    </xdr:to>
    <xdr:pic>
      <xdr:nvPicPr>
        <xdr:cNvPr id="2" name="그림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333375" y="5962650"/>
          <a:ext cx="5552381" cy="1028571"/>
        </a:xfrm>
        <a:prstGeom prst="rect">
          <a:avLst/>
        </a:prstGeom>
      </xdr:spPr>
    </xdr:pic>
    <xdr:clientData/>
  </xdr:twoCellAnchor>
  <xdr:twoCellAnchor editAs="oneCell">
    <xdr:from>
      <xdr:col>0</xdr:col>
      <xdr:colOff>38100</xdr:colOff>
      <xdr:row>87</xdr:row>
      <xdr:rowOff>76200</xdr:rowOff>
    </xdr:from>
    <xdr:to>
      <xdr:col>5</xdr:col>
      <xdr:colOff>789875</xdr:colOff>
      <xdr:row>94</xdr:row>
      <xdr:rowOff>28414</xdr:rowOff>
    </xdr:to>
    <xdr:pic>
      <xdr:nvPicPr>
        <xdr:cNvPr id="6" name="그림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a:stretch>
          <a:fillRect/>
        </a:stretch>
      </xdr:blipFill>
      <xdr:spPr>
        <a:xfrm>
          <a:off x="38100" y="22364700"/>
          <a:ext cx="5600000" cy="1285714"/>
        </a:xfrm>
        <a:prstGeom prst="rect">
          <a:avLst/>
        </a:prstGeom>
      </xdr:spPr>
    </xdr:pic>
    <xdr:clientData/>
  </xdr:twoCellAnchor>
  <xdr:twoCellAnchor editAs="oneCell">
    <xdr:from>
      <xdr:col>6</xdr:col>
      <xdr:colOff>619125</xdr:colOff>
      <xdr:row>87</xdr:row>
      <xdr:rowOff>47625</xdr:rowOff>
    </xdr:from>
    <xdr:to>
      <xdr:col>13</xdr:col>
      <xdr:colOff>1132781</xdr:colOff>
      <xdr:row>92</xdr:row>
      <xdr:rowOff>123696</xdr:rowOff>
    </xdr:to>
    <xdr:pic>
      <xdr:nvPicPr>
        <xdr:cNvPr id="7" name="그림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1"/>
        <a:stretch>
          <a:fillRect/>
        </a:stretch>
      </xdr:blipFill>
      <xdr:spPr>
        <a:xfrm>
          <a:off x="6305550" y="22336125"/>
          <a:ext cx="5552381" cy="1028571"/>
        </a:xfrm>
        <a:prstGeom prst="rect">
          <a:avLst/>
        </a:prstGeom>
      </xdr:spPr>
    </xdr:pic>
    <xdr:clientData/>
  </xdr:twoCellAnchor>
  <xdr:twoCellAnchor>
    <xdr:from>
      <xdr:col>9</xdr:col>
      <xdr:colOff>647700</xdr:colOff>
      <xdr:row>90</xdr:row>
      <xdr:rowOff>57150</xdr:rowOff>
    </xdr:from>
    <xdr:to>
      <xdr:col>10</xdr:col>
      <xdr:colOff>381000</xdr:colOff>
      <xdr:row>92</xdr:row>
      <xdr:rowOff>171450</xdr:rowOff>
    </xdr:to>
    <xdr:sp macro="" textlink="">
      <xdr:nvSpPr>
        <xdr:cNvPr id="8" name="타원 7">
          <a:extLst>
            <a:ext uri="{FF2B5EF4-FFF2-40B4-BE49-F238E27FC236}">
              <a16:creationId xmlns:a16="http://schemas.microsoft.com/office/drawing/2014/main" id="{00000000-0008-0000-0B00-000008000000}"/>
            </a:ext>
          </a:extLst>
        </xdr:cNvPr>
        <xdr:cNvSpPr/>
      </xdr:nvSpPr>
      <xdr:spPr>
        <a:xfrm>
          <a:off x="8848725" y="22917150"/>
          <a:ext cx="571500" cy="4953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9525</xdr:colOff>
      <xdr:row>307</xdr:row>
      <xdr:rowOff>38100</xdr:rowOff>
    </xdr:from>
    <xdr:to>
      <xdr:col>4</xdr:col>
      <xdr:colOff>819150</xdr:colOff>
      <xdr:row>308</xdr:row>
      <xdr:rowOff>47625</xdr:rowOff>
    </xdr:to>
    <xdr:pic>
      <xdr:nvPicPr>
        <xdr:cNvPr id="10" name="_x382470704" descr="DRW00011c601128">
          <a:extLst>
            <a:ext uri="{FF2B5EF4-FFF2-40B4-BE49-F238E27FC236}">
              <a16:creationId xmlns:a16="http://schemas.microsoft.com/office/drawing/2014/main" id="{00000000-0008-0000-0B00-00000A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66850" y="59588400"/>
          <a:ext cx="33528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cloud\onedrive.cskang.nteksys\OneDrive\&#47928;&#49436;\gems7300\&#51204;&#50517;&#54408;&#51656;&#54868;&#51068;%20&#54805;&#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1">
          <cell r="C21">
            <v>0</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31" zoomScaleNormal="100" workbookViewId="0">
      <selection activeCell="B43" sqref="B43:C74"/>
    </sheetView>
  </sheetViews>
  <sheetFormatPr defaultColWidth="9" defaultRowHeight="13.5" customHeight="1"/>
  <cols>
    <col min="1" max="1" width="7.3984375" style="34" customWidth="1"/>
    <col min="2" max="2" width="12.5" style="34" customWidth="1"/>
    <col min="3" max="3" width="14.19921875" style="267" bestFit="1" customWidth="1"/>
    <col min="4" max="6" width="20.19921875" style="34" customWidth="1"/>
    <col min="7" max="8" width="8.59765625" style="51" customWidth="1"/>
    <col min="9" max="9" width="8.59765625" style="34" customWidth="1"/>
    <col min="10" max="16384" width="9" style="34"/>
  </cols>
  <sheetData>
    <row r="1" spans="1:9" ht="27.75" customHeight="1">
      <c r="A1" s="265" t="s">
        <v>1680</v>
      </c>
      <c r="B1" s="265" t="s">
        <v>1690</v>
      </c>
      <c r="C1" s="265" t="s">
        <v>1678</v>
      </c>
      <c r="D1" s="265" t="s">
        <v>1679</v>
      </c>
      <c r="E1" s="265" t="s">
        <v>1684</v>
      </c>
      <c r="F1" s="265" t="s">
        <v>1691</v>
      </c>
      <c r="G1" s="265" t="s">
        <v>1681</v>
      </c>
      <c r="H1" s="265" t="s">
        <v>1682</v>
      </c>
      <c r="I1" s="265" t="s">
        <v>1683</v>
      </c>
    </row>
    <row r="2" spans="1:9" ht="15.9" customHeight="1">
      <c r="A2" s="363" t="s">
        <v>144</v>
      </c>
      <c r="B2" s="363"/>
      <c r="C2" s="363"/>
      <c r="D2" s="363"/>
      <c r="E2" s="363"/>
      <c r="F2" s="363"/>
      <c r="G2" s="363"/>
      <c r="H2" s="363"/>
      <c r="I2" s="363"/>
    </row>
    <row r="3" spans="1:9" s="269" customFormat="1" ht="15.9" customHeight="1">
      <c r="A3" s="268">
        <v>8000</v>
      </c>
      <c r="B3" s="360" t="s">
        <v>1700</v>
      </c>
      <c r="C3" s="3" t="s">
        <v>1714</v>
      </c>
      <c r="D3" s="3" t="s">
        <v>1715</v>
      </c>
      <c r="E3" s="3"/>
      <c r="F3" s="1" t="s">
        <v>1694</v>
      </c>
      <c r="G3" s="1" t="s">
        <v>151</v>
      </c>
      <c r="H3" s="1">
        <v>2</v>
      </c>
      <c r="I3" s="271">
        <v>1</v>
      </c>
    </row>
    <row r="4" spans="1:9" ht="15.9" customHeight="1">
      <c r="A4" s="276">
        <f t="shared" ref="A4:A15" si="0">A3+(H3*I3)</f>
        <v>8002</v>
      </c>
      <c r="B4" s="361"/>
      <c r="C4" s="3" t="s">
        <v>1696</v>
      </c>
      <c r="D4" s="3" t="s">
        <v>1697</v>
      </c>
      <c r="E4" s="3"/>
      <c r="F4" s="1" t="s">
        <v>1694</v>
      </c>
      <c r="G4" s="50" t="s">
        <v>69</v>
      </c>
      <c r="H4" s="1">
        <v>2</v>
      </c>
      <c r="I4" s="1">
        <v>1</v>
      </c>
    </row>
    <row r="5" spans="1:9" ht="15.9" customHeight="1">
      <c r="A5" s="276">
        <f t="shared" si="0"/>
        <v>8004</v>
      </c>
      <c r="B5" s="361"/>
      <c r="C5" s="3" t="s">
        <v>1692</v>
      </c>
      <c r="D5" s="3" t="s">
        <v>1693</v>
      </c>
      <c r="E5" s="3"/>
      <c r="F5" s="1" t="s">
        <v>1694</v>
      </c>
      <c r="G5" s="50" t="s">
        <v>69</v>
      </c>
      <c r="H5" s="1">
        <v>2</v>
      </c>
      <c r="I5" s="1">
        <v>1</v>
      </c>
    </row>
    <row r="6" spans="1:9" ht="15.9" customHeight="1">
      <c r="A6" s="276">
        <f t="shared" si="0"/>
        <v>8006</v>
      </c>
      <c r="B6" s="361"/>
      <c r="C6" s="3" t="s">
        <v>163</v>
      </c>
      <c r="D6" s="3" t="s">
        <v>1672</v>
      </c>
      <c r="E6" s="3"/>
      <c r="F6" s="1" t="s">
        <v>1694</v>
      </c>
      <c r="G6" s="50" t="s">
        <v>69</v>
      </c>
      <c r="H6" s="1">
        <v>2</v>
      </c>
      <c r="I6" s="271">
        <v>1</v>
      </c>
    </row>
    <row r="7" spans="1:9" ht="15.9" customHeight="1">
      <c r="A7" s="276">
        <f t="shared" si="0"/>
        <v>8008</v>
      </c>
      <c r="B7" s="361"/>
      <c r="C7" s="3" t="s">
        <v>164</v>
      </c>
      <c r="D7" s="3" t="s">
        <v>1673</v>
      </c>
      <c r="E7" s="3"/>
      <c r="F7" s="1" t="s">
        <v>1694</v>
      </c>
      <c r="G7" s="50" t="s">
        <v>69</v>
      </c>
      <c r="H7" s="1">
        <v>2</v>
      </c>
      <c r="I7" s="1">
        <v>1</v>
      </c>
    </row>
    <row r="8" spans="1:9" s="269" customFormat="1" ht="15.9" customHeight="1">
      <c r="A8" s="276">
        <f t="shared" si="0"/>
        <v>8010</v>
      </c>
      <c r="B8" s="361"/>
      <c r="C8" s="3" t="s">
        <v>1695</v>
      </c>
      <c r="D8" s="3" t="s">
        <v>1720</v>
      </c>
      <c r="E8" s="3"/>
      <c r="F8" s="1" t="s">
        <v>1694</v>
      </c>
      <c r="G8" s="50" t="s">
        <v>69</v>
      </c>
      <c r="H8" s="1">
        <v>2</v>
      </c>
      <c r="I8" s="271">
        <v>1</v>
      </c>
    </row>
    <row r="9" spans="1:9" ht="15.9" customHeight="1">
      <c r="A9" s="276">
        <f t="shared" si="0"/>
        <v>8012</v>
      </c>
      <c r="B9" s="361"/>
      <c r="C9" s="3" t="s">
        <v>1</v>
      </c>
      <c r="D9" s="3" t="s">
        <v>1721</v>
      </c>
      <c r="E9" s="3"/>
      <c r="F9" s="1" t="s">
        <v>1694</v>
      </c>
      <c r="G9" s="50" t="s">
        <v>69</v>
      </c>
      <c r="H9" s="1">
        <v>2</v>
      </c>
      <c r="I9" s="1">
        <v>1</v>
      </c>
    </row>
    <row r="10" spans="1:9" ht="15.9" customHeight="1">
      <c r="A10" s="276">
        <f t="shared" si="0"/>
        <v>8014</v>
      </c>
      <c r="B10" s="361"/>
      <c r="C10" s="3" t="s">
        <v>2</v>
      </c>
      <c r="D10" s="3" t="s">
        <v>1722</v>
      </c>
      <c r="E10" s="3"/>
      <c r="F10" s="1" t="s">
        <v>1694</v>
      </c>
      <c r="G10" s="50" t="s">
        <v>69</v>
      </c>
      <c r="H10" s="1">
        <v>2</v>
      </c>
      <c r="I10" s="271">
        <v>1</v>
      </c>
    </row>
    <row r="11" spans="1:9" ht="15.9" customHeight="1">
      <c r="A11" s="276">
        <f t="shared" si="0"/>
        <v>8016</v>
      </c>
      <c r="B11" s="361"/>
      <c r="C11" s="3" t="s">
        <v>1716</v>
      </c>
      <c r="D11" s="3" t="s">
        <v>1717</v>
      </c>
      <c r="E11" s="3"/>
      <c r="F11" s="1" t="s">
        <v>1694</v>
      </c>
      <c r="G11" s="50" t="s">
        <v>69</v>
      </c>
      <c r="H11" s="1">
        <v>2</v>
      </c>
      <c r="I11" s="271">
        <v>1</v>
      </c>
    </row>
    <row r="12" spans="1:9" ht="15.9" customHeight="1">
      <c r="A12" s="276">
        <f t="shared" si="0"/>
        <v>8018</v>
      </c>
      <c r="B12" s="361"/>
      <c r="C12" s="3" t="s">
        <v>1698</v>
      </c>
      <c r="D12" s="3" t="s">
        <v>1723</v>
      </c>
      <c r="E12" s="3"/>
      <c r="F12" s="1" t="s">
        <v>1694</v>
      </c>
      <c r="G12" s="50" t="s">
        <v>69</v>
      </c>
      <c r="H12" s="1">
        <v>2</v>
      </c>
      <c r="I12" s="1">
        <v>1</v>
      </c>
    </row>
    <row r="13" spans="1:9" ht="15.9" customHeight="1">
      <c r="A13" s="276">
        <f t="shared" si="0"/>
        <v>8020</v>
      </c>
      <c r="B13" s="361"/>
      <c r="C13" s="3" t="s">
        <v>19</v>
      </c>
      <c r="D13" s="3" t="s">
        <v>1724</v>
      </c>
      <c r="E13" s="3"/>
      <c r="F13" s="1" t="s">
        <v>1694</v>
      </c>
      <c r="G13" s="50" t="s">
        <v>69</v>
      </c>
      <c r="H13" s="1">
        <v>2</v>
      </c>
      <c r="I13" s="271">
        <v>1</v>
      </c>
    </row>
    <row r="14" spans="1:9" ht="15.9" customHeight="1">
      <c r="A14" s="276">
        <f t="shared" si="0"/>
        <v>8022</v>
      </c>
      <c r="B14" s="361"/>
      <c r="C14" s="3" t="s">
        <v>20</v>
      </c>
      <c r="D14" s="3" t="s">
        <v>1725</v>
      </c>
      <c r="E14" s="3"/>
      <c r="F14" s="1" t="s">
        <v>1694</v>
      </c>
      <c r="G14" s="50" t="s">
        <v>69</v>
      </c>
      <c r="H14" s="1">
        <v>2</v>
      </c>
      <c r="I14" s="1">
        <v>1</v>
      </c>
    </row>
    <row r="15" spans="1:9" ht="15.9" customHeight="1">
      <c r="A15" s="276">
        <f t="shared" si="0"/>
        <v>8024</v>
      </c>
      <c r="B15" s="361"/>
      <c r="C15" s="3" t="s">
        <v>397</v>
      </c>
      <c r="D15" s="3" t="s">
        <v>1726</v>
      </c>
      <c r="E15" s="3"/>
      <c r="F15" s="1" t="s">
        <v>1694</v>
      </c>
      <c r="G15" s="50" t="s">
        <v>69</v>
      </c>
      <c r="H15" s="1">
        <v>2</v>
      </c>
      <c r="I15" s="271">
        <v>1</v>
      </c>
    </row>
    <row r="16" spans="1:9" ht="15.9" customHeight="1">
      <c r="A16" s="270">
        <f t="shared" ref="A16:A25" si="1">A15+(H15*I15)</f>
        <v>8026</v>
      </c>
      <c r="B16" s="361"/>
      <c r="C16" s="3" t="s">
        <v>25</v>
      </c>
      <c r="D16" s="3" t="s">
        <v>1727</v>
      </c>
      <c r="E16" s="3"/>
      <c r="F16" s="1" t="s">
        <v>1694</v>
      </c>
      <c r="G16" s="50" t="s">
        <v>69</v>
      </c>
      <c r="H16" s="1">
        <v>2</v>
      </c>
      <c r="I16" s="1">
        <v>1</v>
      </c>
    </row>
    <row r="17" spans="1:9" ht="15.9" customHeight="1">
      <c r="A17" s="270">
        <f t="shared" si="1"/>
        <v>8028</v>
      </c>
      <c r="B17" s="361"/>
      <c r="C17" s="3" t="s">
        <v>26</v>
      </c>
      <c r="D17" s="3" t="s">
        <v>1728</v>
      </c>
      <c r="E17" s="3"/>
      <c r="F17" s="1" t="s">
        <v>1694</v>
      </c>
      <c r="G17" s="50" t="s">
        <v>69</v>
      </c>
      <c r="H17" s="1">
        <v>2</v>
      </c>
      <c r="I17" s="271">
        <v>1</v>
      </c>
    </row>
    <row r="18" spans="1:9" ht="15.9" customHeight="1">
      <c r="A18" s="270">
        <f t="shared" si="1"/>
        <v>8030</v>
      </c>
      <c r="B18" s="361"/>
      <c r="C18" s="3" t="s">
        <v>1699</v>
      </c>
      <c r="D18" s="3" t="s">
        <v>1729</v>
      </c>
      <c r="E18" s="3"/>
      <c r="F18" s="1" t="s">
        <v>1694</v>
      </c>
      <c r="G18" s="50" t="s">
        <v>69</v>
      </c>
      <c r="H18" s="1">
        <v>2</v>
      </c>
      <c r="I18" s="1">
        <v>1</v>
      </c>
    </row>
    <row r="19" spans="1:9" ht="15.9" customHeight="1">
      <c r="A19" s="270">
        <f t="shared" si="1"/>
        <v>8032</v>
      </c>
      <c r="B19" s="361"/>
      <c r="C19" s="3" t="s">
        <v>28</v>
      </c>
      <c r="D19" s="3" t="s">
        <v>1730</v>
      </c>
      <c r="E19" s="3"/>
      <c r="F19" s="1" t="s">
        <v>1694</v>
      </c>
      <c r="G19" s="50" t="s">
        <v>69</v>
      </c>
      <c r="H19" s="1">
        <v>2</v>
      </c>
      <c r="I19" s="271">
        <v>1</v>
      </c>
    </row>
    <row r="20" spans="1:9" ht="15.9" customHeight="1">
      <c r="A20" s="276">
        <f t="shared" si="1"/>
        <v>8034</v>
      </c>
      <c r="B20" s="361"/>
      <c r="C20" s="3" t="s">
        <v>29</v>
      </c>
      <c r="D20" s="3" t="s">
        <v>1731</v>
      </c>
      <c r="E20" s="3"/>
      <c r="F20" s="1" t="s">
        <v>1694</v>
      </c>
      <c r="G20" s="50" t="s">
        <v>69</v>
      </c>
      <c r="H20" s="1">
        <v>2</v>
      </c>
      <c r="I20" s="1">
        <v>1</v>
      </c>
    </row>
    <row r="21" spans="1:9" ht="15.9" customHeight="1">
      <c r="A21" s="276">
        <f t="shared" si="1"/>
        <v>8036</v>
      </c>
      <c r="B21" s="362"/>
      <c r="C21" s="3" t="s">
        <v>1701</v>
      </c>
      <c r="D21" s="3"/>
      <c r="E21" s="3"/>
      <c r="F21" s="1" t="s">
        <v>1702</v>
      </c>
      <c r="G21" s="50" t="s">
        <v>370</v>
      </c>
      <c r="H21" s="1">
        <v>10</v>
      </c>
      <c r="I21" s="1">
        <v>1</v>
      </c>
    </row>
    <row r="22" spans="1:9" s="269" customFormat="1" ht="15.9" customHeight="1">
      <c r="A22" s="276">
        <f t="shared" si="1"/>
        <v>8046</v>
      </c>
      <c r="B22" s="360" t="s">
        <v>1689</v>
      </c>
      <c r="C22" s="3" t="s">
        <v>1714</v>
      </c>
      <c r="D22" s="3" t="s">
        <v>1715</v>
      </c>
      <c r="E22" s="3"/>
      <c r="F22" s="1" t="s">
        <v>1694</v>
      </c>
      <c r="G22" s="1" t="s">
        <v>151</v>
      </c>
      <c r="H22" s="1">
        <v>2</v>
      </c>
      <c r="I22" s="271">
        <v>1</v>
      </c>
    </row>
    <row r="23" spans="1:9" ht="15.9" customHeight="1">
      <c r="A23" s="276">
        <f t="shared" si="1"/>
        <v>8048</v>
      </c>
      <c r="B23" s="361"/>
      <c r="C23" s="3" t="s">
        <v>1696</v>
      </c>
      <c r="D23" s="3" t="s">
        <v>1697</v>
      </c>
      <c r="E23" s="3"/>
      <c r="F23" s="1" t="s">
        <v>1694</v>
      </c>
      <c r="G23" s="50" t="s">
        <v>69</v>
      </c>
      <c r="H23" s="1">
        <v>2</v>
      </c>
      <c r="I23" s="1">
        <v>1</v>
      </c>
    </row>
    <row r="24" spans="1:9" ht="15.9" customHeight="1">
      <c r="A24" s="276">
        <f t="shared" si="1"/>
        <v>8050</v>
      </c>
      <c r="B24" s="361"/>
      <c r="C24" s="3" t="s">
        <v>1692</v>
      </c>
      <c r="D24" s="3" t="s">
        <v>1693</v>
      </c>
      <c r="E24" s="3"/>
      <c r="F24" s="1" t="s">
        <v>1694</v>
      </c>
      <c r="G24" s="50" t="s">
        <v>69</v>
      </c>
      <c r="H24" s="1">
        <v>2</v>
      </c>
      <c r="I24" s="1">
        <v>1</v>
      </c>
    </row>
    <row r="25" spans="1:9" ht="15.9" customHeight="1">
      <c r="A25" s="276">
        <f t="shared" si="1"/>
        <v>8052</v>
      </c>
      <c r="B25" s="361"/>
      <c r="C25" s="3" t="s">
        <v>163</v>
      </c>
      <c r="D25" s="3" t="s">
        <v>1672</v>
      </c>
      <c r="E25" s="3"/>
      <c r="F25" s="1" t="s">
        <v>1694</v>
      </c>
      <c r="G25" s="50" t="s">
        <v>69</v>
      </c>
      <c r="H25" s="1">
        <v>2</v>
      </c>
      <c r="I25" s="271">
        <v>1</v>
      </c>
    </row>
    <row r="26" spans="1:9" ht="15.9" customHeight="1">
      <c r="A26" s="276">
        <f t="shared" ref="A26:A46" si="2">A25+(H25*I25)</f>
        <v>8054</v>
      </c>
      <c r="B26" s="361"/>
      <c r="C26" s="3" t="s">
        <v>164</v>
      </c>
      <c r="D26" s="3" t="s">
        <v>1673</v>
      </c>
      <c r="E26" s="3"/>
      <c r="F26" s="1" t="s">
        <v>1694</v>
      </c>
      <c r="G26" s="50" t="s">
        <v>69</v>
      </c>
      <c r="H26" s="1">
        <v>2</v>
      </c>
      <c r="I26" s="1">
        <v>1</v>
      </c>
    </row>
    <row r="27" spans="1:9" s="269" customFormat="1" ht="15.9" customHeight="1">
      <c r="A27" s="276">
        <f t="shared" si="2"/>
        <v>8056</v>
      </c>
      <c r="B27" s="361"/>
      <c r="C27" s="3" t="s">
        <v>1695</v>
      </c>
      <c r="D27" s="3" t="s">
        <v>1720</v>
      </c>
      <c r="E27" s="3"/>
      <c r="F27" s="1" t="s">
        <v>1694</v>
      </c>
      <c r="G27" s="50" t="s">
        <v>69</v>
      </c>
      <c r="H27" s="1">
        <v>2</v>
      </c>
      <c r="I27" s="271">
        <v>1</v>
      </c>
    </row>
    <row r="28" spans="1:9" ht="15.9" customHeight="1">
      <c r="A28" s="276">
        <f t="shared" si="2"/>
        <v>8058</v>
      </c>
      <c r="B28" s="361"/>
      <c r="C28" s="3" t="s">
        <v>1</v>
      </c>
      <c r="D28" s="3" t="s">
        <v>1721</v>
      </c>
      <c r="E28" s="3"/>
      <c r="F28" s="1" t="s">
        <v>1694</v>
      </c>
      <c r="G28" s="50" t="s">
        <v>69</v>
      </c>
      <c r="H28" s="1">
        <v>2</v>
      </c>
      <c r="I28" s="1">
        <v>1</v>
      </c>
    </row>
    <row r="29" spans="1:9" ht="15.9" customHeight="1">
      <c r="A29" s="276">
        <f t="shared" si="2"/>
        <v>8060</v>
      </c>
      <c r="B29" s="361"/>
      <c r="C29" s="3" t="s">
        <v>2</v>
      </c>
      <c r="D29" s="3" t="s">
        <v>1722</v>
      </c>
      <c r="E29" s="3"/>
      <c r="F29" s="1" t="s">
        <v>1694</v>
      </c>
      <c r="G29" s="50" t="s">
        <v>69</v>
      </c>
      <c r="H29" s="1">
        <v>2</v>
      </c>
      <c r="I29" s="271">
        <v>1</v>
      </c>
    </row>
    <row r="30" spans="1:9" ht="15.9" customHeight="1">
      <c r="A30" s="276">
        <f t="shared" si="2"/>
        <v>8062</v>
      </c>
      <c r="B30" s="361"/>
      <c r="C30" s="3" t="s">
        <v>1716</v>
      </c>
      <c r="D30" s="3" t="s">
        <v>1669</v>
      </c>
      <c r="E30" s="3"/>
      <c r="F30" s="1" t="s">
        <v>1694</v>
      </c>
      <c r="G30" s="50" t="s">
        <v>69</v>
      </c>
      <c r="H30" s="1">
        <v>2</v>
      </c>
      <c r="I30" s="271">
        <v>1</v>
      </c>
    </row>
    <row r="31" spans="1:9" ht="15.9" customHeight="1">
      <c r="A31" s="276">
        <f t="shared" si="2"/>
        <v>8064</v>
      </c>
      <c r="B31" s="361"/>
      <c r="C31" s="3" t="s">
        <v>1698</v>
      </c>
      <c r="D31" s="3" t="s">
        <v>1723</v>
      </c>
      <c r="E31" s="3"/>
      <c r="F31" s="1" t="s">
        <v>1694</v>
      </c>
      <c r="G31" s="50" t="s">
        <v>69</v>
      </c>
      <c r="H31" s="1">
        <v>2</v>
      </c>
      <c r="I31" s="1">
        <v>1</v>
      </c>
    </row>
    <row r="32" spans="1:9" ht="15.9" customHeight="1">
      <c r="A32" s="276">
        <f t="shared" si="2"/>
        <v>8066</v>
      </c>
      <c r="B32" s="361"/>
      <c r="C32" s="3" t="s">
        <v>19</v>
      </c>
      <c r="D32" s="3" t="s">
        <v>1724</v>
      </c>
      <c r="E32" s="3"/>
      <c r="F32" s="1" t="s">
        <v>1694</v>
      </c>
      <c r="G32" s="50" t="s">
        <v>69</v>
      </c>
      <c r="H32" s="1">
        <v>2</v>
      </c>
      <c r="I32" s="271">
        <v>1</v>
      </c>
    </row>
    <row r="33" spans="1:9" ht="15.9" customHeight="1">
      <c r="A33" s="276">
        <f t="shared" si="2"/>
        <v>8068</v>
      </c>
      <c r="B33" s="361"/>
      <c r="C33" s="3" t="s">
        <v>20</v>
      </c>
      <c r="D33" s="3" t="s">
        <v>1725</v>
      </c>
      <c r="E33" s="3"/>
      <c r="F33" s="1" t="s">
        <v>1694</v>
      </c>
      <c r="G33" s="50" t="s">
        <v>69</v>
      </c>
      <c r="H33" s="1">
        <v>2</v>
      </c>
      <c r="I33" s="1">
        <v>1</v>
      </c>
    </row>
    <row r="34" spans="1:9" ht="15.9" customHeight="1">
      <c r="A34" s="276">
        <f t="shared" si="2"/>
        <v>8070</v>
      </c>
      <c r="B34" s="361"/>
      <c r="C34" s="3" t="s">
        <v>397</v>
      </c>
      <c r="D34" s="3" t="s">
        <v>1726</v>
      </c>
      <c r="E34" s="3"/>
      <c r="F34" s="1" t="s">
        <v>1694</v>
      </c>
      <c r="G34" s="50" t="s">
        <v>69</v>
      </c>
      <c r="H34" s="1">
        <v>2</v>
      </c>
      <c r="I34" s="271">
        <v>1</v>
      </c>
    </row>
    <row r="35" spans="1:9" ht="15.9" customHeight="1">
      <c r="A35" s="276">
        <f t="shared" si="2"/>
        <v>8072</v>
      </c>
      <c r="B35" s="361"/>
      <c r="C35" s="3" t="s">
        <v>25</v>
      </c>
      <c r="D35" s="3" t="s">
        <v>1727</v>
      </c>
      <c r="E35" s="3"/>
      <c r="F35" s="1" t="s">
        <v>1694</v>
      </c>
      <c r="G35" s="50" t="s">
        <v>69</v>
      </c>
      <c r="H35" s="1">
        <v>2</v>
      </c>
      <c r="I35" s="1">
        <v>1</v>
      </c>
    </row>
    <row r="36" spans="1:9" ht="15.9" customHeight="1">
      <c r="A36" s="276">
        <f t="shared" si="2"/>
        <v>8074</v>
      </c>
      <c r="B36" s="361"/>
      <c r="C36" s="3" t="s">
        <v>26</v>
      </c>
      <c r="D36" s="3" t="s">
        <v>1728</v>
      </c>
      <c r="E36" s="3"/>
      <c r="F36" s="1" t="s">
        <v>1694</v>
      </c>
      <c r="G36" s="50" t="s">
        <v>69</v>
      </c>
      <c r="H36" s="1">
        <v>2</v>
      </c>
      <c r="I36" s="271">
        <v>1</v>
      </c>
    </row>
    <row r="37" spans="1:9" ht="15.9" customHeight="1">
      <c r="A37" s="276">
        <f t="shared" si="2"/>
        <v>8076</v>
      </c>
      <c r="B37" s="361"/>
      <c r="C37" s="3" t="s">
        <v>1699</v>
      </c>
      <c r="D37" s="3" t="s">
        <v>1729</v>
      </c>
      <c r="E37" s="3"/>
      <c r="F37" s="1" t="s">
        <v>1694</v>
      </c>
      <c r="G37" s="50" t="s">
        <v>69</v>
      </c>
      <c r="H37" s="1">
        <v>2</v>
      </c>
      <c r="I37" s="1">
        <v>1</v>
      </c>
    </row>
    <row r="38" spans="1:9" ht="15.9" customHeight="1">
      <c r="A38" s="276">
        <f t="shared" si="2"/>
        <v>8078</v>
      </c>
      <c r="B38" s="361"/>
      <c r="C38" s="3" t="s">
        <v>28</v>
      </c>
      <c r="D38" s="3" t="s">
        <v>1730</v>
      </c>
      <c r="E38" s="3"/>
      <c r="F38" s="1" t="s">
        <v>1694</v>
      </c>
      <c r="G38" s="268" t="s">
        <v>69</v>
      </c>
      <c r="H38" s="291">
        <v>2</v>
      </c>
      <c r="I38" s="271">
        <v>1</v>
      </c>
    </row>
    <row r="39" spans="1:9" ht="15.9" customHeight="1">
      <c r="A39" s="276">
        <f t="shared" si="2"/>
        <v>8080</v>
      </c>
      <c r="B39" s="361"/>
      <c r="C39" s="3" t="s">
        <v>29</v>
      </c>
      <c r="D39" s="3" t="s">
        <v>1731</v>
      </c>
      <c r="E39" s="3"/>
      <c r="F39" s="1" t="s">
        <v>1694</v>
      </c>
      <c r="G39" s="268" t="s">
        <v>69</v>
      </c>
      <c r="H39" s="291">
        <v>2</v>
      </c>
      <c r="I39" s="1">
        <v>1</v>
      </c>
    </row>
    <row r="40" spans="1:9" ht="15.9" customHeight="1">
      <c r="A40" s="276">
        <f t="shared" si="2"/>
        <v>8082</v>
      </c>
      <c r="B40" s="362"/>
      <c r="C40" s="3" t="s">
        <v>124</v>
      </c>
      <c r="D40" s="3"/>
      <c r="E40" s="3"/>
      <c r="F40" s="1" t="s">
        <v>1694</v>
      </c>
      <c r="G40" s="268" t="s">
        <v>370</v>
      </c>
      <c r="H40" s="291">
        <v>10</v>
      </c>
      <c r="I40" s="1">
        <v>1</v>
      </c>
    </row>
    <row r="41" spans="1:9" ht="15.9" customHeight="1">
      <c r="A41" s="278">
        <f t="shared" si="2"/>
        <v>8092</v>
      </c>
      <c r="B41" s="277"/>
      <c r="C41" s="3" t="s">
        <v>1719</v>
      </c>
      <c r="D41" s="3" t="s">
        <v>1732</v>
      </c>
      <c r="E41" s="3"/>
      <c r="F41" s="1" t="s">
        <v>1694</v>
      </c>
      <c r="G41" s="268" t="s">
        <v>69</v>
      </c>
      <c r="H41" s="268">
        <f>IF(OR(G41="U16",G41="S16"),1,IF(G41="TS",6,IF(G41="U64",4,2)))</f>
        <v>2</v>
      </c>
      <c r="I41" s="1">
        <v>1</v>
      </c>
    </row>
    <row r="42" spans="1:9" ht="15.6">
      <c r="A42" s="278">
        <f t="shared" si="2"/>
        <v>8094</v>
      </c>
      <c r="B42" s="275" t="s">
        <v>1718</v>
      </c>
      <c r="C42" s="3"/>
      <c r="D42" s="3"/>
      <c r="E42" s="3"/>
      <c r="F42" s="1" t="s">
        <v>1694</v>
      </c>
      <c r="G42" s="268" t="s">
        <v>132</v>
      </c>
      <c r="H42" s="291">
        <v>106</v>
      </c>
      <c r="I42" s="1">
        <v>1</v>
      </c>
    </row>
    <row r="43" spans="1:9" ht="13.5" customHeight="1">
      <c r="A43" s="278">
        <f t="shared" si="2"/>
        <v>8200</v>
      </c>
      <c r="B43" s="360"/>
      <c r="C43" s="3"/>
      <c r="D43" s="272"/>
      <c r="E43" s="272"/>
      <c r="F43" s="1" t="s">
        <v>1694</v>
      </c>
      <c r="G43" s="268" t="s">
        <v>1734</v>
      </c>
      <c r="H43" s="268">
        <v>4</v>
      </c>
      <c r="I43" s="1">
        <v>1</v>
      </c>
    </row>
    <row r="44" spans="1:9" ht="13.5" customHeight="1">
      <c r="A44" s="276">
        <f t="shared" si="2"/>
        <v>8204</v>
      </c>
      <c r="B44" s="361"/>
      <c r="C44" s="3"/>
      <c r="D44" s="272"/>
      <c r="E44" s="272"/>
      <c r="F44" s="1" t="s">
        <v>1694</v>
      </c>
      <c r="G44" s="268" t="s">
        <v>1734</v>
      </c>
      <c r="H44" s="268">
        <v>4</v>
      </c>
      <c r="I44" s="271">
        <v>1</v>
      </c>
    </row>
    <row r="45" spans="1:9" ht="13.5" customHeight="1">
      <c r="A45" s="276">
        <f t="shared" si="2"/>
        <v>8208</v>
      </c>
      <c r="B45" s="361"/>
      <c r="C45" s="3"/>
      <c r="D45" s="272"/>
      <c r="E45" s="272"/>
      <c r="F45" s="1" t="s">
        <v>1694</v>
      </c>
      <c r="G45" s="268" t="s">
        <v>1734</v>
      </c>
      <c r="H45" s="268">
        <v>4</v>
      </c>
      <c r="I45" s="1">
        <v>1</v>
      </c>
    </row>
    <row r="46" spans="1:9" ht="13.5" customHeight="1">
      <c r="A46" s="276">
        <f t="shared" si="2"/>
        <v>8212</v>
      </c>
      <c r="B46" s="361"/>
      <c r="C46" s="3"/>
      <c r="D46" s="272"/>
      <c r="E46" s="272"/>
      <c r="F46" s="1" t="s">
        <v>1694</v>
      </c>
      <c r="G46" s="268" t="s">
        <v>1734</v>
      </c>
      <c r="H46" s="268">
        <v>4</v>
      </c>
      <c r="I46" s="271">
        <v>1</v>
      </c>
    </row>
    <row r="47" spans="1:9" ht="13.5" customHeight="1">
      <c r="A47" s="272">
        <f t="shared" ref="A47:A49" si="3">A46+(H46*I46)</f>
        <v>8216</v>
      </c>
      <c r="B47" s="361"/>
      <c r="C47" s="3"/>
      <c r="D47" s="272"/>
      <c r="E47" s="272"/>
      <c r="F47" s="1" t="s">
        <v>1694</v>
      </c>
      <c r="G47" s="268" t="s">
        <v>1734</v>
      </c>
      <c r="H47" s="268">
        <v>4</v>
      </c>
      <c r="I47" s="1">
        <v>1</v>
      </c>
    </row>
    <row r="48" spans="1:9" ht="13.5" customHeight="1">
      <c r="A48" s="272">
        <f t="shared" ref="A48:A51" si="4">A47+(H47*I47)</f>
        <v>8220</v>
      </c>
      <c r="B48" s="361"/>
      <c r="C48" s="3"/>
      <c r="D48" s="272"/>
      <c r="E48" s="272"/>
      <c r="F48" s="1" t="s">
        <v>1694</v>
      </c>
      <c r="G48" s="268" t="s">
        <v>1734</v>
      </c>
      <c r="H48" s="268">
        <v>4</v>
      </c>
      <c r="I48" s="271">
        <v>1</v>
      </c>
    </row>
    <row r="49" spans="1:9" ht="13.5" customHeight="1">
      <c r="A49" s="272">
        <f t="shared" si="3"/>
        <v>8224</v>
      </c>
      <c r="B49" s="361"/>
      <c r="C49" s="3"/>
      <c r="D49" s="272"/>
      <c r="E49" s="272"/>
      <c r="F49" s="1" t="s">
        <v>1694</v>
      </c>
      <c r="G49" s="268" t="s">
        <v>1734</v>
      </c>
      <c r="H49" s="268">
        <v>4</v>
      </c>
      <c r="I49" s="1">
        <v>1</v>
      </c>
    </row>
    <row r="50" spans="1:9" ht="13.5" customHeight="1">
      <c r="A50" s="272">
        <f t="shared" si="4"/>
        <v>8228</v>
      </c>
      <c r="B50" s="362"/>
      <c r="C50" s="3"/>
      <c r="D50" s="272"/>
      <c r="E50" s="272"/>
      <c r="F50" s="1" t="s">
        <v>1694</v>
      </c>
      <c r="G50" s="268" t="s">
        <v>1734</v>
      </c>
      <c r="H50" s="268">
        <v>4</v>
      </c>
      <c r="I50" s="271">
        <v>1</v>
      </c>
    </row>
    <row r="51" spans="1:9" ht="13.5" customHeight="1">
      <c r="A51" s="272">
        <f t="shared" si="4"/>
        <v>8232</v>
      </c>
      <c r="B51" s="360"/>
      <c r="C51" s="3"/>
      <c r="D51" s="272"/>
      <c r="E51" s="272"/>
      <c r="F51" s="1" t="s">
        <v>1694</v>
      </c>
      <c r="G51" s="268" t="s">
        <v>1734</v>
      </c>
      <c r="H51" s="268">
        <v>4</v>
      </c>
      <c r="I51" s="1">
        <v>1</v>
      </c>
    </row>
    <row r="52" spans="1:9" ht="13.5" customHeight="1">
      <c r="A52" s="272">
        <f t="shared" ref="A52:A66" si="5">A51+(H51*I51)</f>
        <v>8236</v>
      </c>
      <c r="B52" s="361"/>
      <c r="C52" s="3"/>
      <c r="D52" s="272"/>
      <c r="E52" s="272"/>
      <c r="F52" s="1" t="s">
        <v>1694</v>
      </c>
      <c r="G52" s="50" t="s">
        <v>1734</v>
      </c>
      <c r="H52" s="50">
        <v>4</v>
      </c>
      <c r="I52" s="271">
        <v>1</v>
      </c>
    </row>
    <row r="53" spans="1:9" ht="13.5" customHeight="1">
      <c r="A53" s="272">
        <f t="shared" si="5"/>
        <v>8240</v>
      </c>
      <c r="B53" s="361"/>
      <c r="C53" s="3"/>
      <c r="D53" s="272"/>
      <c r="E53" s="272"/>
      <c r="F53" s="1" t="s">
        <v>1694</v>
      </c>
      <c r="G53" s="50" t="s">
        <v>1734</v>
      </c>
      <c r="H53" s="50">
        <v>4</v>
      </c>
      <c r="I53" s="1">
        <v>1</v>
      </c>
    </row>
    <row r="54" spans="1:9" ht="13.5" customHeight="1">
      <c r="A54" s="272">
        <f t="shared" si="5"/>
        <v>8244</v>
      </c>
      <c r="B54" s="361"/>
      <c r="C54" s="3"/>
      <c r="D54" s="272"/>
      <c r="E54" s="272"/>
      <c r="F54" s="1" t="s">
        <v>1694</v>
      </c>
      <c r="G54" s="50" t="s">
        <v>1734</v>
      </c>
      <c r="H54" s="50">
        <v>4</v>
      </c>
      <c r="I54" s="271">
        <v>1</v>
      </c>
    </row>
    <row r="55" spans="1:9" ht="13.5" customHeight="1">
      <c r="A55" s="272">
        <f t="shared" si="5"/>
        <v>8248</v>
      </c>
      <c r="B55" s="361"/>
      <c r="C55" s="3"/>
      <c r="D55" s="272"/>
      <c r="E55" s="272"/>
      <c r="F55" s="1" t="s">
        <v>1694</v>
      </c>
      <c r="G55" s="50" t="s">
        <v>1734</v>
      </c>
      <c r="H55" s="50">
        <v>4</v>
      </c>
      <c r="I55" s="1">
        <v>1</v>
      </c>
    </row>
    <row r="56" spans="1:9" ht="13.5" customHeight="1">
      <c r="A56" s="272">
        <f t="shared" si="5"/>
        <v>8252</v>
      </c>
      <c r="B56" s="361"/>
      <c r="C56" s="3"/>
      <c r="D56" s="272"/>
      <c r="E56" s="272"/>
      <c r="F56" s="1" t="s">
        <v>1694</v>
      </c>
      <c r="G56" s="50" t="s">
        <v>1734</v>
      </c>
      <c r="H56" s="50">
        <v>4</v>
      </c>
      <c r="I56" s="271">
        <v>1</v>
      </c>
    </row>
    <row r="57" spans="1:9" ht="13.5" customHeight="1">
      <c r="A57" s="272">
        <f t="shared" si="5"/>
        <v>8256</v>
      </c>
      <c r="B57" s="361"/>
      <c r="C57" s="3"/>
      <c r="D57" s="272"/>
      <c r="E57" s="272"/>
      <c r="F57" s="1" t="s">
        <v>1694</v>
      </c>
      <c r="G57" s="50" t="s">
        <v>1734</v>
      </c>
      <c r="H57" s="50">
        <v>4</v>
      </c>
      <c r="I57" s="1">
        <v>1</v>
      </c>
    </row>
    <row r="58" spans="1:9" ht="13.5" customHeight="1">
      <c r="A58" s="272">
        <f t="shared" si="5"/>
        <v>8260</v>
      </c>
      <c r="B58" s="362"/>
      <c r="C58" s="3"/>
      <c r="D58" s="272"/>
      <c r="E58" s="272"/>
      <c r="F58" s="1" t="s">
        <v>1694</v>
      </c>
      <c r="G58" s="50" t="s">
        <v>1734</v>
      </c>
      <c r="H58" s="50">
        <v>4</v>
      </c>
      <c r="I58" s="271">
        <v>1</v>
      </c>
    </row>
    <row r="59" spans="1:9" ht="13.5" customHeight="1">
      <c r="A59" s="272">
        <f t="shared" si="5"/>
        <v>8264</v>
      </c>
      <c r="B59" s="360"/>
      <c r="C59" s="3"/>
      <c r="D59" s="272"/>
      <c r="E59" s="272"/>
      <c r="F59" s="1" t="s">
        <v>1694</v>
      </c>
      <c r="G59" s="50" t="s">
        <v>1734</v>
      </c>
      <c r="H59" s="50">
        <v>4</v>
      </c>
      <c r="I59" s="1">
        <v>1</v>
      </c>
    </row>
    <row r="60" spans="1:9" ht="13.5" customHeight="1">
      <c r="A60" s="272">
        <f t="shared" si="5"/>
        <v>8268</v>
      </c>
      <c r="B60" s="361"/>
      <c r="C60" s="3"/>
      <c r="D60" s="272"/>
      <c r="E60" s="272"/>
      <c r="F60" s="1" t="s">
        <v>1694</v>
      </c>
      <c r="G60" s="50" t="s">
        <v>1734</v>
      </c>
      <c r="H60" s="50">
        <v>4</v>
      </c>
      <c r="I60" s="271">
        <v>1</v>
      </c>
    </row>
    <row r="61" spans="1:9" ht="13.5" customHeight="1">
      <c r="A61" s="272">
        <f t="shared" si="5"/>
        <v>8272</v>
      </c>
      <c r="B61" s="361"/>
      <c r="C61" s="3"/>
      <c r="D61" s="272"/>
      <c r="E61" s="272"/>
      <c r="F61" s="1" t="s">
        <v>1694</v>
      </c>
      <c r="G61" s="50" t="s">
        <v>1734</v>
      </c>
      <c r="H61" s="50">
        <v>4</v>
      </c>
      <c r="I61" s="1">
        <v>1</v>
      </c>
    </row>
    <row r="62" spans="1:9" ht="13.5" customHeight="1">
      <c r="A62" s="272">
        <f t="shared" si="5"/>
        <v>8276</v>
      </c>
      <c r="B62" s="361"/>
      <c r="C62" s="3"/>
      <c r="D62" s="272"/>
      <c r="E62" s="272"/>
      <c r="F62" s="1" t="s">
        <v>1694</v>
      </c>
      <c r="G62" s="50" t="s">
        <v>1734</v>
      </c>
      <c r="H62" s="50">
        <v>4</v>
      </c>
      <c r="I62" s="271">
        <v>1</v>
      </c>
    </row>
    <row r="63" spans="1:9" ht="13.5" customHeight="1">
      <c r="A63" s="272">
        <f t="shared" si="5"/>
        <v>8280</v>
      </c>
      <c r="B63" s="361"/>
      <c r="C63" s="3"/>
      <c r="D63" s="272"/>
      <c r="E63" s="272"/>
      <c r="F63" s="1" t="s">
        <v>1694</v>
      </c>
      <c r="G63" s="50" t="s">
        <v>1734</v>
      </c>
      <c r="H63" s="50">
        <v>4</v>
      </c>
      <c r="I63" s="1">
        <v>1</v>
      </c>
    </row>
    <row r="64" spans="1:9" ht="13.5" customHeight="1">
      <c r="A64" s="272">
        <f t="shared" si="5"/>
        <v>8284</v>
      </c>
      <c r="B64" s="361"/>
      <c r="C64" s="3"/>
      <c r="D64" s="272"/>
      <c r="E64" s="272"/>
      <c r="F64" s="1" t="s">
        <v>1694</v>
      </c>
      <c r="G64" s="50" t="s">
        <v>1734</v>
      </c>
      <c r="H64" s="50">
        <v>4</v>
      </c>
      <c r="I64" s="271">
        <v>1</v>
      </c>
    </row>
    <row r="65" spans="1:9" ht="13.5" customHeight="1">
      <c r="A65" s="272">
        <f t="shared" si="5"/>
        <v>8288</v>
      </c>
      <c r="B65" s="361"/>
      <c r="C65" s="3"/>
      <c r="D65" s="272"/>
      <c r="E65" s="272"/>
      <c r="F65" s="1" t="s">
        <v>1694</v>
      </c>
      <c r="G65" s="50" t="s">
        <v>1734</v>
      </c>
      <c r="H65" s="50">
        <v>4</v>
      </c>
      <c r="I65" s="1">
        <v>1</v>
      </c>
    </row>
    <row r="66" spans="1:9" ht="13.5" customHeight="1">
      <c r="A66" s="272">
        <f t="shared" si="5"/>
        <v>8292</v>
      </c>
      <c r="B66" s="362"/>
      <c r="C66" s="3"/>
      <c r="D66" s="272"/>
      <c r="E66" s="272"/>
      <c r="F66" s="1" t="s">
        <v>1694</v>
      </c>
      <c r="G66" s="50" t="s">
        <v>1734</v>
      </c>
      <c r="H66" s="50">
        <v>4</v>
      </c>
      <c r="I66" s="271">
        <v>1</v>
      </c>
    </row>
    <row r="67" spans="1:9" ht="13.5" customHeight="1">
      <c r="A67" s="272">
        <f t="shared" ref="A67:A74" si="6">A66+(H66*I66)</f>
        <v>8296</v>
      </c>
      <c r="B67" s="360"/>
      <c r="C67" s="3"/>
      <c r="D67" s="272"/>
      <c r="E67" s="272"/>
      <c r="F67" s="1" t="s">
        <v>1694</v>
      </c>
      <c r="G67" s="50" t="s">
        <v>1734</v>
      </c>
      <c r="H67" s="50">
        <v>4</v>
      </c>
      <c r="I67" s="1">
        <v>1</v>
      </c>
    </row>
    <row r="68" spans="1:9" ht="13.5" customHeight="1">
      <c r="A68" s="272">
        <f t="shared" si="6"/>
        <v>8300</v>
      </c>
      <c r="B68" s="361"/>
      <c r="C68" s="3"/>
      <c r="D68" s="272"/>
      <c r="E68" s="272"/>
      <c r="F68" s="1" t="s">
        <v>1694</v>
      </c>
      <c r="G68" s="50" t="s">
        <v>1734</v>
      </c>
      <c r="H68" s="50">
        <v>4</v>
      </c>
      <c r="I68" s="271">
        <v>1</v>
      </c>
    </row>
    <row r="69" spans="1:9" ht="13.5" customHeight="1">
      <c r="A69" s="272">
        <f t="shared" si="6"/>
        <v>8304</v>
      </c>
      <c r="B69" s="361"/>
      <c r="C69" s="3"/>
      <c r="D69" s="272"/>
      <c r="E69" s="272"/>
      <c r="F69" s="1" t="s">
        <v>1694</v>
      </c>
      <c r="G69" s="50" t="s">
        <v>1734</v>
      </c>
      <c r="H69" s="50">
        <v>4</v>
      </c>
      <c r="I69" s="1">
        <v>1</v>
      </c>
    </row>
    <row r="70" spans="1:9" ht="13.5" customHeight="1">
      <c r="A70" s="272">
        <f t="shared" si="6"/>
        <v>8308</v>
      </c>
      <c r="B70" s="361"/>
      <c r="C70" s="3"/>
      <c r="D70" s="272"/>
      <c r="E70" s="272"/>
      <c r="F70" s="1" t="s">
        <v>1694</v>
      </c>
      <c r="G70" s="50" t="s">
        <v>1734</v>
      </c>
      <c r="H70" s="50">
        <v>4</v>
      </c>
      <c r="I70" s="271">
        <v>1</v>
      </c>
    </row>
    <row r="71" spans="1:9" ht="13.5" customHeight="1">
      <c r="A71" s="272">
        <f t="shared" si="6"/>
        <v>8312</v>
      </c>
      <c r="B71" s="361"/>
      <c r="C71" s="3"/>
      <c r="D71" s="272"/>
      <c r="E71" s="272"/>
      <c r="F71" s="1" t="s">
        <v>1694</v>
      </c>
      <c r="G71" s="50" t="s">
        <v>1734</v>
      </c>
      <c r="H71" s="50">
        <v>4</v>
      </c>
      <c r="I71" s="1">
        <v>1</v>
      </c>
    </row>
    <row r="72" spans="1:9" ht="13.5" customHeight="1">
      <c r="A72" s="272">
        <f t="shared" si="6"/>
        <v>8316</v>
      </c>
      <c r="B72" s="361"/>
      <c r="C72" s="3"/>
      <c r="D72" s="272"/>
      <c r="E72" s="272"/>
      <c r="F72" s="1" t="s">
        <v>1694</v>
      </c>
      <c r="G72" s="50" t="s">
        <v>1734</v>
      </c>
      <c r="H72" s="50">
        <v>4</v>
      </c>
      <c r="I72" s="271">
        <v>1</v>
      </c>
    </row>
    <row r="73" spans="1:9" ht="13.5" customHeight="1">
      <c r="A73" s="272">
        <f t="shared" si="6"/>
        <v>8320</v>
      </c>
      <c r="B73" s="361"/>
      <c r="C73" s="3"/>
      <c r="D73" s="272"/>
      <c r="E73" s="272"/>
      <c r="F73" s="1" t="s">
        <v>1694</v>
      </c>
      <c r="G73" s="50" t="s">
        <v>1734</v>
      </c>
      <c r="H73" s="50">
        <v>4</v>
      </c>
      <c r="I73" s="1">
        <v>1</v>
      </c>
    </row>
    <row r="74" spans="1:9" ht="13.5" customHeight="1">
      <c r="A74" s="272">
        <f t="shared" si="6"/>
        <v>8324</v>
      </c>
      <c r="B74" s="362"/>
      <c r="C74" s="3"/>
      <c r="D74" s="272"/>
      <c r="E74" s="272"/>
      <c r="F74" s="1" t="s">
        <v>1694</v>
      </c>
      <c r="G74" s="50" t="s">
        <v>1734</v>
      </c>
      <c r="H74" s="50">
        <v>4</v>
      </c>
      <c r="I74" s="271">
        <v>1</v>
      </c>
    </row>
  </sheetData>
  <mergeCells count="7">
    <mergeCell ref="B51:B58"/>
    <mergeCell ref="B59:B66"/>
    <mergeCell ref="B67:B74"/>
    <mergeCell ref="A2:I2"/>
    <mergeCell ref="B43:B50"/>
    <mergeCell ref="B3:B21"/>
    <mergeCell ref="B22:B40"/>
  </mergeCells>
  <phoneticPr fontId="1"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W308"/>
  <sheetViews>
    <sheetView topLeftCell="A295" workbookViewId="0">
      <selection activeCell="G304" sqref="G304"/>
    </sheetView>
  </sheetViews>
  <sheetFormatPr defaultRowHeight="17.399999999999999"/>
  <cols>
    <col min="1" max="1" width="21.8984375" style="95" customWidth="1"/>
    <col min="2" max="4" width="12.69921875" style="11" customWidth="1"/>
    <col min="5" max="5" width="12.69921875" customWidth="1"/>
    <col min="6" max="6" width="12.59765625" style="11" customWidth="1"/>
    <col min="7" max="11" width="12.59765625" customWidth="1"/>
    <col min="13" max="13" width="3.59765625" customWidth="1"/>
    <col min="14" max="14" width="27.09765625" customWidth="1"/>
    <col min="15" max="17" width="13.8984375" style="11" customWidth="1"/>
  </cols>
  <sheetData>
    <row r="4" spans="1:17">
      <c r="O4" s="90"/>
      <c r="P4" s="90"/>
      <c r="Q4" s="90"/>
    </row>
    <row r="6" spans="1:17">
      <c r="O6" s="90"/>
      <c r="P6" s="90"/>
      <c r="Q6" s="90"/>
    </row>
    <row r="7" spans="1:17">
      <c r="A7" s="95" t="s">
        <v>319</v>
      </c>
      <c r="O7" s="90"/>
      <c r="P7" s="90"/>
      <c r="Q7" s="90"/>
    </row>
    <row r="8" spans="1:17">
      <c r="A8" s="96" t="s">
        <v>310</v>
      </c>
      <c r="B8" s="29" t="s">
        <v>312</v>
      </c>
      <c r="C8" s="30" t="s">
        <v>313</v>
      </c>
      <c r="D8" s="30" t="s">
        <v>314</v>
      </c>
      <c r="E8" s="30" t="s">
        <v>1109</v>
      </c>
      <c r="F8" s="91" t="s">
        <v>832</v>
      </c>
      <c r="G8" s="91" t="s">
        <v>833</v>
      </c>
      <c r="O8" s="90"/>
      <c r="P8" s="90"/>
      <c r="Q8" s="90"/>
    </row>
    <row r="9" spans="1:17">
      <c r="A9" s="96">
        <v>1</v>
      </c>
      <c r="B9" s="29">
        <v>100</v>
      </c>
      <c r="C9" s="31">
        <f>B9/100</f>
        <v>1</v>
      </c>
      <c r="D9" s="30">
        <f t="shared" ref="D9:D33" si="0">C9/$C$34</f>
        <v>0.99692489109463911</v>
      </c>
      <c r="E9" s="23">
        <f>POWER(A9*D9,2)</f>
        <v>0.99385923848405799</v>
      </c>
      <c r="F9" s="11">
        <f>POWER(C9,2)</f>
        <v>1</v>
      </c>
      <c r="G9">
        <f>POWER(C9*A9,2)</f>
        <v>1</v>
      </c>
      <c r="O9" s="90"/>
      <c r="P9" s="90"/>
      <c r="Q9" s="90"/>
    </row>
    <row r="10" spans="1:17">
      <c r="A10" s="96">
        <v>3</v>
      </c>
      <c r="B10" s="29">
        <v>2.5590999999999999</v>
      </c>
      <c r="C10" s="31">
        <f t="shared" ref="C10:C33" si="1">B10/100</f>
        <v>2.5590999999999999E-2</v>
      </c>
      <c r="D10" s="30">
        <f t="shared" si="0"/>
        <v>2.551230488800291E-2</v>
      </c>
      <c r="E10" s="23">
        <f t="shared" ref="E10:E33" si="2">POWER(A10*D10,2)</f>
        <v>5.8578993062857552E-3</v>
      </c>
      <c r="F10" s="11">
        <f t="shared" ref="F10:F33" si="3">POWER(C10,2)</f>
        <v>6.5489928099999998E-4</v>
      </c>
      <c r="G10">
        <f t="shared" ref="G10:G33" si="4">POWER(C10*A10,2)</f>
        <v>5.8940935289999987E-3</v>
      </c>
    </row>
    <row r="11" spans="1:17">
      <c r="A11" s="96">
        <v>5</v>
      </c>
      <c r="B11" s="29">
        <v>6.8060999999999998</v>
      </c>
      <c r="C11" s="31">
        <f t="shared" si="1"/>
        <v>6.8060999999999997E-2</v>
      </c>
      <c r="D11" s="30">
        <f t="shared" si="0"/>
        <v>6.7851705012792224E-2</v>
      </c>
      <c r="E11" s="23">
        <f t="shared" si="2"/>
        <v>0.11509634682857435</v>
      </c>
      <c r="F11" s="11">
        <f t="shared" si="3"/>
        <v>4.6322997209999996E-3</v>
      </c>
      <c r="G11">
        <f t="shared" si="4"/>
        <v>0.11580749302499997</v>
      </c>
    </row>
    <row r="12" spans="1:17">
      <c r="A12" s="96">
        <v>7</v>
      </c>
      <c r="B12" s="29">
        <v>2.2629999999999999</v>
      </c>
      <c r="C12" s="31">
        <f t="shared" si="1"/>
        <v>2.2629999999999997E-2</v>
      </c>
      <c r="D12" s="30">
        <f t="shared" si="0"/>
        <v>2.2560410285471681E-2</v>
      </c>
      <c r="E12" s="23">
        <f t="shared" si="2"/>
        <v>2.4939633500192005E-2</v>
      </c>
      <c r="F12" s="11">
        <f t="shared" si="3"/>
        <v>5.1211689999999983E-4</v>
      </c>
      <c r="G12">
        <f t="shared" si="4"/>
        <v>2.5093728099999997E-2</v>
      </c>
      <c r="O12" s="90"/>
      <c r="P12" s="90"/>
      <c r="Q12" s="90"/>
    </row>
    <row r="13" spans="1:17">
      <c r="A13" s="96">
        <v>9</v>
      </c>
      <c r="B13" s="29">
        <v>0.12456</v>
      </c>
      <c r="C13" s="31">
        <f t="shared" si="1"/>
        <v>1.2456000000000001E-3</v>
      </c>
      <c r="D13" s="30">
        <f t="shared" si="0"/>
        <v>1.2417696443474827E-3</v>
      </c>
      <c r="E13" s="23">
        <f t="shared" si="2"/>
        <v>1.2490133981945276E-4</v>
      </c>
      <c r="F13" s="11">
        <f t="shared" si="3"/>
        <v>1.5515193600000004E-6</v>
      </c>
      <c r="G13">
        <f t="shared" si="4"/>
        <v>1.2567306816000002E-4</v>
      </c>
    </row>
    <row r="14" spans="1:17">
      <c r="A14" s="96">
        <v>11</v>
      </c>
      <c r="B14" s="29">
        <v>1.4063000000000001</v>
      </c>
      <c r="C14" s="31">
        <f t="shared" si="1"/>
        <v>1.4063000000000001E-2</v>
      </c>
      <c r="D14" s="30">
        <f t="shared" si="0"/>
        <v>1.4019754743463911E-2</v>
      </c>
      <c r="E14" s="23">
        <f t="shared" si="2"/>
        <v>2.3782976291092342E-2</v>
      </c>
      <c r="F14" s="11">
        <f t="shared" si="3"/>
        <v>1.9776796900000004E-4</v>
      </c>
      <c r="G14">
        <f t="shared" si="4"/>
        <v>2.3929924248999999E-2</v>
      </c>
    </row>
    <row r="15" spans="1:17">
      <c r="A15" s="96">
        <v>13</v>
      </c>
      <c r="B15" s="29">
        <v>1.3018000000000001</v>
      </c>
      <c r="C15" s="31">
        <f t="shared" si="1"/>
        <v>1.3018E-2</v>
      </c>
      <c r="D15" s="30">
        <f t="shared" si="0"/>
        <v>1.2977968232270012E-2</v>
      </c>
      <c r="E15" s="23">
        <f t="shared" si="2"/>
        <v>2.8464274444989821E-2</v>
      </c>
      <c r="F15" s="11">
        <f t="shared" si="3"/>
        <v>1.6946832399999999E-4</v>
      </c>
      <c r="G15">
        <f t="shared" si="4"/>
        <v>2.8640146755999997E-2</v>
      </c>
      <c r="O15" s="90"/>
      <c r="P15" s="90"/>
      <c r="Q15" s="90"/>
    </row>
    <row r="16" spans="1:17">
      <c r="A16" s="96">
        <v>15</v>
      </c>
      <c r="B16" s="29">
        <v>5.7779999999999998E-2</v>
      </c>
      <c r="C16" s="31">
        <f t="shared" si="1"/>
        <v>5.7779999999999995E-4</v>
      </c>
      <c r="D16" s="30">
        <f t="shared" si="0"/>
        <v>5.7602320207448242E-4</v>
      </c>
      <c r="E16" s="23">
        <f t="shared" si="2"/>
        <v>7.4655614098831502E-5</v>
      </c>
      <c r="F16" s="11">
        <f t="shared" si="3"/>
        <v>3.3385283999999997E-7</v>
      </c>
      <c r="G16">
        <f t="shared" si="4"/>
        <v>7.5116888999999989E-5</v>
      </c>
    </row>
    <row r="17" spans="1:17">
      <c r="A17" s="96">
        <v>17</v>
      </c>
      <c r="B17" s="29">
        <v>9.9510000000000001E-2</v>
      </c>
      <c r="C17" s="31">
        <f t="shared" si="1"/>
        <v>9.9510000000000006E-4</v>
      </c>
      <c r="D17" s="30">
        <f t="shared" si="0"/>
        <v>9.920399591282754E-4</v>
      </c>
      <c r="E17" s="23">
        <f t="shared" si="2"/>
        <v>2.844174080665896E-4</v>
      </c>
      <c r="F17" s="11">
        <f t="shared" si="3"/>
        <v>9.9022401000000013E-7</v>
      </c>
      <c r="G17">
        <f t="shared" si="4"/>
        <v>2.8617473889000001E-4</v>
      </c>
    </row>
    <row r="18" spans="1:17">
      <c r="A18" s="96">
        <v>19</v>
      </c>
      <c r="B18" s="29">
        <v>8.9679999999999996E-2</v>
      </c>
      <c r="C18" s="31">
        <f t="shared" si="1"/>
        <v>8.9680000000000001E-4</v>
      </c>
      <c r="D18" s="30">
        <f t="shared" si="0"/>
        <v>8.9404224233367239E-4</v>
      </c>
      <c r="E18" s="23">
        <f t="shared" si="2"/>
        <v>2.8855146271880458E-4</v>
      </c>
      <c r="F18" s="11">
        <f t="shared" si="3"/>
        <v>8.0425023999999999E-7</v>
      </c>
      <c r="G18">
        <f t="shared" si="4"/>
        <v>2.9033433664E-4</v>
      </c>
      <c r="O18" s="90"/>
      <c r="P18" s="90"/>
      <c r="Q18" s="90"/>
    </row>
    <row r="19" spans="1:17">
      <c r="A19" s="96">
        <v>21</v>
      </c>
      <c r="B19" s="29">
        <v>5.1229999999999998E-2</v>
      </c>
      <c r="C19" s="31">
        <f t="shared" si="1"/>
        <v>5.1229999999999993E-4</v>
      </c>
      <c r="D19" s="30">
        <f t="shared" si="0"/>
        <v>5.1072462170778351E-4</v>
      </c>
      <c r="E19" s="23">
        <f t="shared" si="2"/>
        <v>1.1503028089538432E-4</v>
      </c>
      <c r="F19" s="11">
        <f t="shared" si="3"/>
        <v>2.6245128999999994E-7</v>
      </c>
      <c r="G19">
        <f t="shared" si="4"/>
        <v>1.1574101888999997E-4</v>
      </c>
    </row>
    <row r="20" spans="1:17">
      <c r="A20" s="96">
        <v>23</v>
      </c>
      <c r="B20" s="29">
        <v>0.20088</v>
      </c>
      <c r="C20" s="31">
        <f t="shared" si="1"/>
        <v>2.0087999999999998E-3</v>
      </c>
      <c r="D20" s="30">
        <f t="shared" si="0"/>
        <v>2.0026227212309108E-3</v>
      </c>
      <c r="E20" s="23">
        <f t="shared" si="2"/>
        <v>2.1215533169392678E-3</v>
      </c>
      <c r="F20" s="11">
        <f t="shared" si="3"/>
        <v>4.0352774399999996E-6</v>
      </c>
      <c r="G20">
        <f t="shared" si="4"/>
        <v>2.1346617657599996E-3</v>
      </c>
    </row>
    <row r="21" spans="1:17">
      <c r="A21" s="96">
        <v>25</v>
      </c>
      <c r="B21" s="29">
        <v>7.3660000000000003E-2</v>
      </c>
      <c r="C21" s="31">
        <f t="shared" si="1"/>
        <v>7.3660000000000002E-4</v>
      </c>
      <c r="D21" s="30">
        <f t="shared" si="0"/>
        <v>7.3433487478031124E-4</v>
      </c>
      <c r="E21" s="23">
        <f t="shared" si="2"/>
        <v>3.3702981769913456E-4</v>
      </c>
      <c r="F21" s="11">
        <f t="shared" si="3"/>
        <v>5.4257955999999997E-7</v>
      </c>
      <c r="G21">
        <f t="shared" si="4"/>
        <v>3.3911222500000005E-4</v>
      </c>
      <c r="O21" s="90"/>
      <c r="P21" s="90"/>
      <c r="Q21" s="90"/>
    </row>
    <row r="22" spans="1:17">
      <c r="A22" s="96">
        <v>27</v>
      </c>
      <c r="B22" s="29">
        <v>5.6000000000000001E-2</v>
      </c>
      <c r="C22" s="31">
        <f t="shared" si="1"/>
        <v>5.6000000000000006E-4</v>
      </c>
      <c r="D22" s="30">
        <f t="shared" si="0"/>
        <v>5.5827793901299793E-4</v>
      </c>
      <c r="E22" s="23">
        <f t="shared" si="2"/>
        <v>2.2721053349048986E-4</v>
      </c>
      <c r="F22" s="11">
        <f t="shared" si="3"/>
        <v>3.1360000000000006E-7</v>
      </c>
      <c r="G22">
        <f t="shared" si="4"/>
        <v>2.2861440000000006E-4</v>
      </c>
    </row>
    <row r="23" spans="1:17">
      <c r="A23" s="96">
        <v>29</v>
      </c>
      <c r="B23" s="29">
        <v>4.9000000000000002E-2</v>
      </c>
      <c r="C23" s="31">
        <f t="shared" si="1"/>
        <v>4.8999999999999998E-4</v>
      </c>
      <c r="D23" s="30">
        <f t="shared" si="0"/>
        <v>4.884931966363732E-4</v>
      </c>
      <c r="E23" s="23">
        <f t="shared" si="2"/>
        <v>2.006841322575788E-4</v>
      </c>
      <c r="F23" s="11">
        <f t="shared" si="3"/>
        <v>2.4009999999999999E-7</v>
      </c>
      <c r="G23">
        <f t="shared" si="4"/>
        <v>2.0192410000000001E-4</v>
      </c>
    </row>
    <row r="24" spans="1:17">
      <c r="A24" s="96">
        <v>31</v>
      </c>
      <c r="B24" s="29">
        <v>9.0880000000000002E-2</v>
      </c>
      <c r="C24" s="31">
        <f t="shared" si="1"/>
        <v>9.0879999999999997E-4</v>
      </c>
      <c r="D24" s="30">
        <f t="shared" si="0"/>
        <v>9.0600534102680801E-4</v>
      </c>
      <c r="E24" s="23">
        <f t="shared" si="2"/>
        <v>7.8883269652830763E-4</v>
      </c>
      <c r="F24" s="11">
        <f t="shared" si="3"/>
        <v>8.2591743999999995E-7</v>
      </c>
      <c r="G24">
        <f t="shared" si="4"/>
        <v>7.9370665983999984E-4</v>
      </c>
      <c r="O24" s="90"/>
      <c r="P24" s="90"/>
      <c r="Q24" s="90"/>
    </row>
    <row r="25" spans="1:17">
      <c r="A25" s="96">
        <v>33</v>
      </c>
      <c r="B25" s="29">
        <v>4.4159999999999998E-2</v>
      </c>
      <c r="C25" s="31">
        <f t="shared" si="1"/>
        <v>4.416E-4</v>
      </c>
      <c r="D25" s="30">
        <f t="shared" si="0"/>
        <v>4.4024203190739261E-4</v>
      </c>
      <c r="E25" s="23">
        <f t="shared" si="2"/>
        <v>2.1106240781050721E-4</v>
      </c>
      <c r="F25" s="11">
        <f t="shared" si="3"/>
        <v>1.9501055999999999E-7</v>
      </c>
      <c r="G25">
        <f t="shared" si="4"/>
        <v>2.1236649984E-4</v>
      </c>
    </row>
    <row r="26" spans="1:17">
      <c r="A26" s="96">
        <v>35</v>
      </c>
      <c r="B26" s="29">
        <v>5.0459999999999998E-2</v>
      </c>
      <c r="C26" s="31">
        <f t="shared" si="1"/>
        <v>5.0460000000000001E-4</v>
      </c>
      <c r="D26" s="30">
        <f t="shared" si="0"/>
        <v>5.0304830004635492E-4</v>
      </c>
      <c r="E26" s="23">
        <f t="shared" si="2"/>
        <v>3.0999555041992121E-4</v>
      </c>
      <c r="F26" s="11">
        <f t="shared" si="3"/>
        <v>2.5462116000000001E-7</v>
      </c>
      <c r="G26">
        <f t="shared" si="4"/>
        <v>3.1191092099999999E-4</v>
      </c>
    </row>
    <row r="27" spans="1:17">
      <c r="A27" s="96">
        <v>37</v>
      </c>
      <c r="B27" s="29">
        <v>5.0410000000000003E-2</v>
      </c>
      <c r="C27" s="31">
        <f t="shared" si="1"/>
        <v>5.0410000000000006E-4</v>
      </c>
      <c r="D27" s="30">
        <f t="shared" si="0"/>
        <v>5.0254983760080764E-4</v>
      </c>
      <c r="E27" s="23">
        <f t="shared" si="2"/>
        <v>3.4574962846418685E-4</v>
      </c>
      <c r="F27" s="11">
        <f t="shared" si="3"/>
        <v>2.5411681000000008E-7</v>
      </c>
      <c r="G27">
        <f t="shared" si="4"/>
        <v>3.4788591289000012E-4</v>
      </c>
      <c r="O27" s="90"/>
      <c r="P27" s="90"/>
      <c r="Q27" s="90"/>
    </row>
    <row r="28" spans="1:17">
      <c r="A28" s="96">
        <v>39</v>
      </c>
      <c r="B28" s="29">
        <v>4.367E-2</v>
      </c>
      <c r="C28" s="31">
        <f t="shared" si="1"/>
        <v>4.3669999999999999E-4</v>
      </c>
      <c r="D28" s="30">
        <f t="shared" si="0"/>
        <v>4.3535709994102891E-4</v>
      </c>
      <c r="E28" s="23">
        <f t="shared" si="2"/>
        <v>2.8828395859744488E-4</v>
      </c>
      <c r="F28" s="11">
        <f t="shared" si="3"/>
        <v>1.9070688999999999E-7</v>
      </c>
      <c r="G28">
        <f t="shared" si="4"/>
        <v>2.9006517968999996E-4</v>
      </c>
    </row>
    <row r="29" spans="1:17">
      <c r="A29" s="96">
        <v>41</v>
      </c>
      <c r="B29" s="29">
        <v>3.7039999999999997E-2</v>
      </c>
      <c r="C29" s="31">
        <f t="shared" si="1"/>
        <v>3.7039999999999995E-4</v>
      </c>
      <c r="D29" s="30">
        <f t="shared" si="0"/>
        <v>3.6926097966145428E-4</v>
      </c>
      <c r="E29" s="23">
        <f t="shared" si="2"/>
        <v>2.2921052112000263E-4</v>
      </c>
      <c r="F29" s="11">
        <f t="shared" si="3"/>
        <v>1.3719615999999995E-7</v>
      </c>
      <c r="G29">
        <f t="shared" si="4"/>
        <v>2.3062674495999993E-4</v>
      </c>
    </row>
    <row r="30" spans="1:17">
      <c r="A30" s="96">
        <v>43</v>
      </c>
      <c r="B30" s="29">
        <v>4.2540000000000001E-2</v>
      </c>
      <c r="C30" s="31">
        <f t="shared" si="1"/>
        <v>4.2540000000000004E-4</v>
      </c>
      <c r="D30" s="30">
        <f t="shared" si="0"/>
        <v>4.2409184867165951E-4</v>
      </c>
      <c r="E30" s="23">
        <f t="shared" si="2"/>
        <v>3.3254985390691985E-4</v>
      </c>
      <c r="F30" s="11">
        <f t="shared" si="3"/>
        <v>1.8096516000000003E-7</v>
      </c>
      <c r="G30">
        <f t="shared" si="4"/>
        <v>3.3460458084000008E-4</v>
      </c>
      <c r="O30" s="90"/>
      <c r="P30" s="90"/>
      <c r="Q30" s="90"/>
    </row>
    <row r="31" spans="1:17">
      <c r="A31" s="96">
        <v>45</v>
      </c>
      <c r="B31" s="29">
        <v>4.7600000000000003E-2</v>
      </c>
      <c r="C31" s="31">
        <f t="shared" si="1"/>
        <v>4.7600000000000002E-4</v>
      </c>
      <c r="D31" s="30">
        <f t="shared" si="0"/>
        <v>4.7453624816104825E-4</v>
      </c>
      <c r="E31" s="23">
        <f t="shared" si="2"/>
        <v>4.5599891790799711E-4</v>
      </c>
      <c r="F31" s="11">
        <f t="shared" si="3"/>
        <v>2.2657600000000003E-7</v>
      </c>
      <c r="G31">
        <f t="shared" si="4"/>
        <v>4.5881640000000005E-4</v>
      </c>
    </row>
    <row r="32" spans="1:17">
      <c r="A32" s="96">
        <v>47</v>
      </c>
      <c r="B32" s="29">
        <v>7.2590000000000002E-2</v>
      </c>
      <c r="C32" s="31">
        <f t="shared" si="1"/>
        <v>7.2590000000000003E-4</v>
      </c>
      <c r="D32" s="30">
        <f t="shared" si="0"/>
        <v>7.2366777844559856E-4</v>
      </c>
      <c r="E32" s="23">
        <f t="shared" si="2"/>
        <v>1.1568423733148969E-3</v>
      </c>
      <c r="F32" s="11">
        <f t="shared" si="3"/>
        <v>5.2693081000000005E-7</v>
      </c>
      <c r="G32">
        <f t="shared" si="4"/>
        <v>1.1639901592900002E-3</v>
      </c>
    </row>
    <row r="33" spans="1:17">
      <c r="A33" s="96">
        <v>49</v>
      </c>
      <c r="B33" s="29">
        <v>5.3420000000000002E-2</v>
      </c>
      <c r="C33" s="31">
        <f t="shared" si="1"/>
        <v>5.3419999999999997E-4</v>
      </c>
      <c r="D33" s="30">
        <f t="shared" si="0"/>
        <v>5.3255727682275614E-4</v>
      </c>
      <c r="E33" s="23">
        <f t="shared" si="2"/>
        <v>6.8096502468558426E-4</v>
      </c>
      <c r="F33" s="11">
        <f t="shared" si="3"/>
        <v>2.8536963999999998E-7</v>
      </c>
      <c r="G33">
        <f t="shared" si="4"/>
        <v>6.8517250563999998E-4</v>
      </c>
      <c r="O33" s="90"/>
      <c r="P33" s="90"/>
      <c r="Q33" s="90"/>
    </row>
    <row r="34" spans="1:17">
      <c r="A34" s="96" t="s">
        <v>316</v>
      </c>
      <c r="B34" s="29"/>
      <c r="C34" s="30">
        <f>SQRT(SUMSQ(C9:C33))</f>
        <v>1.0030845943689743</v>
      </c>
      <c r="D34" s="30" t="s">
        <v>294</v>
      </c>
      <c r="E34" s="23"/>
      <c r="F34" s="11">
        <f>SUM(F9:F33)</f>
        <v>1.00617870346037</v>
      </c>
      <c r="G34">
        <f>SUM(G9:G33)</f>
        <v>1.2079918837653301</v>
      </c>
    </row>
    <row r="35" spans="1:17">
      <c r="A35" s="96" t="s">
        <v>317</v>
      </c>
      <c r="B35" s="29"/>
      <c r="C35" s="30"/>
      <c r="D35" s="30"/>
      <c r="E35" s="23">
        <f>SUM(E9:E33)</f>
        <v>1.2005738936939334</v>
      </c>
      <c r="F35" s="11">
        <f>G34/F34</f>
        <v>1.2005738936939334</v>
      </c>
    </row>
    <row r="36" spans="1:17">
      <c r="O36" s="90"/>
      <c r="P36" s="90"/>
      <c r="Q36" s="90"/>
    </row>
    <row r="37" spans="1:17">
      <c r="A37" s="95" t="s">
        <v>319</v>
      </c>
    </row>
    <row r="38" spans="1:17">
      <c r="A38" s="96" t="s">
        <v>310</v>
      </c>
      <c r="B38" s="29" t="s">
        <v>312</v>
      </c>
      <c r="C38" s="30" t="s">
        <v>313</v>
      </c>
      <c r="D38" s="30" t="s">
        <v>314</v>
      </c>
      <c r="E38" s="30" t="s">
        <v>315</v>
      </c>
      <c r="F38" s="91" t="s">
        <v>832</v>
      </c>
      <c r="G38" s="91" t="s">
        <v>833</v>
      </c>
    </row>
    <row r="39" spans="1:17">
      <c r="A39" s="96">
        <v>1</v>
      </c>
      <c r="B39" s="29">
        <v>100</v>
      </c>
      <c r="C39" s="31">
        <f>B39/100</f>
        <v>1</v>
      </c>
      <c r="D39" s="30">
        <f>C39/$C$64</f>
        <v>0.99619676176058636</v>
      </c>
      <c r="E39" s="23">
        <f>POWER(A39*D39,2)</f>
        <v>0.99240798814227849</v>
      </c>
      <c r="F39" s="11">
        <f>POWER(C39,2)</f>
        <v>1</v>
      </c>
      <c r="G39">
        <f>POWER(C39*A39,2)</f>
        <v>1</v>
      </c>
      <c r="O39" s="90"/>
      <c r="P39" s="90"/>
      <c r="Q39" s="90"/>
    </row>
    <row r="40" spans="1:17">
      <c r="A40" s="96">
        <v>3</v>
      </c>
      <c r="B40" s="29">
        <v>0.36702000000000001</v>
      </c>
      <c r="C40" s="31">
        <f t="shared" ref="C40:C63" si="5">B40/100</f>
        <v>3.6702000000000002E-3</v>
      </c>
      <c r="D40" s="30">
        <f t="shared" ref="D40:D63" si="6">C40/$C$64</f>
        <v>3.6562413550137044E-3</v>
      </c>
      <c r="E40" s="23">
        <f t="shared" ref="E40:E63" si="7">POWER(A40*D40,2)</f>
        <v>1.2031290761501206E-4</v>
      </c>
      <c r="F40" s="11">
        <f t="shared" ref="F40:F63" si="8">POWER(C40,2)</f>
        <v>1.3470368040000001E-5</v>
      </c>
      <c r="G40">
        <f t="shared" ref="G40:G63" si="9">POWER(C40*A40,2)</f>
        <v>1.2123331236000002E-4</v>
      </c>
    </row>
    <row r="41" spans="1:17">
      <c r="A41" s="96">
        <v>5</v>
      </c>
      <c r="B41" s="29">
        <v>0.45480999999999999</v>
      </c>
      <c r="C41" s="31">
        <f t="shared" si="5"/>
        <v>4.5481000000000002E-3</v>
      </c>
      <c r="D41" s="30">
        <f t="shared" si="6"/>
        <v>4.5308024921633236E-3</v>
      </c>
      <c r="E41" s="23">
        <f t="shared" si="7"/>
        <v>5.1320428057483459E-4</v>
      </c>
      <c r="F41" s="11">
        <f t="shared" si="8"/>
        <v>2.0685213610000001E-5</v>
      </c>
      <c r="G41">
        <f t="shared" si="9"/>
        <v>5.1713034025000003E-4</v>
      </c>
    </row>
    <row r="42" spans="1:17">
      <c r="A42" s="96">
        <v>7</v>
      </c>
      <c r="B42" s="29">
        <v>0.68039000000000005</v>
      </c>
      <c r="C42" s="31">
        <f t="shared" si="5"/>
        <v>6.8039000000000007E-3</v>
      </c>
      <c r="D42" s="30">
        <f t="shared" si="6"/>
        <v>6.7780231473428543E-3</v>
      </c>
      <c r="E42" s="23">
        <f t="shared" si="7"/>
        <v>2.2511382915098611E-3</v>
      </c>
      <c r="F42" s="11">
        <f t="shared" si="8"/>
        <v>4.6293055210000009E-5</v>
      </c>
      <c r="G42">
        <f t="shared" si="9"/>
        <v>2.2683597052900006E-3</v>
      </c>
      <c r="O42" s="90"/>
      <c r="P42" s="90"/>
      <c r="Q42" s="90"/>
    </row>
    <row r="43" spans="1:17">
      <c r="A43" s="96">
        <v>9</v>
      </c>
      <c r="B43" s="29">
        <v>0.30952000000000002</v>
      </c>
      <c r="C43" s="31">
        <f t="shared" si="5"/>
        <v>3.0952000000000002E-3</v>
      </c>
      <c r="D43" s="30">
        <f t="shared" si="6"/>
        <v>3.083428217001367E-3</v>
      </c>
      <c r="E43" s="23">
        <f t="shared" si="7"/>
        <v>7.7010989512141855E-4</v>
      </c>
      <c r="F43" s="11">
        <f t="shared" si="8"/>
        <v>9.5802630400000019E-6</v>
      </c>
      <c r="G43">
        <f t="shared" si="9"/>
        <v>7.7600130624000006E-4</v>
      </c>
    </row>
    <row r="44" spans="1:17">
      <c r="A44" s="96">
        <v>11</v>
      </c>
      <c r="B44" s="29">
        <v>1.1008E-2</v>
      </c>
      <c r="C44" s="31">
        <f t="shared" si="5"/>
        <v>1.1008E-4</v>
      </c>
      <c r="D44" s="30">
        <f t="shared" si="6"/>
        <v>1.0966133953460535E-4</v>
      </c>
      <c r="E44" s="23">
        <f t="shared" si="7"/>
        <v>1.4550987360114039E-6</v>
      </c>
      <c r="F44" s="11">
        <f t="shared" si="8"/>
        <v>1.21176064E-8</v>
      </c>
      <c r="G44">
        <f t="shared" si="9"/>
        <v>1.4662303744000002E-6</v>
      </c>
    </row>
    <row r="45" spans="1:17">
      <c r="A45" s="96">
        <v>13</v>
      </c>
      <c r="B45" s="29">
        <v>5.5010000000000003</v>
      </c>
      <c r="C45" s="31">
        <f t="shared" si="5"/>
        <v>5.5010000000000003E-2</v>
      </c>
      <c r="D45" s="30">
        <f t="shared" si="6"/>
        <v>5.4800783864449858E-2</v>
      </c>
      <c r="E45" s="23">
        <f t="shared" si="7"/>
        <v>0.50752827915472698</v>
      </c>
      <c r="F45" s="11">
        <f t="shared" si="8"/>
        <v>3.0261001000000004E-3</v>
      </c>
      <c r="G45">
        <f t="shared" si="9"/>
        <v>0.51141091690000007</v>
      </c>
      <c r="O45" s="90"/>
      <c r="P45" s="90"/>
      <c r="Q45" s="90"/>
    </row>
    <row r="46" spans="1:17">
      <c r="A46" s="96">
        <v>15</v>
      </c>
      <c r="B46" s="29">
        <v>0.12257</v>
      </c>
      <c r="C46" s="31">
        <f t="shared" si="5"/>
        <v>1.2256999999999999E-3</v>
      </c>
      <c r="D46" s="30">
        <f t="shared" si="6"/>
        <v>1.2210383708899507E-3</v>
      </c>
      <c r="E46" s="23">
        <f t="shared" si="7"/>
        <v>3.3546030821675658E-4</v>
      </c>
      <c r="F46" s="11">
        <f t="shared" si="8"/>
        <v>1.5023404899999999E-6</v>
      </c>
      <c r="G46">
        <f t="shared" si="9"/>
        <v>3.3802661024999995E-4</v>
      </c>
    </row>
    <row r="47" spans="1:17">
      <c r="A47" s="96">
        <v>17</v>
      </c>
      <c r="B47" s="29">
        <v>0.19933000000000001</v>
      </c>
      <c r="C47" s="31">
        <f t="shared" si="5"/>
        <v>1.9932999999999999E-3</v>
      </c>
      <c r="D47" s="30">
        <f t="shared" si="6"/>
        <v>1.9857190052173768E-3</v>
      </c>
      <c r="E47" s="23">
        <f t="shared" si="7"/>
        <v>1.1395501106599504E-3</v>
      </c>
      <c r="F47" s="11">
        <f t="shared" si="8"/>
        <v>3.9732448899999995E-6</v>
      </c>
      <c r="G47">
        <f t="shared" si="9"/>
        <v>1.1482677732100001E-3</v>
      </c>
    </row>
    <row r="48" spans="1:17">
      <c r="A48" s="96">
        <v>19</v>
      </c>
      <c r="B48" s="29">
        <v>0.26443</v>
      </c>
      <c r="C48" s="31">
        <f t="shared" si="5"/>
        <v>2.6443E-3</v>
      </c>
      <c r="D48" s="30">
        <f t="shared" si="6"/>
        <v>2.6342430971235185E-3</v>
      </c>
      <c r="E48" s="23">
        <f t="shared" si="7"/>
        <v>2.5050644468021894E-3</v>
      </c>
      <c r="F48" s="11">
        <f t="shared" si="8"/>
        <v>6.99232249E-6</v>
      </c>
      <c r="G48">
        <f t="shared" si="9"/>
        <v>2.5242284188899998E-3</v>
      </c>
      <c r="O48" s="90"/>
      <c r="P48" s="90"/>
      <c r="Q48" s="90"/>
    </row>
    <row r="49" spans="1:17">
      <c r="A49" s="96">
        <v>21</v>
      </c>
      <c r="B49" s="29">
        <v>0.19914000000000001</v>
      </c>
      <c r="C49" s="31">
        <f t="shared" si="5"/>
        <v>1.9913999999999999E-3</v>
      </c>
      <c r="D49" s="30">
        <f t="shared" si="6"/>
        <v>1.9838262313700318E-3</v>
      </c>
      <c r="E49" s="23">
        <f t="shared" si="7"/>
        <v>1.7355848336758736E-3</v>
      </c>
      <c r="F49" s="11">
        <f t="shared" si="8"/>
        <v>3.9656739599999996E-6</v>
      </c>
      <c r="G49">
        <f t="shared" si="9"/>
        <v>1.7488622163599999E-3</v>
      </c>
    </row>
    <row r="50" spans="1:17">
      <c r="A50" s="96">
        <v>23</v>
      </c>
      <c r="B50" s="29">
        <v>4.4974999999999996</v>
      </c>
      <c r="C50" s="31">
        <f t="shared" si="5"/>
        <v>4.4974999999999994E-2</v>
      </c>
      <c r="D50" s="30">
        <f t="shared" si="6"/>
        <v>4.4803949360182366E-2</v>
      </c>
      <c r="E50" s="23">
        <f t="shared" si="7"/>
        <v>1.0619113616047167</v>
      </c>
      <c r="F50" s="11">
        <f t="shared" si="8"/>
        <v>2.0227506249999995E-3</v>
      </c>
      <c r="G50">
        <f t="shared" si="9"/>
        <v>1.0700350806249999</v>
      </c>
    </row>
    <row r="51" spans="1:17">
      <c r="A51" s="96">
        <v>25</v>
      </c>
      <c r="B51" s="29">
        <v>3.1756000000000002</v>
      </c>
      <c r="C51" s="31">
        <f t="shared" si="5"/>
        <v>3.1756E-2</v>
      </c>
      <c r="D51" s="30">
        <f t="shared" si="6"/>
        <v>3.1635224366469178E-2</v>
      </c>
      <c r="E51" s="23">
        <f t="shared" si="7"/>
        <v>0.62549213794802816</v>
      </c>
      <c r="F51" s="11">
        <f t="shared" si="8"/>
        <v>1.008443536E-3</v>
      </c>
      <c r="G51">
        <f t="shared" si="9"/>
        <v>0.63027720999999992</v>
      </c>
      <c r="O51" s="90"/>
      <c r="P51" s="90"/>
      <c r="Q51" s="90"/>
    </row>
    <row r="52" spans="1:17">
      <c r="A52" s="96">
        <v>27</v>
      </c>
      <c r="B52" s="29">
        <v>0.14193</v>
      </c>
      <c r="C52" s="31">
        <f t="shared" si="5"/>
        <v>1.4193000000000001E-3</v>
      </c>
      <c r="D52" s="30">
        <f t="shared" si="6"/>
        <v>1.4139020639668003E-3</v>
      </c>
      <c r="E52" s="23">
        <f t="shared" si="7"/>
        <v>1.4573577848909021E-3</v>
      </c>
      <c r="F52" s="11">
        <f t="shared" si="8"/>
        <v>2.0144124900000003E-6</v>
      </c>
      <c r="G52">
        <f t="shared" si="9"/>
        <v>1.4685067052100003E-3</v>
      </c>
    </row>
    <row r="53" spans="1:17">
      <c r="A53" s="96">
        <v>29</v>
      </c>
      <c r="B53" s="29">
        <v>0.21729000000000001</v>
      </c>
      <c r="C53" s="31">
        <f t="shared" si="5"/>
        <v>2.1729000000000002E-3</v>
      </c>
      <c r="D53" s="30">
        <f t="shared" si="6"/>
        <v>2.1646359436295784E-3</v>
      </c>
      <c r="E53" s="23">
        <f t="shared" si="7"/>
        <v>3.9406306142690693E-3</v>
      </c>
      <c r="F53" s="11">
        <f t="shared" si="8"/>
        <v>4.7214944100000011E-6</v>
      </c>
      <c r="G53">
        <f t="shared" si="9"/>
        <v>3.9707767988100004E-3</v>
      </c>
    </row>
    <row r="54" spans="1:17">
      <c r="A54" s="96">
        <v>31</v>
      </c>
      <c r="B54" s="29">
        <v>0.21076</v>
      </c>
      <c r="C54" s="31">
        <f t="shared" si="5"/>
        <v>2.1075999999999998E-3</v>
      </c>
      <c r="D54" s="30">
        <f t="shared" si="6"/>
        <v>2.0995842950866117E-3</v>
      </c>
      <c r="E54" s="23">
        <f t="shared" si="7"/>
        <v>4.2363322978995451E-3</v>
      </c>
      <c r="F54" s="11">
        <f t="shared" si="8"/>
        <v>4.4419777599999989E-6</v>
      </c>
      <c r="G54">
        <f t="shared" si="9"/>
        <v>4.2687406273599991E-3</v>
      </c>
      <c r="O54" s="90"/>
      <c r="P54" s="90"/>
      <c r="Q54" s="90"/>
    </row>
    <row r="55" spans="1:17">
      <c r="A55" s="96">
        <v>33</v>
      </c>
      <c r="B55" s="29">
        <v>0.15326999999999999</v>
      </c>
      <c r="C55" s="31">
        <f t="shared" si="5"/>
        <v>1.5326999999999999E-3</v>
      </c>
      <c r="D55" s="30">
        <f t="shared" si="6"/>
        <v>1.5268707767504507E-3</v>
      </c>
      <c r="E55" s="23">
        <f t="shared" si="7"/>
        <v>2.5388231277261369E-3</v>
      </c>
      <c r="F55" s="11">
        <f t="shared" si="8"/>
        <v>2.3491692899999997E-6</v>
      </c>
      <c r="G55">
        <f t="shared" si="9"/>
        <v>2.5582453568099993E-3</v>
      </c>
    </row>
    <row r="56" spans="1:17">
      <c r="A56" s="96">
        <v>35</v>
      </c>
      <c r="B56" s="29">
        <v>2.6503000000000001</v>
      </c>
      <c r="C56" s="31">
        <f t="shared" si="5"/>
        <v>2.6503000000000002E-2</v>
      </c>
      <c r="D56" s="30">
        <f t="shared" si="6"/>
        <v>2.6402202776940824E-2</v>
      </c>
      <c r="E56" s="23">
        <f t="shared" si="7"/>
        <v>0.85391848155650973</v>
      </c>
      <c r="F56" s="11">
        <f t="shared" si="8"/>
        <v>7.0240900900000016E-4</v>
      </c>
      <c r="G56">
        <f t="shared" si="9"/>
        <v>0.86045103602500028</v>
      </c>
    </row>
    <row r="57" spans="1:17">
      <c r="A57" s="96">
        <v>37</v>
      </c>
      <c r="B57" s="29">
        <v>2.0062000000000002</v>
      </c>
      <c r="C57" s="31">
        <f t="shared" si="5"/>
        <v>2.0062000000000003E-2</v>
      </c>
      <c r="D57" s="30">
        <f t="shared" si="6"/>
        <v>1.9985699434440889E-2</v>
      </c>
      <c r="E57" s="23">
        <f t="shared" si="7"/>
        <v>0.54681718099893706</v>
      </c>
      <c r="F57" s="11">
        <f t="shared" si="8"/>
        <v>4.0248384400000013E-4</v>
      </c>
      <c r="G57">
        <f t="shared" si="9"/>
        <v>0.55100038243600014</v>
      </c>
      <c r="O57" s="90"/>
      <c r="P57" s="90"/>
      <c r="Q57" s="90"/>
    </row>
    <row r="58" spans="1:17">
      <c r="A58" s="96">
        <v>39</v>
      </c>
      <c r="B58" s="29">
        <v>0.13907</v>
      </c>
      <c r="C58" s="31">
        <f t="shared" si="5"/>
        <v>1.3906999999999999E-3</v>
      </c>
      <c r="D58" s="30">
        <f t="shared" si="6"/>
        <v>1.3854108365804474E-3</v>
      </c>
      <c r="E58" s="23">
        <f t="shared" si="7"/>
        <v>2.9193514060802078E-3</v>
      </c>
      <c r="F58" s="11">
        <f t="shared" si="8"/>
        <v>1.9340464899999999E-6</v>
      </c>
      <c r="G58">
        <f t="shared" si="9"/>
        <v>2.9416847112899995E-3</v>
      </c>
    </row>
    <row r="59" spans="1:17">
      <c r="A59" s="96">
        <v>41</v>
      </c>
      <c r="B59" s="29">
        <v>0.21042</v>
      </c>
      <c r="C59" s="31">
        <f t="shared" si="5"/>
        <v>2.1042000000000001E-3</v>
      </c>
      <c r="D59" s="30">
        <f t="shared" si="6"/>
        <v>2.096197226096626E-3</v>
      </c>
      <c r="E59" s="23">
        <f t="shared" si="7"/>
        <v>7.3863859647786134E-3</v>
      </c>
      <c r="F59" s="11">
        <f t="shared" si="8"/>
        <v>4.4276576400000005E-6</v>
      </c>
      <c r="G59">
        <f t="shared" si="9"/>
        <v>7.442892492840001E-3</v>
      </c>
    </row>
    <row r="60" spans="1:17">
      <c r="A60" s="96">
        <v>43</v>
      </c>
      <c r="B60" s="29">
        <v>0.17302000000000001</v>
      </c>
      <c r="C60" s="31">
        <f t="shared" si="5"/>
        <v>1.7302000000000001E-3</v>
      </c>
      <c r="D60" s="30">
        <f t="shared" si="6"/>
        <v>1.7236196371981666E-3</v>
      </c>
      <c r="E60" s="23">
        <f t="shared" si="7"/>
        <v>5.4931287447562722E-3</v>
      </c>
      <c r="F60" s="11">
        <f t="shared" si="8"/>
        <v>2.9935920400000004E-6</v>
      </c>
      <c r="G60">
        <f t="shared" si="9"/>
        <v>5.5351516819600018E-3</v>
      </c>
      <c r="O60" s="90"/>
      <c r="P60" s="90"/>
      <c r="Q60" s="90"/>
    </row>
    <row r="61" spans="1:17">
      <c r="A61" s="96">
        <v>45</v>
      </c>
      <c r="B61" s="29">
        <v>0.12539</v>
      </c>
      <c r="C61" s="31">
        <f t="shared" si="5"/>
        <v>1.2539000000000001E-3</v>
      </c>
      <c r="D61" s="30">
        <f t="shared" si="6"/>
        <v>1.2491311195715993E-3</v>
      </c>
      <c r="E61" s="23">
        <f t="shared" si="7"/>
        <v>3.1596653216114491E-3</v>
      </c>
      <c r="F61" s="11">
        <f t="shared" si="8"/>
        <v>1.5722652100000002E-6</v>
      </c>
      <c r="G61">
        <f t="shared" si="9"/>
        <v>3.1838370502500005E-3</v>
      </c>
    </row>
    <row r="62" spans="1:17">
      <c r="A62" s="96">
        <v>47</v>
      </c>
      <c r="B62" s="29">
        <v>1.4933000000000001</v>
      </c>
      <c r="C62" s="31">
        <f t="shared" si="5"/>
        <v>1.4933E-2</v>
      </c>
      <c r="D62" s="30">
        <f t="shared" si="6"/>
        <v>1.4876206243370837E-2</v>
      </c>
      <c r="E62" s="23">
        <f t="shared" si="7"/>
        <v>0.48885504043942973</v>
      </c>
      <c r="F62" s="11">
        <f t="shared" si="8"/>
        <v>2.2299448900000001E-4</v>
      </c>
      <c r="G62">
        <f t="shared" si="9"/>
        <v>0.49259482620099998</v>
      </c>
    </row>
    <row r="63" spans="1:17">
      <c r="A63" s="96">
        <v>49</v>
      </c>
      <c r="B63" s="29">
        <v>1.1575</v>
      </c>
      <c r="C63" s="31">
        <f t="shared" si="5"/>
        <v>1.1575E-2</v>
      </c>
      <c r="D63" s="30">
        <f t="shared" si="6"/>
        <v>1.1530977517378787E-2</v>
      </c>
      <c r="E63" s="23">
        <f t="shared" si="7"/>
        <v>0.31924522545761447</v>
      </c>
      <c r="F63" s="11">
        <f t="shared" si="8"/>
        <v>1.3398062500000001E-4</v>
      </c>
      <c r="G63">
        <f t="shared" si="9"/>
        <v>0.32168748062499997</v>
      </c>
      <c r="O63" s="90"/>
      <c r="P63" s="90"/>
      <c r="Q63" s="90"/>
    </row>
    <row r="64" spans="1:17">
      <c r="A64" s="96" t="s">
        <v>1107</v>
      </c>
      <c r="B64" s="29"/>
      <c r="C64" s="30">
        <f>SQRT(SUMSQ(C39:C63))</f>
        <v>1.0038177580829435</v>
      </c>
      <c r="D64" s="30" t="s">
        <v>294</v>
      </c>
      <c r="E64" s="23"/>
      <c r="F64" s="11">
        <f>SUM(F39:F63)</f>
        <v>1.0076500914426667</v>
      </c>
      <c r="G64">
        <f>SUM(G39:G63)</f>
        <v>5.4782703441497551</v>
      </c>
    </row>
    <row r="65" spans="1:17">
      <c r="A65" s="96" t="s">
        <v>317</v>
      </c>
      <c r="B65" s="29"/>
      <c r="C65" s="30"/>
      <c r="D65" s="30"/>
      <c r="E65" s="23">
        <f>SUM(E39:E63)</f>
        <v>5.4366792507371668</v>
      </c>
      <c r="F65" s="11">
        <f>G64/F64</f>
        <v>5.4366792507371668</v>
      </c>
    </row>
    <row r="66" spans="1:17">
      <c r="O66" s="90"/>
      <c r="P66" s="90"/>
      <c r="Q66" s="90"/>
    </row>
    <row r="68" spans="1:17">
      <c r="A68" s="95" t="s">
        <v>318</v>
      </c>
    </row>
    <row r="69" spans="1:17">
      <c r="A69" s="96" t="s">
        <v>310</v>
      </c>
      <c r="B69" s="29" t="s">
        <v>312</v>
      </c>
      <c r="C69" s="30" t="s">
        <v>313</v>
      </c>
      <c r="D69" s="30" t="s">
        <v>314</v>
      </c>
      <c r="E69" s="30" t="s">
        <v>1106</v>
      </c>
      <c r="F69" s="91" t="s">
        <v>832</v>
      </c>
      <c r="G69" s="91" t="s">
        <v>833</v>
      </c>
      <c r="O69" s="90"/>
      <c r="P69" s="90"/>
      <c r="Q69" s="90"/>
    </row>
    <row r="70" spans="1:17">
      <c r="A70" s="96">
        <v>1</v>
      </c>
      <c r="B70" s="29">
        <v>100</v>
      </c>
      <c r="C70" s="31">
        <f>B70/100</f>
        <v>1</v>
      </c>
      <c r="D70" s="32">
        <f>C70/$C$81</f>
        <v>0.9096172862691918</v>
      </c>
      <c r="E70" s="23">
        <f>POWER(A70*D70,2)</f>
        <v>0.82740360747972885</v>
      </c>
      <c r="F70" s="11">
        <f>POWER(C70,2)</f>
        <v>1</v>
      </c>
      <c r="G70">
        <f>POWER(C70*A70,2)</f>
        <v>1</v>
      </c>
    </row>
    <row r="71" spans="1:17">
      <c r="A71" s="96">
        <v>3</v>
      </c>
      <c r="B71" s="29">
        <v>33</v>
      </c>
      <c r="C71" s="31">
        <f t="shared" ref="C71:C80" si="10">B71/100</f>
        <v>0.33</v>
      </c>
      <c r="D71" s="32">
        <f t="shared" ref="D71:D80" si="11">C71/$C$81</f>
        <v>0.30017370446883329</v>
      </c>
      <c r="E71" s="23">
        <f t="shared" ref="E71:E80" si="12">POWER(A71*D71,2)</f>
        <v>0.81093827569088217</v>
      </c>
      <c r="F71" s="11">
        <f t="shared" ref="F71:F80" si="13">POWER(C71,2)</f>
        <v>0.10890000000000001</v>
      </c>
      <c r="G71">
        <f>POWER(C71*A71,2)</f>
        <v>0.98009999999999997</v>
      </c>
      <c r="H71" t="s">
        <v>294</v>
      </c>
    </row>
    <row r="72" spans="1:17">
      <c r="A72" s="96">
        <v>5</v>
      </c>
      <c r="B72" s="29">
        <v>20</v>
      </c>
      <c r="C72" s="31">
        <f t="shared" si="10"/>
        <v>0.2</v>
      </c>
      <c r="D72" s="32">
        <f t="shared" si="11"/>
        <v>0.18192345725383838</v>
      </c>
      <c r="E72" s="23">
        <f t="shared" si="12"/>
        <v>0.82740360747972908</v>
      </c>
      <c r="F72" s="11">
        <f t="shared" si="13"/>
        <v>4.0000000000000008E-2</v>
      </c>
      <c r="G72">
        <f t="shared" ref="G72:G80" si="14">POWER(C72*A72,2)</f>
        <v>1</v>
      </c>
      <c r="O72" s="90"/>
      <c r="P72" s="90"/>
      <c r="Q72" s="90"/>
    </row>
    <row r="73" spans="1:17">
      <c r="A73" s="96">
        <v>7</v>
      </c>
      <c r="B73" s="29">
        <v>14</v>
      </c>
      <c r="C73" s="31">
        <f t="shared" si="10"/>
        <v>0.14000000000000001</v>
      </c>
      <c r="D73" s="32">
        <f t="shared" si="11"/>
        <v>0.12734642007768687</v>
      </c>
      <c r="E73" s="23">
        <f t="shared" si="12"/>
        <v>0.79463842462353196</v>
      </c>
      <c r="F73" s="11">
        <f t="shared" si="13"/>
        <v>1.9600000000000003E-2</v>
      </c>
      <c r="G73">
        <f t="shared" si="14"/>
        <v>0.96040000000000014</v>
      </c>
    </row>
    <row r="74" spans="1:17">
      <c r="A74" s="96">
        <v>9</v>
      </c>
      <c r="B74" s="29">
        <v>11</v>
      </c>
      <c r="C74" s="31">
        <f t="shared" si="10"/>
        <v>0.11</v>
      </c>
      <c r="D74" s="32">
        <f t="shared" si="11"/>
        <v>0.10005790148961111</v>
      </c>
      <c r="E74" s="23">
        <f t="shared" si="12"/>
        <v>0.81093827569088239</v>
      </c>
      <c r="F74" s="11">
        <f t="shared" si="13"/>
        <v>1.21E-2</v>
      </c>
      <c r="G74">
        <f t="shared" si="14"/>
        <v>0.98009999999999997</v>
      </c>
    </row>
    <row r="75" spans="1:17">
      <c r="A75" s="96">
        <v>11</v>
      </c>
      <c r="B75" s="11">
        <v>9</v>
      </c>
      <c r="C75" s="31">
        <f t="shared" si="10"/>
        <v>0.09</v>
      </c>
      <c r="D75" s="32">
        <f t="shared" si="11"/>
        <v>8.1865555764227257E-2</v>
      </c>
      <c r="E75" s="23">
        <f t="shared" si="12"/>
        <v>0.81093827569088217</v>
      </c>
      <c r="F75" s="11">
        <f t="shared" si="13"/>
        <v>8.0999999999999996E-3</v>
      </c>
      <c r="G75">
        <f t="shared" si="14"/>
        <v>0.98009999999999997</v>
      </c>
      <c r="O75" s="90"/>
      <c r="P75" s="90"/>
      <c r="Q75" s="90"/>
    </row>
    <row r="76" spans="1:17">
      <c r="A76" s="96">
        <v>13</v>
      </c>
      <c r="B76" s="29">
        <v>8</v>
      </c>
      <c r="C76" s="31">
        <f t="shared" si="10"/>
        <v>0.08</v>
      </c>
      <c r="D76" s="32">
        <f t="shared" si="11"/>
        <v>7.276938290153534E-2</v>
      </c>
      <c r="E76" s="23">
        <f t="shared" si="12"/>
        <v>0.89491974185007461</v>
      </c>
      <c r="F76" s="11">
        <f t="shared" si="13"/>
        <v>6.4000000000000003E-3</v>
      </c>
      <c r="G76">
        <f t="shared" si="14"/>
        <v>1.0816000000000001</v>
      </c>
    </row>
    <row r="77" spans="1:17">
      <c r="A77" s="96">
        <v>15</v>
      </c>
      <c r="B77" s="29">
        <v>7</v>
      </c>
      <c r="C77" s="31">
        <f t="shared" si="10"/>
        <v>7.0000000000000007E-2</v>
      </c>
      <c r="D77" s="32">
        <f t="shared" si="11"/>
        <v>6.3673210038843436E-2</v>
      </c>
      <c r="E77" s="23">
        <f t="shared" si="12"/>
        <v>0.91221247724640142</v>
      </c>
      <c r="F77" s="11">
        <f t="shared" si="13"/>
        <v>4.9000000000000007E-3</v>
      </c>
      <c r="G77">
        <f t="shared" si="14"/>
        <v>1.1025</v>
      </c>
    </row>
    <row r="78" spans="1:17">
      <c r="A78" s="96">
        <v>17</v>
      </c>
      <c r="B78" s="29">
        <v>6</v>
      </c>
      <c r="C78" s="31">
        <f t="shared" si="10"/>
        <v>0.06</v>
      </c>
      <c r="D78" s="32">
        <f t="shared" si="11"/>
        <v>5.4577037176151505E-2</v>
      </c>
      <c r="E78" s="23">
        <f t="shared" si="12"/>
        <v>0.86083071322190974</v>
      </c>
      <c r="F78" s="11">
        <f t="shared" si="13"/>
        <v>3.5999999999999999E-3</v>
      </c>
      <c r="G78">
        <f t="shared" si="14"/>
        <v>1.0404</v>
      </c>
      <c r="O78" s="90"/>
      <c r="P78" s="90"/>
      <c r="Q78" s="90"/>
    </row>
    <row r="79" spans="1:17">
      <c r="A79" s="96">
        <v>19</v>
      </c>
      <c r="B79" s="29">
        <v>5</v>
      </c>
      <c r="C79" s="31">
        <f t="shared" si="10"/>
        <v>0.05</v>
      </c>
      <c r="D79" s="32">
        <f t="shared" si="11"/>
        <v>4.5480864313459594E-2</v>
      </c>
      <c r="E79" s="23">
        <f t="shared" si="12"/>
        <v>0.74673175575045536</v>
      </c>
      <c r="F79" s="11">
        <f t="shared" si="13"/>
        <v>2.5000000000000005E-3</v>
      </c>
      <c r="G79">
        <f t="shared" si="14"/>
        <v>0.90250000000000008</v>
      </c>
    </row>
    <row r="80" spans="1:17">
      <c r="A80" s="96">
        <v>21</v>
      </c>
      <c r="B80" s="29">
        <v>5</v>
      </c>
      <c r="C80" s="31">
        <f t="shared" si="10"/>
        <v>0.05</v>
      </c>
      <c r="D80" s="32">
        <f t="shared" si="11"/>
        <v>4.5480864313459594E-2</v>
      </c>
      <c r="E80" s="23">
        <f t="shared" si="12"/>
        <v>0.9122124772464012</v>
      </c>
      <c r="F80" s="11">
        <f t="shared" si="13"/>
        <v>2.5000000000000005E-3</v>
      </c>
      <c r="G80">
        <f t="shared" si="14"/>
        <v>1.1025</v>
      </c>
    </row>
    <row r="81" spans="1:17">
      <c r="A81" s="96" t="s">
        <v>1107</v>
      </c>
      <c r="B81" s="29"/>
      <c r="C81" s="30">
        <f>SQRT(SUMSQ(C70:C80))</f>
        <v>1.0993634521849449</v>
      </c>
      <c r="D81" s="30" t="s">
        <v>294</v>
      </c>
      <c r="E81" s="23"/>
      <c r="F81" s="11">
        <f>SUM(F70:F80)</f>
        <v>1.2085999999999999</v>
      </c>
      <c r="G81">
        <f>SUM(G70:G80)</f>
        <v>11.130200000000002</v>
      </c>
      <c r="O81" s="90"/>
      <c r="P81" s="90"/>
      <c r="Q81" s="90"/>
    </row>
    <row r="82" spans="1:17">
      <c r="A82" s="96" t="s">
        <v>317</v>
      </c>
      <c r="B82" s="29"/>
      <c r="C82" s="30"/>
      <c r="D82" s="30"/>
      <c r="E82" s="23">
        <f>SUM(E70:E80)</f>
        <v>9.2091676319708782</v>
      </c>
      <c r="F82" s="11">
        <f>G81/F81</f>
        <v>9.2091676319708782</v>
      </c>
    </row>
    <row r="84" spans="1:17">
      <c r="O84" s="90"/>
      <c r="P84" s="90"/>
      <c r="Q84" s="90"/>
    </row>
    <row r="85" spans="1:17">
      <c r="C85" s="11" t="s">
        <v>294</v>
      </c>
    </row>
    <row r="86" spans="1:17">
      <c r="C86" s="11" t="s">
        <v>294</v>
      </c>
    </row>
    <row r="87" spans="1:17">
      <c r="A87" s="95" t="s">
        <v>834</v>
      </c>
      <c r="O87" s="90"/>
      <c r="P87" s="90"/>
      <c r="Q87" s="90"/>
    </row>
    <row r="90" spans="1:17">
      <c r="O90" s="90"/>
      <c r="P90" s="90"/>
      <c r="Q90" s="90"/>
    </row>
    <row r="93" spans="1:17">
      <c r="O93" s="90"/>
      <c r="P93" s="90"/>
      <c r="Q93" s="90"/>
    </row>
    <row r="95" spans="1:17">
      <c r="J95" t="s">
        <v>1108</v>
      </c>
    </row>
    <row r="96" spans="1:17">
      <c r="O96" s="90"/>
      <c r="P96" s="90"/>
      <c r="Q96" s="90"/>
    </row>
    <row r="98" spans="1:17">
      <c r="A98" s="97" t="s">
        <v>620</v>
      </c>
      <c r="B98" s="11" t="s">
        <v>368</v>
      </c>
      <c r="C98" s="11" t="s">
        <v>153</v>
      </c>
      <c r="D98" s="11" t="s">
        <v>154</v>
      </c>
      <c r="F98" s="11" t="str">
        <f>LEFT(B100,5)</f>
        <v>37.38</v>
      </c>
    </row>
    <row r="99" spans="1:17">
      <c r="A99" s="97" t="s">
        <v>367</v>
      </c>
      <c r="B99" s="90">
        <v>1.5056</v>
      </c>
      <c r="C99" s="90">
        <v>1.5056</v>
      </c>
      <c r="D99" s="90">
        <v>1.5056</v>
      </c>
      <c r="O99" s="90"/>
      <c r="P99" s="90"/>
      <c r="Q99" s="90"/>
    </row>
    <row r="100" spans="1:17">
      <c r="A100" s="97" t="s">
        <v>621</v>
      </c>
      <c r="B100" s="11" t="s">
        <v>835</v>
      </c>
      <c r="C100" s="11" t="s">
        <v>835</v>
      </c>
      <c r="D100" s="11" t="s">
        <v>835</v>
      </c>
      <c r="E100" s="11" t="s">
        <v>1102</v>
      </c>
      <c r="F100" s="11" t="s">
        <v>311</v>
      </c>
      <c r="G100" s="11" t="s">
        <v>832</v>
      </c>
      <c r="H100" s="11" t="s">
        <v>1103</v>
      </c>
    </row>
    <row r="101" spans="1:17">
      <c r="A101" s="97" t="s">
        <v>622</v>
      </c>
      <c r="B101" s="90">
        <v>1.026</v>
      </c>
      <c r="C101" s="90">
        <v>1.0709</v>
      </c>
      <c r="D101" s="90">
        <v>0.98009999999999997</v>
      </c>
      <c r="E101" s="11" t="str">
        <f>LEFT(A101,2)</f>
        <v>1.</v>
      </c>
      <c r="F101" s="11">
        <f>VALUE(B101)</f>
        <v>1.026</v>
      </c>
      <c r="G101">
        <f>POWER(F101,2)</f>
        <v>1.0526759999999999</v>
      </c>
      <c r="H101">
        <f>POWER(E101*F101,2)</f>
        <v>1.0526759999999999</v>
      </c>
    </row>
    <row r="102" spans="1:17">
      <c r="A102" s="97" t="s">
        <v>836</v>
      </c>
      <c r="B102" s="11" t="s">
        <v>837</v>
      </c>
      <c r="C102" s="11" t="s">
        <v>838</v>
      </c>
      <c r="D102" s="11" t="s">
        <v>839</v>
      </c>
      <c r="E102" s="11" t="s">
        <v>294</v>
      </c>
      <c r="F102" s="11" t="str">
        <f>LEFT(B102,5)</f>
        <v>38.35</v>
      </c>
      <c r="O102" s="90"/>
      <c r="P102" s="90"/>
      <c r="Q102" s="90"/>
    </row>
    <row r="103" spans="1:17">
      <c r="A103" s="97" t="s">
        <v>840</v>
      </c>
      <c r="B103" s="11" t="s">
        <v>841</v>
      </c>
      <c r="C103" s="11" t="s">
        <v>842</v>
      </c>
      <c r="D103" s="11" t="s">
        <v>843</v>
      </c>
      <c r="E103" s="11" t="s">
        <v>294</v>
      </c>
    </row>
    <row r="104" spans="1:17">
      <c r="A104" s="97" t="s">
        <v>623</v>
      </c>
      <c r="B104" s="90">
        <v>5.45E-2</v>
      </c>
      <c r="C104" s="90">
        <v>6.4699999999999994E-2</v>
      </c>
      <c r="D104" s="90">
        <v>4.0000000000000001E-3</v>
      </c>
      <c r="E104" s="11" t="str">
        <f>LEFT(A104,2)</f>
        <v>2.</v>
      </c>
      <c r="F104" s="11">
        <f>VALUE(B104)</f>
        <v>5.45E-2</v>
      </c>
      <c r="G104">
        <f>POWER(F104,2)</f>
        <v>2.9702499999999998E-3</v>
      </c>
      <c r="H104">
        <f>POWER(E104*F104,2)</f>
        <v>1.1880999999999999E-2</v>
      </c>
    </row>
    <row r="105" spans="1:17">
      <c r="A105" s="97" t="s">
        <v>844</v>
      </c>
      <c r="B105" s="11" t="s">
        <v>845</v>
      </c>
      <c r="C105" s="11" t="s">
        <v>846</v>
      </c>
      <c r="D105" s="11" t="s">
        <v>628</v>
      </c>
      <c r="E105" s="11" t="s">
        <v>294</v>
      </c>
      <c r="F105" s="11" t="str">
        <f>LEFT(B105,5)</f>
        <v xml:space="preserve">2.04 </v>
      </c>
      <c r="O105" s="90"/>
      <c r="P105" s="90"/>
      <c r="Q105" s="90"/>
    </row>
    <row r="106" spans="1:17">
      <c r="A106" s="97" t="s">
        <v>847</v>
      </c>
      <c r="B106" s="11" t="s">
        <v>677</v>
      </c>
      <c r="C106" s="11" t="s">
        <v>848</v>
      </c>
      <c r="D106" s="11" t="s">
        <v>849</v>
      </c>
      <c r="E106" s="11" t="s">
        <v>294</v>
      </c>
    </row>
    <row r="107" spans="1:17">
      <c r="A107" s="97" t="s">
        <v>625</v>
      </c>
      <c r="B107" s="90">
        <v>0.9153</v>
      </c>
      <c r="C107" s="90">
        <v>0.95909999999999995</v>
      </c>
      <c r="D107" s="90">
        <v>0.87849999999999995</v>
      </c>
      <c r="E107" s="11" t="str">
        <f>LEFT(A107,2)</f>
        <v>3.</v>
      </c>
      <c r="F107" s="11">
        <f>VALUE(B107)</f>
        <v>0.9153</v>
      </c>
      <c r="G107">
        <f>POWER(F107,2)</f>
        <v>0.83777409000000003</v>
      </c>
      <c r="H107">
        <f>POWER(E107*F107,2)</f>
        <v>7.5399668099999992</v>
      </c>
    </row>
    <row r="108" spans="1:17">
      <c r="A108" s="97" t="s">
        <v>850</v>
      </c>
      <c r="B108" s="11" t="s">
        <v>851</v>
      </c>
      <c r="C108" s="11" t="s">
        <v>852</v>
      </c>
      <c r="D108" s="11" t="s">
        <v>853</v>
      </c>
      <c r="E108" s="11" t="s">
        <v>294</v>
      </c>
      <c r="F108" s="11" t="str">
        <f>LEFT(B108,5)</f>
        <v>34.21</v>
      </c>
      <c r="O108" s="90"/>
      <c r="P108" s="90"/>
      <c r="Q108" s="90"/>
    </row>
    <row r="109" spans="1:17">
      <c r="A109" s="97" t="s">
        <v>854</v>
      </c>
      <c r="B109" s="11" t="s">
        <v>855</v>
      </c>
      <c r="C109" s="11" t="s">
        <v>856</v>
      </c>
      <c r="D109" s="11" t="s">
        <v>857</v>
      </c>
      <c r="E109" s="11" t="s">
        <v>294</v>
      </c>
    </row>
    <row r="110" spans="1:17">
      <c r="A110" s="97" t="s">
        <v>626</v>
      </c>
      <c r="B110" s="90">
        <v>4.4299999999999999E-2</v>
      </c>
      <c r="C110" s="90">
        <v>6.5799999999999997E-2</v>
      </c>
      <c r="D110" s="90">
        <v>5.0000000000000001E-4</v>
      </c>
      <c r="E110" s="11" t="str">
        <f>LEFT(A110,2)</f>
        <v>4.</v>
      </c>
      <c r="F110" s="11">
        <f>VALUE(B110)</f>
        <v>4.4299999999999999E-2</v>
      </c>
      <c r="G110">
        <f>POWER(F110,2)</f>
        <v>1.9624899999999999E-3</v>
      </c>
      <c r="H110">
        <f>POWER(E110*F110,2)</f>
        <v>3.1399839999999998E-2</v>
      </c>
    </row>
    <row r="111" spans="1:17">
      <c r="A111" s="97" t="s">
        <v>627</v>
      </c>
      <c r="B111" s="11" t="s">
        <v>858</v>
      </c>
      <c r="C111" s="11" t="s">
        <v>859</v>
      </c>
      <c r="D111" s="11" t="s">
        <v>687</v>
      </c>
      <c r="E111" s="11" t="s">
        <v>294</v>
      </c>
      <c r="F111" s="11" t="str">
        <f>LEFT(B111,5)</f>
        <v xml:space="preserve">1.66 </v>
      </c>
      <c r="O111" s="90"/>
      <c r="P111" s="90"/>
      <c r="Q111" s="90"/>
    </row>
    <row r="112" spans="1:17">
      <c r="A112" s="97" t="s">
        <v>631</v>
      </c>
      <c r="B112" s="11" t="s">
        <v>860</v>
      </c>
      <c r="C112" s="11" t="s">
        <v>861</v>
      </c>
      <c r="D112" s="11" t="s">
        <v>862</v>
      </c>
      <c r="E112" s="11" t="s">
        <v>294</v>
      </c>
    </row>
    <row r="113" spans="1:17">
      <c r="A113" s="97" t="s">
        <v>632</v>
      </c>
      <c r="B113" s="90">
        <v>0.80449999999999999</v>
      </c>
      <c r="C113" s="90">
        <v>0.83819999999999995</v>
      </c>
      <c r="D113" s="90">
        <v>0.77849999999999997</v>
      </c>
      <c r="E113" s="11" t="str">
        <f>LEFT(A113,2)</f>
        <v>5.</v>
      </c>
      <c r="F113" s="11">
        <f>VALUE(B113)</f>
        <v>0.80449999999999999</v>
      </c>
      <c r="G113">
        <f>POWER(F113,2)</f>
        <v>0.64722024999999994</v>
      </c>
      <c r="H113">
        <f>POWER(E113*F113,2)</f>
        <v>16.180506250000001</v>
      </c>
    </row>
    <row r="114" spans="1:17">
      <c r="A114" s="97" t="s">
        <v>633</v>
      </c>
      <c r="B114" s="11" t="s">
        <v>863</v>
      </c>
      <c r="C114" s="11" t="s">
        <v>864</v>
      </c>
      <c r="D114" s="11" t="s">
        <v>865</v>
      </c>
      <c r="E114" s="11" t="s">
        <v>294</v>
      </c>
      <c r="F114" s="11" t="str">
        <f>LEFT(B114,5)</f>
        <v>30.07</v>
      </c>
      <c r="O114" s="90"/>
      <c r="P114" s="90"/>
      <c r="Q114" s="90"/>
    </row>
    <row r="115" spans="1:17">
      <c r="A115" s="97" t="s">
        <v>634</v>
      </c>
      <c r="B115" s="11" t="s">
        <v>866</v>
      </c>
      <c r="C115" s="11" t="s">
        <v>867</v>
      </c>
      <c r="D115" s="11" t="s">
        <v>868</v>
      </c>
      <c r="E115" s="11" t="s">
        <v>294</v>
      </c>
    </row>
    <row r="116" spans="1:17">
      <c r="A116" s="97" t="s">
        <v>635</v>
      </c>
      <c r="B116" s="90">
        <v>3.5700000000000003E-2</v>
      </c>
      <c r="C116" s="90">
        <v>5.3499999999999999E-2</v>
      </c>
      <c r="D116" s="90">
        <v>5.0000000000000001E-4</v>
      </c>
      <c r="E116" s="11" t="str">
        <f>LEFT(A116,2)</f>
        <v>6.</v>
      </c>
      <c r="F116" s="11">
        <f>VALUE(B116)</f>
        <v>3.5700000000000003E-2</v>
      </c>
      <c r="G116">
        <f>POWER(F116,2)</f>
        <v>1.2744900000000001E-3</v>
      </c>
      <c r="H116">
        <f>POWER(E116*F116,2)</f>
        <v>4.5881640000000001E-2</v>
      </c>
    </row>
    <row r="117" spans="1:17">
      <c r="A117" s="97" t="s">
        <v>636</v>
      </c>
      <c r="B117" s="11" t="s">
        <v>869</v>
      </c>
      <c r="C117" s="11" t="s">
        <v>870</v>
      </c>
      <c r="D117" s="11" t="s">
        <v>687</v>
      </c>
      <c r="E117" s="11" t="s">
        <v>294</v>
      </c>
      <c r="F117" s="11" t="str">
        <f>LEFT(B117,5)</f>
        <v xml:space="preserve">1.33 </v>
      </c>
      <c r="O117" s="90"/>
      <c r="P117" s="90"/>
      <c r="Q117" s="90"/>
    </row>
    <row r="118" spans="1:17">
      <c r="A118" s="97" t="s">
        <v>638</v>
      </c>
      <c r="B118" s="11" t="s">
        <v>871</v>
      </c>
      <c r="C118" s="11" t="s">
        <v>872</v>
      </c>
      <c r="D118" s="11" t="s">
        <v>873</v>
      </c>
      <c r="E118" s="11" t="s">
        <v>294</v>
      </c>
    </row>
    <row r="119" spans="1:17">
      <c r="A119" s="97" t="s">
        <v>639</v>
      </c>
      <c r="B119" s="90">
        <v>0.66320000000000001</v>
      </c>
      <c r="C119" s="90">
        <v>0.67749999999999999</v>
      </c>
      <c r="D119" s="90">
        <v>0.65200000000000002</v>
      </c>
      <c r="E119" s="11" t="str">
        <f>LEFT(A119,2)</f>
        <v>7.</v>
      </c>
      <c r="F119" s="11">
        <f>VALUE(B119)</f>
        <v>0.66320000000000001</v>
      </c>
      <c r="G119">
        <f>POWER(F119,2)</f>
        <v>0.43983424000000004</v>
      </c>
      <c r="H119">
        <f>POWER(E119*F119,2)</f>
        <v>21.551877760000004</v>
      </c>
    </row>
    <row r="120" spans="1:17">
      <c r="A120" s="97" t="s">
        <v>640</v>
      </c>
      <c r="B120" s="11" t="s">
        <v>874</v>
      </c>
      <c r="C120" s="11" t="s">
        <v>875</v>
      </c>
      <c r="D120" s="11" t="s">
        <v>876</v>
      </c>
      <c r="E120" s="11" t="s">
        <v>294</v>
      </c>
      <c r="F120" s="11" t="str">
        <f>LEFT(B120,5)</f>
        <v>24.79</v>
      </c>
      <c r="O120" s="90"/>
      <c r="P120" s="90"/>
      <c r="Q120" s="90"/>
    </row>
    <row r="121" spans="1:17">
      <c r="A121" s="97" t="s">
        <v>641</v>
      </c>
      <c r="B121" s="11" t="s">
        <v>877</v>
      </c>
      <c r="C121" s="11" t="s">
        <v>878</v>
      </c>
      <c r="D121" s="11" t="s">
        <v>879</v>
      </c>
      <c r="E121" s="11" t="s">
        <v>294</v>
      </c>
    </row>
    <row r="122" spans="1:17">
      <c r="A122" s="97" t="s">
        <v>642</v>
      </c>
      <c r="B122" s="90">
        <v>2.4400000000000002E-2</v>
      </c>
      <c r="C122" s="90">
        <v>4.2299999999999997E-2</v>
      </c>
      <c r="D122" s="90">
        <v>3.5000000000000001E-3</v>
      </c>
      <c r="E122" s="11" t="str">
        <f>LEFT(A122,2)</f>
        <v>8.</v>
      </c>
      <c r="F122" s="11">
        <f>VALUE(B122)</f>
        <v>2.4400000000000002E-2</v>
      </c>
      <c r="G122">
        <f>POWER(F122,2)</f>
        <v>5.9536000000000007E-4</v>
      </c>
      <c r="H122">
        <f>POWER(E122*F122,2)</f>
        <v>3.8103040000000005E-2</v>
      </c>
    </row>
    <row r="123" spans="1:17">
      <c r="A123" s="97" t="s">
        <v>643</v>
      </c>
      <c r="B123" s="11" t="s">
        <v>880</v>
      </c>
      <c r="C123" s="11" t="s">
        <v>881</v>
      </c>
      <c r="D123" s="11" t="s">
        <v>644</v>
      </c>
      <c r="E123" s="11" t="s">
        <v>294</v>
      </c>
      <c r="F123" s="11" t="str">
        <f>LEFT(B123,5)</f>
        <v xml:space="preserve">0.91 </v>
      </c>
      <c r="O123" s="90"/>
      <c r="P123" s="90"/>
      <c r="Q123" s="90"/>
    </row>
    <row r="124" spans="1:17">
      <c r="A124" s="97" t="s">
        <v>646</v>
      </c>
      <c r="B124" s="11" t="s">
        <v>882</v>
      </c>
      <c r="C124" s="11" t="s">
        <v>883</v>
      </c>
      <c r="D124" s="11" t="s">
        <v>884</v>
      </c>
      <c r="E124" s="11" t="s">
        <v>294</v>
      </c>
    </row>
    <row r="125" spans="1:17">
      <c r="A125" s="97" t="s">
        <v>647</v>
      </c>
      <c r="B125" s="90">
        <v>0.48770000000000002</v>
      </c>
      <c r="C125" s="90">
        <v>0.48620000000000002</v>
      </c>
      <c r="D125" s="90">
        <v>0.49030000000000001</v>
      </c>
      <c r="E125" s="11" t="str">
        <f>LEFT(A125,2)</f>
        <v>9.</v>
      </c>
      <c r="F125" s="11">
        <f>VALUE(B125)</f>
        <v>0.48770000000000002</v>
      </c>
      <c r="G125">
        <f>POWER(F125,2)</f>
        <v>0.23785129000000002</v>
      </c>
      <c r="H125">
        <f>POWER(E125*F125,2)</f>
        <v>19.265954490000002</v>
      </c>
    </row>
    <row r="126" spans="1:17">
      <c r="A126" s="97" t="s">
        <v>648</v>
      </c>
      <c r="B126" s="11" t="s">
        <v>885</v>
      </c>
      <c r="C126" s="11" t="s">
        <v>886</v>
      </c>
      <c r="D126" s="11" t="s">
        <v>887</v>
      </c>
      <c r="E126" s="11" t="s">
        <v>294</v>
      </c>
      <c r="F126" s="11" t="str">
        <f>LEFT(B126,5)</f>
        <v>18.23</v>
      </c>
      <c r="O126" s="90"/>
      <c r="P126" s="90"/>
      <c r="Q126" s="90"/>
    </row>
    <row r="127" spans="1:17">
      <c r="A127" s="97" t="s">
        <v>649</v>
      </c>
      <c r="B127" s="11" t="s">
        <v>888</v>
      </c>
      <c r="C127" s="11" t="s">
        <v>889</v>
      </c>
      <c r="D127" s="11" t="s">
        <v>890</v>
      </c>
      <c r="E127" s="11" t="s">
        <v>294</v>
      </c>
    </row>
    <row r="128" spans="1:17">
      <c r="A128" s="97" t="s">
        <v>650</v>
      </c>
      <c r="B128" s="90">
        <v>1.8800000000000001E-2</v>
      </c>
      <c r="C128" s="90">
        <v>3.4599999999999999E-2</v>
      </c>
      <c r="D128" s="90">
        <v>2.5000000000000001E-3</v>
      </c>
      <c r="E128" s="11" t="str">
        <f>LEFT(A128,2)</f>
        <v>10</v>
      </c>
      <c r="F128" s="11">
        <f>VALUE(B128)</f>
        <v>1.8800000000000001E-2</v>
      </c>
      <c r="G128">
        <f>POWER(F128,2)</f>
        <v>3.5344E-4</v>
      </c>
      <c r="H128">
        <f>POWER(E128*F128,2)</f>
        <v>3.5344E-2</v>
      </c>
      <c r="O128"/>
      <c r="P128"/>
      <c r="Q128"/>
    </row>
    <row r="129" spans="1:17">
      <c r="A129" s="97" t="s">
        <v>651</v>
      </c>
      <c r="B129" s="11" t="s">
        <v>891</v>
      </c>
      <c r="C129" s="11" t="s">
        <v>892</v>
      </c>
      <c r="D129" s="11" t="s">
        <v>893</v>
      </c>
      <c r="E129" s="11" t="s">
        <v>294</v>
      </c>
      <c r="F129" s="11" t="str">
        <f>LEFT(B129,5)</f>
        <v xml:space="preserve">0.70 </v>
      </c>
      <c r="O129"/>
      <c r="P129"/>
      <c r="Q129"/>
    </row>
    <row r="130" spans="1:17">
      <c r="A130" s="97" t="s">
        <v>653</v>
      </c>
      <c r="B130" s="11" t="s">
        <v>894</v>
      </c>
      <c r="C130" s="11" t="s">
        <v>895</v>
      </c>
      <c r="D130" s="11" t="s">
        <v>896</v>
      </c>
      <c r="E130" s="11" t="s">
        <v>294</v>
      </c>
      <c r="O130"/>
      <c r="P130"/>
      <c r="Q130"/>
    </row>
    <row r="131" spans="1:17">
      <c r="A131" s="97" t="s">
        <v>654</v>
      </c>
      <c r="B131" s="90">
        <v>0.31069999999999998</v>
      </c>
      <c r="C131" s="90">
        <v>0.29480000000000001</v>
      </c>
      <c r="D131" s="90">
        <v>0.32090000000000002</v>
      </c>
      <c r="E131" s="11" t="str">
        <f>LEFT(A131,2)</f>
        <v>11</v>
      </c>
      <c r="F131" s="11">
        <f>VALUE(B131)</f>
        <v>0.31069999999999998</v>
      </c>
      <c r="G131">
        <f>POWER(F131,2)</f>
        <v>9.6534489999999987E-2</v>
      </c>
      <c r="H131">
        <f>POWER(E131*F131,2)</f>
        <v>11.68067329</v>
      </c>
      <c r="O131"/>
      <c r="P131"/>
      <c r="Q131"/>
    </row>
    <row r="132" spans="1:17">
      <c r="A132" s="97" t="s">
        <v>655</v>
      </c>
      <c r="B132" s="11" t="s">
        <v>897</v>
      </c>
      <c r="C132" s="11" t="s">
        <v>898</v>
      </c>
      <c r="D132" s="11" t="s">
        <v>899</v>
      </c>
      <c r="E132" s="11" t="s">
        <v>294</v>
      </c>
      <c r="F132" s="11" t="str">
        <f>LEFT(B132,5)</f>
        <v>11.61</v>
      </c>
      <c r="O132"/>
      <c r="P132"/>
      <c r="Q132"/>
    </row>
    <row r="133" spans="1:17">
      <c r="A133" s="97" t="s">
        <v>656</v>
      </c>
      <c r="B133" s="11" t="s">
        <v>900</v>
      </c>
      <c r="C133" s="11" t="s">
        <v>901</v>
      </c>
      <c r="D133" s="11" t="s">
        <v>902</v>
      </c>
      <c r="E133" s="11" t="s">
        <v>294</v>
      </c>
      <c r="O133"/>
      <c r="P133"/>
      <c r="Q133"/>
    </row>
    <row r="134" spans="1:17">
      <c r="A134" s="97" t="s">
        <v>657</v>
      </c>
      <c r="B134" s="90">
        <v>1.5800000000000002E-2</v>
      </c>
      <c r="C134" s="90">
        <v>3.1099999999999999E-2</v>
      </c>
      <c r="D134" s="90">
        <v>4.0000000000000001E-3</v>
      </c>
      <c r="E134" s="11" t="str">
        <f>LEFT(A134,2)</f>
        <v>12</v>
      </c>
      <c r="F134" s="11">
        <f>VALUE(B134)</f>
        <v>1.5800000000000002E-2</v>
      </c>
      <c r="G134">
        <f>POWER(F134,2)</f>
        <v>2.4964000000000003E-4</v>
      </c>
      <c r="H134">
        <f>POWER(E134*F134,2)</f>
        <v>3.5948160000000007E-2</v>
      </c>
      <c r="O134"/>
      <c r="P134"/>
      <c r="Q134"/>
    </row>
    <row r="135" spans="1:17">
      <c r="A135" s="97" t="s">
        <v>658</v>
      </c>
      <c r="B135" s="11" t="s">
        <v>707</v>
      </c>
      <c r="C135" s="11" t="s">
        <v>903</v>
      </c>
      <c r="D135" s="11" t="s">
        <v>628</v>
      </c>
      <c r="E135" s="11" t="s">
        <v>294</v>
      </c>
      <c r="F135" s="11" t="str">
        <f>LEFT(B135,5)</f>
        <v xml:space="preserve">0.59 </v>
      </c>
      <c r="O135"/>
      <c r="P135"/>
      <c r="Q135"/>
    </row>
    <row r="136" spans="1:17">
      <c r="A136" s="97" t="s">
        <v>659</v>
      </c>
      <c r="B136" s="11" t="s">
        <v>904</v>
      </c>
      <c r="C136" s="11" t="s">
        <v>905</v>
      </c>
      <c r="D136" s="11" t="s">
        <v>906</v>
      </c>
      <c r="E136" s="11" t="s">
        <v>294</v>
      </c>
      <c r="O136"/>
      <c r="P136"/>
      <c r="Q136"/>
    </row>
    <row r="137" spans="1:17">
      <c r="A137" s="97" t="s">
        <v>660</v>
      </c>
      <c r="B137" s="90">
        <v>0.1663</v>
      </c>
      <c r="C137" s="90">
        <v>0.1489</v>
      </c>
      <c r="D137" s="90">
        <v>0.18260000000000001</v>
      </c>
      <c r="E137" s="11" t="str">
        <f>LEFT(A137,2)</f>
        <v>13</v>
      </c>
      <c r="F137" s="11">
        <f>VALUE(B137)</f>
        <v>0.1663</v>
      </c>
      <c r="G137">
        <f>POWER(F137,2)</f>
        <v>2.765569E-2</v>
      </c>
      <c r="H137">
        <f>POWER(E137*F137,2)</f>
        <v>4.6738116100000004</v>
      </c>
      <c r="O137" s="92"/>
      <c r="P137" s="92"/>
      <c r="Q137" s="92"/>
    </row>
    <row r="138" spans="1:17">
      <c r="A138" s="97" t="s">
        <v>661</v>
      </c>
      <c r="B138" s="11" t="s">
        <v>907</v>
      </c>
      <c r="C138" s="11" t="s">
        <v>908</v>
      </c>
      <c r="D138" s="11" t="s">
        <v>909</v>
      </c>
      <c r="E138" s="11" t="s">
        <v>294</v>
      </c>
      <c r="F138" s="11" t="str">
        <f>LEFT(B138,5)</f>
        <v xml:space="preserve">6.22 </v>
      </c>
      <c r="O138" s="92"/>
      <c r="P138" s="92"/>
      <c r="Q138" s="92"/>
    </row>
    <row r="139" spans="1:17">
      <c r="A139" s="97" t="s">
        <v>662</v>
      </c>
      <c r="B139" s="11" t="s">
        <v>910</v>
      </c>
      <c r="C139" s="11" t="s">
        <v>911</v>
      </c>
      <c r="D139" s="11" t="s">
        <v>912</v>
      </c>
      <c r="E139" s="11" t="s">
        <v>294</v>
      </c>
      <c r="O139" s="92"/>
      <c r="P139" s="92"/>
      <c r="Q139" s="92"/>
    </row>
    <row r="140" spans="1:17">
      <c r="A140" s="97" t="s">
        <v>663</v>
      </c>
      <c r="B140" s="90">
        <v>1.5800000000000002E-2</v>
      </c>
      <c r="C140" s="90">
        <v>2.5499999999999998E-2</v>
      </c>
      <c r="D140" s="90">
        <v>4.4999999999999997E-3</v>
      </c>
      <c r="E140" s="11" t="str">
        <f>LEFT(A140,2)</f>
        <v>14</v>
      </c>
      <c r="F140" s="11">
        <f>VALUE(B140)</f>
        <v>1.5800000000000002E-2</v>
      </c>
      <c r="G140">
        <f>POWER(F140,2)</f>
        <v>2.4964000000000003E-4</v>
      </c>
      <c r="H140">
        <f>POWER(E140*F140,2)</f>
        <v>4.8929440000000005E-2</v>
      </c>
      <c r="O140"/>
      <c r="P140"/>
      <c r="Q140"/>
    </row>
    <row r="141" spans="1:17">
      <c r="A141" s="97" t="s">
        <v>664</v>
      </c>
      <c r="B141" s="11" t="s">
        <v>707</v>
      </c>
      <c r="C141" s="11" t="s">
        <v>913</v>
      </c>
      <c r="D141" s="11" t="s">
        <v>637</v>
      </c>
      <c r="E141" s="11" t="s">
        <v>294</v>
      </c>
      <c r="F141" s="11" t="str">
        <f>LEFT(B141,5)</f>
        <v xml:space="preserve">0.59 </v>
      </c>
      <c r="O141"/>
      <c r="P141"/>
      <c r="Q141"/>
    </row>
    <row r="142" spans="1:17">
      <c r="A142" s="97" t="s">
        <v>666</v>
      </c>
      <c r="B142" s="11" t="s">
        <v>914</v>
      </c>
      <c r="C142" s="11" t="s">
        <v>915</v>
      </c>
      <c r="D142" s="11" t="s">
        <v>916</v>
      </c>
      <c r="E142" s="11" t="s">
        <v>294</v>
      </c>
      <c r="O142"/>
      <c r="P142"/>
      <c r="Q142"/>
    </row>
    <row r="143" spans="1:17">
      <c r="A143" s="97" t="s">
        <v>667</v>
      </c>
      <c r="B143" s="90">
        <v>5.7599999999999998E-2</v>
      </c>
      <c r="C143" s="90">
        <v>4.2799999999999998E-2</v>
      </c>
      <c r="D143" s="90">
        <v>7.4999999999999997E-2</v>
      </c>
      <c r="E143" s="11" t="str">
        <f>LEFT(A143,2)</f>
        <v>15</v>
      </c>
      <c r="F143" s="11">
        <f>VALUE(B143)</f>
        <v>5.7599999999999998E-2</v>
      </c>
      <c r="G143">
        <f>POWER(F143,2)</f>
        <v>3.3177599999999999E-3</v>
      </c>
      <c r="H143">
        <f>POWER(E143*F143,2)</f>
        <v>0.74649599999999994</v>
      </c>
      <c r="O143" s="92"/>
      <c r="P143" s="92"/>
      <c r="Q143" s="92"/>
    </row>
    <row r="144" spans="1:17">
      <c r="A144" s="97" t="s">
        <v>668</v>
      </c>
      <c r="B144" s="11" t="s">
        <v>917</v>
      </c>
      <c r="C144" s="11" t="s">
        <v>918</v>
      </c>
      <c r="D144" s="11" t="s">
        <v>919</v>
      </c>
      <c r="E144" s="11" t="s">
        <v>294</v>
      </c>
      <c r="F144" s="11" t="str">
        <f>LEFT(B144,5)</f>
        <v xml:space="preserve">2.15 </v>
      </c>
      <c r="O144" s="92"/>
      <c r="P144" s="92"/>
      <c r="Q144" s="92"/>
    </row>
    <row r="145" spans="1:17">
      <c r="A145" s="97" t="s">
        <v>669</v>
      </c>
      <c r="B145" s="11" t="s">
        <v>920</v>
      </c>
      <c r="C145" s="11" t="s">
        <v>921</v>
      </c>
      <c r="D145" s="11" t="s">
        <v>922</v>
      </c>
      <c r="E145" s="11" t="s">
        <v>294</v>
      </c>
      <c r="O145"/>
      <c r="P145"/>
      <c r="Q145"/>
    </row>
    <row r="146" spans="1:17">
      <c r="A146" s="97" t="s">
        <v>670</v>
      </c>
      <c r="B146" s="90">
        <v>1.7299999999999999E-2</v>
      </c>
      <c r="C146" s="90">
        <v>2.1899999999999999E-2</v>
      </c>
      <c r="D146" s="90">
        <v>6.6E-3</v>
      </c>
      <c r="E146" s="11" t="str">
        <f>LEFT(A146,2)</f>
        <v>16</v>
      </c>
      <c r="F146" s="11">
        <f>VALUE(B146)</f>
        <v>1.7299999999999999E-2</v>
      </c>
      <c r="G146">
        <f>POWER(F146,2)</f>
        <v>2.9928999999999996E-4</v>
      </c>
      <c r="H146">
        <f>POWER(E146*F146,2)</f>
        <v>7.661823999999999E-2</v>
      </c>
      <c r="O146"/>
      <c r="P146"/>
      <c r="Q146"/>
    </row>
    <row r="147" spans="1:17">
      <c r="A147" s="97" t="s">
        <v>671</v>
      </c>
      <c r="B147" s="11" t="s">
        <v>699</v>
      </c>
      <c r="C147" s="11" t="s">
        <v>923</v>
      </c>
      <c r="D147" s="11" t="s">
        <v>781</v>
      </c>
      <c r="E147" s="11" t="s">
        <v>294</v>
      </c>
      <c r="F147" s="11" t="str">
        <f>LEFT(B147,5)</f>
        <v xml:space="preserve">0.65 </v>
      </c>
      <c r="O147"/>
      <c r="P147"/>
      <c r="Q147"/>
    </row>
    <row r="148" spans="1:17">
      <c r="A148" s="97" t="s">
        <v>673</v>
      </c>
      <c r="B148" s="11" t="s">
        <v>924</v>
      </c>
      <c r="C148" s="11" t="s">
        <v>925</v>
      </c>
      <c r="D148" s="11" t="s">
        <v>926</v>
      </c>
      <c r="E148" s="11" t="s">
        <v>294</v>
      </c>
      <c r="O148"/>
      <c r="P148"/>
      <c r="Q148"/>
    </row>
    <row r="149" spans="1:17">
      <c r="A149" s="97" t="s">
        <v>674</v>
      </c>
      <c r="B149" s="90">
        <v>2.75E-2</v>
      </c>
      <c r="C149" s="90">
        <v>4.1300000000000003E-2</v>
      </c>
      <c r="D149" s="90">
        <v>2.1899999999999999E-2</v>
      </c>
      <c r="E149" s="11" t="str">
        <f>LEFT(A149,2)</f>
        <v>17</v>
      </c>
      <c r="F149" s="11">
        <f>VALUE(B149)</f>
        <v>2.75E-2</v>
      </c>
      <c r="G149">
        <f>POWER(F149,2)</f>
        <v>7.5624999999999998E-4</v>
      </c>
      <c r="H149">
        <f>POWER(E149*F149,2)</f>
        <v>0.21855625000000004</v>
      </c>
      <c r="O149" s="92"/>
      <c r="P149" s="92"/>
      <c r="Q149" s="92"/>
    </row>
    <row r="150" spans="1:17">
      <c r="A150" s="97" t="s">
        <v>675</v>
      </c>
      <c r="B150" s="11" t="s">
        <v>691</v>
      </c>
      <c r="C150" s="11" t="s">
        <v>927</v>
      </c>
      <c r="D150" s="11" t="s">
        <v>923</v>
      </c>
      <c r="E150" s="11" t="s">
        <v>294</v>
      </c>
      <c r="F150" s="11" t="str">
        <f>LEFT(B150,5)</f>
        <v xml:space="preserve">1.03 </v>
      </c>
      <c r="O150" s="92"/>
      <c r="P150" s="92"/>
      <c r="Q150" s="92"/>
    </row>
    <row r="151" spans="1:17">
      <c r="A151" s="97" t="s">
        <v>676</v>
      </c>
      <c r="B151" s="11" t="s">
        <v>928</v>
      </c>
      <c r="C151" s="11" t="s">
        <v>929</v>
      </c>
      <c r="D151" s="11" t="s">
        <v>930</v>
      </c>
      <c r="E151" s="11" t="s">
        <v>294</v>
      </c>
      <c r="O151"/>
      <c r="P151"/>
      <c r="Q151"/>
    </row>
    <row r="152" spans="1:17">
      <c r="A152" s="97" t="s">
        <v>678</v>
      </c>
      <c r="B152" s="90">
        <v>1.2699999999999999E-2</v>
      </c>
      <c r="C152" s="90">
        <v>1.83E-2</v>
      </c>
      <c r="D152" s="90">
        <v>6.1000000000000004E-3</v>
      </c>
      <c r="E152" s="11" t="str">
        <f>LEFT(A152,2)</f>
        <v>18</v>
      </c>
      <c r="F152" s="11">
        <f>VALUE(B152)</f>
        <v>1.2699999999999999E-2</v>
      </c>
      <c r="G152">
        <f>POWER(F152,2)</f>
        <v>1.6129E-4</v>
      </c>
      <c r="H152">
        <f>POWER(E152*F152,2)</f>
        <v>5.2257959999999999E-2</v>
      </c>
      <c r="O152"/>
      <c r="P152"/>
      <c r="Q152"/>
    </row>
    <row r="153" spans="1:17">
      <c r="A153" s="97" t="s">
        <v>679</v>
      </c>
      <c r="B153" s="11" t="s">
        <v>931</v>
      </c>
      <c r="C153" s="11" t="s">
        <v>932</v>
      </c>
      <c r="D153" s="11" t="s">
        <v>630</v>
      </c>
      <c r="E153" s="11" t="s">
        <v>294</v>
      </c>
      <c r="F153" s="11" t="str">
        <f>LEFT(B153,5)</f>
        <v xml:space="preserve">0.47 </v>
      </c>
      <c r="O153"/>
      <c r="P153"/>
      <c r="Q153"/>
    </row>
    <row r="154" spans="1:17">
      <c r="A154" s="97" t="s">
        <v>680</v>
      </c>
      <c r="B154" s="11" t="s">
        <v>933</v>
      </c>
      <c r="C154" s="11" t="s">
        <v>934</v>
      </c>
      <c r="D154" s="11" t="s">
        <v>935</v>
      </c>
      <c r="E154" s="11" t="s">
        <v>294</v>
      </c>
      <c r="O154"/>
      <c r="P154"/>
      <c r="Q154"/>
    </row>
    <row r="155" spans="1:17">
      <c r="A155" s="97" t="s">
        <v>681</v>
      </c>
      <c r="B155" s="90">
        <v>4.6399999999999997E-2</v>
      </c>
      <c r="C155" s="90">
        <v>5.5599999999999997E-2</v>
      </c>
      <c r="D155" s="90">
        <v>4.2799999999999998E-2</v>
      </c>
      <c r="E155" s="11" t="str">
        <f>LEFT(A155,2)</f>
        <v>19</v>
      </c>
      <c r="F155" s="11">
        <f>VALUE(B155)</f>
        <v>4.6399999999999997E-2</v>
      </c>
      <c r="G155">
        <f>POWER(F155,2)</f>
        <v>2.1529599999999998E-3</v>
      </c>
      <c r="H155">
        <f>POWER(E155*F155,2)</f>
        <v>0.77721855999999989</v>
      </c>
      <c r="O155"/>
      <c r="P155"/>
      <c r="Q155"/>
    </row>
    <row r="156" spans="1:17">
      <c r="A156" s="97" t="s">
        <v>682</v>
      </c>
      <c r="B156" s="11" t="s">
        <v>936</v>
      </c>
      <c r="C156" s="11" t="s">
        <v>937</v>
      </c>
      <c r="D156" s="11" t="s">
        <v>918</v>
      </c>
      <c r="E156" s="11" t="s">
        <v>294</v>
      </c>
      <c r="F156" s="11" t="str">
        <f>LEFT(B156,5)</f>
        <v xml:space="preserve">1.73 </v>
      </c>
      <c r="O156"/>
      <c r="P156"/>
      <c r="Q156"/>
    </row>
    <row r="157" spans="1:17">
      <c r="A157" s="97" t="s">
        <v>684</v>
      </c>
      <c r="B157" s="11" t="s">
        <v>938</v>
      </c>
      <c r="C157" s="11" t="s">
        <v>939</v>
      </c>
      <c r="D157" s="11" t="s">
        <v>940</v>
      </c>
      <c r="E157" s="11" t="s">
        <v>294</v>
      </c>
      <c r="O157"/>
      <c r="P157"/>
      <c r="Q157"/>
    </row>
    <row r="158" spans="1:17">
      <c r="A158" s="97" t="s">
        <v>685</v>
      </c>
      <c r="B158" s="90">
        <v>1.0699999999999999E-2</v>
      </c>
      <c r="C158" s="90">
        <v>1.32E-2</v>
      </c>
      <c r="D158" s="90">
        <v>2.5000000000000001E-3</v>
      </c>
      <c r="E158" s="11" t="str">
        <f>LEFT(A158,2)</f>
        <v>20</v>
      </c>
      <c r="F158" s="11">
        <f>VALUE(B158)</f>
        <v>1.0699999999999999E-2</v>
      </c>
      <c r="G158">
        <f>POWER(F158,2)</f>
        <v>1.1448999999999998E-4</v>
      </c>
      <c r="H158">
        <f>POWER(E158*F158,2)</f>
        <v>4.5795999999999996E-2</v>
      </c>
      <c r="O158"/>
      <c r="P158"/>
      <c r="Q158"/>
    </row>
    <row r="159" spans="1:17">
      <c r="A159" s="97" t="s">
        <v>686</v>
      </c>
      <c r="B159" s="11" t="s">
        <v>743</v>
      </c>
      <c r="C159" s="11" t="s">
        <v>941</v>
      </c>
      <c r="D159" s="11" t="s">
        <v>893</v>
      </c>
      <c r="E159" s="11" t="s">
        <v>294</v>
      </c>
      <c r="F159" s="11" t="str">
        <f>LEFT(B159,5)</f>
        <v xml:space="preserve">0.40 </v>
      </c>
      <c r="O159"/>
      <c r="P159"/>
      <c r="Q159"/>
    </row>
    <row r="160" spans="1:17">
      <c r="A160" s="97" t="s">
        <v>688</v>
      </c>
      <c r="B160" s="11" t="s">
        <v>942</v>
      </c>
      <c r="C160" s="11" t="s">
        <v>943</v>
      </c>
      <c r="D160" s="11" t="s">
        <v>944</v>
      </c>
      <c r="E160" s="11" t="s">
        <v>294</v>
      </c>
      <c r="O160"/>
      <c r="P160"/>
      <c r="Q160"/>
    </row>
    <row r="161" spans="1:23">
      <c r="A161" s="97" t="s">
        <v>689</v>
      </c>
      <c r="B161" s="90">
        <v>6.83E-2</v>
      </c>
      <c r="C161" s="90">
        <v>6.7299999999999999E-2</v>
      </c>
      <c r="D161" s="90">
        <v>7.6999999999999999E-2</v>
      </c>
      <c r="E161" s="11" t="str">
        <f>LEFT(A161,2)</f>
        <v>21</v>
      </c>
      <c r="F161" s="11">
        <f>VALUE(B161)</f>
        <v>6.83E-2</v>
      </c>
      <c r="G161">
        <f>POWER(F161,2)</f>
        <v>4.6648899999999997E-3</v>
      </c>
      <c r="H161">
        <f>POWER(E161*F161,2)</f>
        <v>2.0572164899999996</v>
      </c>
      <c r="O161"/>
      <c r="P161"/>
      <c r="Q161"/>
    </row>
    <row r="162" spans="1:23">
      <c r="A162" s="97" t="s">
        <v>690</v>
      </c>
      <c r="B162" s="11" t="s">
        <v>945</v>
      </c>
      <c r="C162" s="11" t="s">
        <v>946</v>
      </c>
      <c r="D162" s="11" t="s">
        <v>947</v>
      </c>
      <c r="E162" s="11" t="s">
        <v>294</v>
      </c>
      <c r="F162" s="11" t="str">
        <f>LEFT(B162,5)</f>
        <v xml:space="preserve">2.55 </v>
      </c>
      <c r="O162"/>
      <c r="P162"/>
      <c r="Q162"/>
      <c r="S162" s="93"/>
      <c r="W162" s="93"/>
    </row>
    <row r="163" spans="1:23">
      <c r="A163" s="97" t="s">
        <v>692</v>
      </c>
      <c r="B163" s="11" t="s">
        <v>948</v>
      </c>
      <c r="C163" s="11" t="s">
        <v>949</v>
      </c>
      <c r="D163" s="11" t="s">
        <v>950</v>
      </c>
      <c r="E163" s="11" t="s">
        <v>294</v>
      </c>
      <c r="O163"/>
      <c r="P163"/>
      <c r="Q163"/>
    </row>
    <row r="164" spans="1:23">
      <c r="A164" s="97" t="s">
        <v>693</v>
      </c>
      <c r="B164" s="90">
        <v>1.2200000000000001E-2</v>
      </c>
      <c r="C164" s="90">
        <v>1.2699999999999999E-2</v>
      </c>
      <c r="D164" s="90">
        <v>3.5000000000000001E-3</v>
      </c>
      <c r="E164" s="11" t="str">
        <f>LEFT(A164,2)</f>
        <v>22</v>
      </c>
      <c r="F164" s="11">
        <f>VALUE(B164)</f>
        <v>1.2200000000000001E-2</v>
      </c>
      <c r="G164">
        <f>POWER(F164,2)</f>
        <v>1.4884000000000002E-4</v>
      </c>
      <c r="H164">
        <f>POWER(E164*F164,2)</f>
        <v>7.2038560000000015E-2</v>
      </c>
      <c r="O164"/>
      <c r="P164"/>
      <c r="Q164"/>
    </row>
    <row r="165" spans="1:23">
      <c r="A165" s="97" t="s">
        <v>694</v>
      </c>
      <c r="B165" s="11" t="s">
        <v>716</v>
      </c>
      <c r="C165" s="11" t="s">
        <v>931</v>
      </c>
      <c r="D165" s="11" t="s">
        <v>644</v>
      </c>
      <c r="E165" s="11" t="s">
        <v>294</v>
      </c>
      <c r="F165" s="11" t="str">
        <f>LEFT(B165,5)</f>
        <v xml:space="preserve">0.46 </v>
      </c>
      <c r="O165"/>
      <c r="P165"/>
      <c r="Q165"/>
    </row>
    <row r="166" spans="1:23">
      <c r="A166" s="97" t="s">
        <v>696</v>
      </c>
      <c r="B166" s="11" t="s">
        <v>951</v>
      </c>
      <c r="C166" s="11" t="s">
        <v>952</v>
      </c>
      <c r="D166" s="11" t="s">
        <v>953</v>
      </c>
      <c r="E166" s="11" t="s">
        <v>294</v>
      </c>
      <c r="O166"/>
      <c r="P166"/>
      <c r="Q166" s="94"/>
      <c r="S166" s="94"/>
    </row>
    <row r="167" spans="1:23">
      <c r="A167" s="97" t="s">
        <v>697</v>
      </c>
      <c r="B167" s="90">
        <v>5.8599999999999999E-2</v>
      </c>
      <c r="C167" s="90">
        <v>5.6099999999999997E-2</v>
      </c>
      <c r="D167" s="90">
        <v>7.0400000000000004E-2</v>
      </c>
      <c r="E167" s="11" t="str">
        <f>LEFT(A167,2)</f>
        <v>23</v>
      </c>
      <c r="F167" s="11">
        <f>VALUE(B167)</f>
        <v>5.8599999999999999E-2</v>
      </c>
      <c r="G167">
        <f>POWER(F167,2)</f>
        <v>3.4339599999999998E-3</v>
      </c>
      <c r="H167">
        <f>POWER(E167*F167,2)</f>
        <v>1.8165648399999996</v>
      </c>
      <c r="O167"/>
      <c r="P167"/>
      <c r="Q167" s="94"/>
      <c r="S167" s="94"/>
    </row>
    <row r="168" spans="1:23">
      <c r="A168" s="97" t="s">
        <v>698</v>
      </c>
      <c r="B168" s="11" t="s">
        <v>954</v>
      </c>
      <c r="C168" s="11" t="s">
        <v>955</v>
      </c>
      <c r="D168" s="11" t="s">
        <v>956</v>
      </c>
      <c r="E168" s="11" t="s">
        <v>294</v>
      </c>
      <c r="F168" s="11" t="str">
        <f>LEFT(B168,5)</f>
        <v xml:space="preserve">2.19 </v>
      </c>
      <c r="O168"/>
      <c r="P168"/>
      <c r="Q168" s="94"/>
      <c r="S168" s="94"/>
    </row>
    <row r="169" spans="1:23">
      <c r="A169" s="97" t="s">
        <v>700</v>
      </c>
      <c r="B169" s="11" t="s">
        <v>957</v>
      </c>
      <c r="C169" s="11" t="s">
        <v>958</v>
      </c>
      <c r="D169" s="11" t="s">
        <v>959</v>
      </c>
      <c r="E169" s="11" t="s">
        <v>294</v>
      </c>
      <c r="O169"/>
      <c r="P169"/>
      <c r="Q169" s="94"/>
      <c r="S169" s="94"/>
    </row>
    <row r="170" spans="1:23">
      <c r="A170" s="97" t="s">
        <v>701</v>
      </c>
      <c r="B170" s="90">
        <v>8.6E-3</v>
      </c>
      <c r="C170" s="90">
        <v>1.5800000000000002E-2</v>
      </c>
      <c r="D170" s="90">
        <v>1.5E-3</v>
      </c>
      <c r="E170" s="11" t="str">
        <f>LEFT(A170,2)</f>
        <v>24</v>
      </c>
      <c r="F170" s="11">
        <f>VALUE(B170)</f>
        <v>8.6E-3</v>
      </c>
      <c r="G170">
        <f>POWER(F170,2)</f>
        <v>7.3960000000000003E-5</v>
      </c>
      <c r="H170">
        <f>POWER(E170*F170,2)</f>
        <v>4.260096E-2</v>
      </c>
      <c r="O170"/>
      <c r="P170"/>
      <c r="Q170" s="94"/>
      <c r="S170" s="94"/>
    </row>
    <row r="171" spans="1:23">
      <c r="A171" s="97" t="s">
        <v>702</v>
      </c>
      <c r="B171" s="11" t="s">
        <v>800</v>
      </c>
      <c r="C171" s="11" t="s">
        <v>707</v>
      </c>
      <c r="D171" s="11" t="s">
        <v>672</v>
      </c>
      <c r="E171" s="11" t="s">
        <v>294</v>
      </c>
      <c r="F171" s="11" t="str">
        <f>LEFT(B171,5)</f>
        <v xml:space="preserve">0.32 </v>
      </c>
      <c r="O171"/>
      <c r="P171"/>
      <c r="Q171" s="94"/>
      <c r="S171" s="94"/>
    </row>
    <row r="172" spans="1:23">
      <c r="A172" s="97" t="s">
        <v>703</v>
      </c>
      <c r="B172" s="11" t="s">
        <v>960</v>
      </c>
      <c r="C172" s="11" t="s">
        <v>961</v>
      </c>
      <c r="D172" s="11" t="s">
        <v>962</v>
      </c>
      <c r="E172" s="11" t="s">
        <v>294</v>
      </c>
      <c r="O172"/>
      <c r="P172"/>
      <c r="Q172" s="94"/>
      <c r="S172" s="94"/>
    </row>
    <row r="173" spans="1:23">
      <c r="A173" s="97" t="s">
        <v>704</v>
      </c>
      <c r="B173" s="90">
        <v>1.9800000000000002E-2</v>
      </c>
      <c r="C173" s="90">
        <v>1.6799999999999999E-2</v>
      </c>
      <c r="D173" s="90">
        <v>2.9000000000000001E-2</v>
      </c>
      <c r="E173" s="11" t="str">
        <f>LEFT(A173,2)</f>
        <v>25</v>
      </c>
      <c r="F173" s="11">
        <f>VALUE(B173)</f>
        <v>1.9800000000000002E-2</v>
      </c>
      <c r="G173">
        <f>POWER(F173,2)</f>
        <v>3.9204000000000008E-4</v>
      </c>
      <c r="H173">
        <f>POWER(E173*F173,2)</f>
        <v>0.24502500000000005</v>
      </c>
      <c r="O173"/>
      <c r="P173"/>
      <c r="Q173" s="94"/>
      <c r="S173" s="94"/>
    </row>
    <row r="174" spans="1:23">
      <c r="A174" s="97" t="s">
        <v>705</v>
      </c>
      <c r="B174" s="11" t="s">
        <v>963</v>
      </c>
      <c r="C174" s="11" t="s">
        <v>964</v>
      </c>
      <c r="D174" s="11" t="s">
        <v>965</v>
      </c>
      <c r="E174" s="11" t="s">
        <v>294</v>
      </c>
      <c r="F174" s="11" t="str">
        <f>LEFT(B174,5)</f>
        <v xml:space="preserve">0.74 </v>
      </c>
      <c r="O174"/>
      <c r="P174"/>
      <c r="Q174"/>
    </row>
    <row r="175" spans="1:23">
      <c r="A175" s="97" t="s">
        <v>708</v>
      </c>
      <c r="B175" s="11" t="s">
        <v>966</v>
      </c>
      <c r="C175" s="11" t="s">
        <v>967</v>
      </c>
      <c r="D175" s="11" t="s">
        <v>968</v>
      </c>
      <c r="E175" s="11" t="s">
        <v>294</v>
      </c>
      <c r="O175"/>
      <c r="P175"/>
      <c r="Q175"/>
    </row>
    <row r="176" spans="1:23">
      <c r="A176" s="97" t="s">
        <v>709</v>
      </c>
      <c r="B176" s="90">
        <v>9.5999999999999992E-3</v>
      </c>
      <c r="C176" s="90">
        <v>1.37E-2</v>
      </c>
      <c r="D176" s="90">
        <v>1E-3</v>
      </c>
      <c r="E176" s="11" t="str">
        <f>LEFT(A176,2)</f>
        <v>26</v>
      </c>
      <c r="F176" s="11">
        <f>VALUE(B176)</f>
        <v>9.5999999999999992E-3</v>
      </c>
      <c r="G176">
        <f>POWER(F176,2)</f>
        <v>9.2159999999999985E-5</v>
      </c>
      <c r="H176">
        <f>POWER(E176*F176,2)</f>
        <v>6.2300159999999993E-2</v>
      </c>
      <c r="O176"/>
      <c r="P176"/>
      <c r="Q176"/>
    </row>
    <row r="177" spans="1:17">
      <c r="A177" s="97" t="s">
        <v>710</v>
      </c>
      <c r="B177" s="11" t="s">
        <v>715</v>
      </c>
      <c r="C177" s="11" t="s">
        <v>969</v>
      </c>
      <c r="D177" s="11" t="s">
        <v>665</v>
      </c>
      <c r="E177" s="11" t="s">
        <v>294</v>
      </c>
      <c r="F177" s="11" t="str">
        <f>LEFT(B177,5)</f>
        <v xml:space="preserve">0.36 </v>
      </c>
      <c r="O177"/>
      <c r="P177"/>
      <c r="Q177"/>
    </row>
    <row r="178" spans="1:17">
      <c r="A178" s="97" t="s">
        <v>711</v>
      </c>
      <c r="B178" s="11" t="s">
        <v>970</v>
      </c>
      <c r="C178" s="11" t="s">
        <v>971</v>
      </c>
      <c r="D178" s="11" t="s">
        <v>972</v>
      </c>
      <c r="E178" s="11" t="s">
        <v>294</v>
      </c>
      <c r="O178"/>
      <c r="P178"/>
      <c r="Q178"/>
    </row>
    <row r="179" spans="1:17">
      <c r="A179" s="97" t="s">
        <v>712</v>
      </c>
      <c r="B179" s="90">
        <v>2.5499999999999998E-2</v>
      </c>
      <c r="C179" s="90">
        <v>3.4099999999999998E-2</v>
      </c>
      <c r="D179" s="90">
        <v>1.47E-2</v>
      </c>
      <c r="E179" s="11" t="str">
        <f>LEFT(A179,2)</f>
        <v>27</v>
      </c>
      <c r="F179" s="11">
        <f>VALUE(B179)</f>
        <v>2.5499999999999998E-2</v>
      </c>
      <c r="G179">
        <f>POWER(F179,2)</f>
        <v>6.5024999999999989E-4</v>
      </c>
      <c r="H179">
        <f>POWER(E179*F179,2)</f>
        <v>0.47403224999999999</v>
      </c>
      <c r="O179" s="92"/>
      <c r="P179" s="92"/>
      <c r="Q179" s="92"/>
    </row>
    <row r="180" spans="1:17">
      <c r="A180" s="97" t="s">
        <v>713</v>
      </c>
      <c r="B180" s="11" t="s">
        <v>913</v>
      </c>
      <c r="C180" s="11" t="s">
        <v>973</v>
      </c>
      <c r="D180" s="11" t="s">
        <v>756</v>
      </c>
      <c r="E180" s="11" t="s">
        <v>294</v>
      </c>
      <c r="F180" s="11" t="str">
        <f>LEFT(B180,5)</f>
        <v xml:space="preserve">0.95 </v>
      </c>
      <c r="O180" s="92"/>
      <c r="P180" s="92"/>
      <c r="Q180" s="92"/>
    </row>
    <row r="181" spans="1:17">
      <c r="A181" s="97" t="s">
        <v>717</v>
      </c>
      <c r="B181" s="11" t="s">
        <v>974</v>
      </c>
      <c r="C181" s="11" t="s">
        <v>975</v>
      </c>
      <c r="D181" s="11" t="s">
        <v>976</v>
      </c>
      <c r="E181" s="11" t="s">
        <v>294</v>
      </c>
      <c r="O181"/>
      <c r="P181"/>
      <c r="Q181"/>
    </row>
    <row r="182" spans="1:17">
      <c r="A182" s="97" t="s">
        <v>718</v>
      </c>
      <c r="B182" s="90">
        <v>9.5999999999999992E-3</v>
      </c>
      <c r="C182" s="90">
        <v>1.0699999999999999E-2</v>
      </c>
      <c r="D182" s="90">
        <v>2E-3</v>
      </c>
      <c r="E182" s="11" t="str">
        <f>LEFT(A182,2)</f>
        <v>28</v>
      </c>
      <c r="F182" s="11">
        <f>VALUE(B182)</f>
        <v>9.5999999999999992E-3</v>
      </c>
      <c r="G182">
        <f>POWER(F182,2)</f>
        <v>9.2159999999999985E-5</v>
      </c>
      <c r="H182">
        <f>POWER(E182*F182,2)</f>
        <v>7.2253439999999988E-2</v>
      </c>
      <c r="O182"/>
      <c r="P182"/>
      <c r="Q182"/>
    </row>
    <row r="183" spans="1:17">
      <c r="A183" s="97" t="s">
        <v>719</v>
      </c>
      <c r="B183" s="11" t="s">
        <v>715</v>
      </c>
      <c r="C183" s="11" t="s">
        <v>743</v>
      </c>
      <c r="D183" s="11" t="s">
        <v>977</v>
      </c>
      <c r="E183" s="11" t="s">
        <v>294</v>
      </c>
      <c r="F183" s="11" t="str">
        <f>LEFT(B183,5)</f>
        <v xml:space="preserve">0.36 </v>
      </c>
      <c r="O183"/>
      <c r="P183"/>
      <c r="Q183"/>
    </row>
    <row r="184" spans="1:17">
      <c r="A184" s="97" t="s">
        <v>720</v>
      </c>
      <c r="B184" s="11" t="s">
        <v>978</v>
      </c>
      <c r="C184" s="11" t="s">
        <v>979</v>
      </c>
      <c r="D184" s="11" t="s">
        <v>980</v>
      </c>
      <c r="E184" s="11" t="s">
        <v>294</v>
      </c>
      <c r="O184"/>
      <c r="P184"/>
      <c r="Q184"/>
    </row>
    <row r="185" spans="1:17">
      <c r="A185" s="97" t="s">
        <v>721</v>
      </c>
      <c r="B185" s="90">
        <v>5.3999999999999999E-2</v>
      </c>
      <c r="C185" s="90">
        <v>5.3499999999999999E-2</v>
      </c>
      <c r="D185" s="90">
        <v>4.2799999999999998E-2</v>
      </c>
      <c r="E185" s="11" t="str">
        <f>LEFT(A185,2)</f>
        <v>29</v>
      </c>
      <c r="F185" s="11">
        <f>VALUE(B185)</f>
        <v>5.3999999999999999E-2</v>
      </c>
      <c r="G185">
        <f>POWER(F185,2)</f>
        <v>2.9159999999999998E-3</v>
      </c>
      <c r="H185">
        <f>POWER(E185*F185,2)</f>
        <v>2.452356</v>
      </c>
      <c r="O185"/>
      <c r="P185"/>
      <c r="Q185"/>
    </row>
    <row r="186" spans="1:17">
      <c r="A186" s="97" t="s">
        <v>722</v>
      </c>
      <c r="B186" s="11" t="s">
        <v>981</v>
      </c>
      <c r="C186" s="11" t="s">
        <v>870</v>
      </c>
      <c r="D186" s="11" t="s">
        <v>918</v>
      </c>
      <c r="E186" s="11" t="s">
        <v>294</v>
      </c>
      <c r="F186" s="11" t="str">
        <f>LEFT(B186,5)</f>
        <v xml:space="preserve">2.02 </v>
      </c>
      <c r="O186" s="94"/>
      <c r="P186"/>
      <c r="Q186"/>
    </row>
    <row r="187" spans="1:17">
      <c r="A187" s="97" t="s">
        <v>724</v>
      </c>
      <c r="B187" s="11" t="s">
        <v>982</v>
      </c>
      <c r="C187" s="11" t="s">
        <v>983</v>
      </c>
      <c r="D187" s="11" t="s">
        <v>984</v>
      </c>
      <c r="E187" s="11" t="s">
        <v>294</v>
      </c>
      <c r="O187"/>
      <c r="P187"/>
      <c r="Q187"/>
    </row>
    <row r="188" spans="1:17">
      <c r="A188" s="97" t="s">
        <v>725</v>
      </c>
      <c r="B188" s="90">
        <v>6.1000000000000004E-3</v>
      </c>
      <c r="C188" s="90">
        <v>1.12E-2</v>
      </c>
      <c r="D188" s="90">
        <v>2.5000000000000001E-3</v>
      </c>
      <c r="E188" s="11" t="str">
        <f>LEFT(A188,2)</f>
        <v>30</v>
      </c>
      <c r="F188" s="11">
        <f>VALUE(B188)</f>
        <v>6.1000000000000004E-3</v>
      </c>
      <c r="G188">
        <f>POWER(F188,2)</f>
        <v>3.7210000000000005E-5</v>
      </c>
      <c r="H188">
        <f>POWER(E188*F188,2)</f>
        <v>3.3489000000000012E-2</v>
      </c>
      <c r="O188"/>
      <c r="P188"/>
      <c r="Q188"/>
    </row>
    <row r="189" spans="1:17">
      <c r="A189" s="97" t="s">
        <v>726</v>
      </c>
      <c r="B189" s="11" t="s">
        <v>630</v>
      </c>
      <c r="C189" s="11" t="s">
        <v>985</v>
      </c>
      <c r="D189" s="11" t="s">
        <v>893</v>
      </c>
      <c r="E189" s="11" t="s">
        <v>294</v>
      </c>
      <c r="F189" s="11" t="str">
        <f>LEFT(B189,5)</f>
        <v xml:space="preserve">0.23 </v>
      </c>
      <c r="O189"/>
      <c r="P189"/>
      <c r="Q189"/>
    </row>
    <row r="190" spans="1:17">
      <c r="A190" s="97" t="s">
        <v>727</v>
      </c>
      <c r="B190" s="11" t="s">
        <v>986</v>
      </c>
      <c r="C190" s="11" t="s">
        <v>987</v>
      </c>
      <c r="D190" s="11" t="s">
        <v>988</v>
      </c>
      <c r="E190" s="11" t="s">
        <v>294</v>
      </c>
      <c r="O190"/>
      <c r="P190"/>
      <c r="Q190"/>
    </row>
    <row r="191" spans="1:17">
      <c r="A191" s="97" t="s">
        <v>728</v>
      </c>
      <c r="B191" s="90">
        <v>5.3999999999999999E-2</v>
      </c>
      <c r="C191" s="90">
        <v>4.3799999999999999E-2</v>
      </c>
      <c r="D191" s="90">
        <v>0.05</v>
      </c>
      <c r="E191" s="11" t="str">
        <f>LEFT(A191,2)</f>
        <v>31</v>
      </c>
      <c r="F191" s="11">
        <f>VALUE(B191)</f>
        <v>5.3999999999999999E-2</v>
      </c>
      <c r="G191">
        <f>POWER(F191,2)</f>
        <v>2.9159999999999998E-3</v>
      </c>
      <c r="H191">
        <f>POWER(E191*F191,2)</f>
        <v>2.802276</v>
      </c>
      <c r="O191"/>
      <c r="P191"/>
      <c r="Q191"/>
    </row>
    <row r="192" spans="1:17">
      <c r="A192" s="97" t="s">
        <v>729</v>
      </c>
      <c r="B192" s="11" t="s">
        <v>981</v>
      </c>
      <c r="C192" s="11" t="s">
        <v>989</v>
      </c>
      <c r="D192" s="11" t="s">
        <v>990</v>
      </c>
      <c r="E192" s="11" t="s">
        <v>294</v>
      </c>
      <c r="F192" s="11" t="str">
        <f>LEFT(B192,5)</f>
        <v xml:space="preserve">2.02 </v>
      </c>
      <c r="O192"/>
      <c r="P192"/>
      <c r="Q192"/>
    </row>
    <row r="193" spans="1:17">
      <c r="A193" s="97" t="s">
        <v>731</v>
      </c>
      <c r="B193" s="11" t="s">
        <v>991</v>
      </c>
      <c r="C193" s="11" t="s">
        <v>992</v>
      </c>
      <c r="D193" s="11" t="s">
        <v>993</v>
      </c>
      <c r="E193" s="11" t="s">
        <v>294</v>
      </c>
      <c r="O193"/>
      <c r="P193"/>
      <c r="Q193"/>
    </row>
    <row r="194" spans="1:17">
      <c r="A194" s="97" t="s">
        <v>732</v>
      </c>
      <c r="B194" s="90">
        <v>3.5000000000000001E-3</v>
      </c>
      <c r="C194" s="90">
        <v>1.12E-2</v>
      </c>
      <c r="D194" s="90">
        <v>1.5E-3</v>
      </c>
      <c r="E194" s="11" t="str">
        <f>LEFT(A194,2)</f>
        <v>32</v>
      </c>
      <c r="F194" s="11">
        <f>VALUE(B194)</f>
        <v>3.5000000000000001E-3</v>
      </c>
      <c r="G194">
        <f>POWER(F194,2)</f>
        <v>1.2250000000000001E-5</v>
      </c>
      <c r="H194">
        <f>POWER(E194*F194,2)</f>
        <v>1.2544000000000001E-2</v>
      </c>
      <c r="O194"/>
      <c r="P194"/>
      <c r="Q194"/>
    </row>
    <row r="195" spans="1:17">
      <c r="A195" s="97" t="s">
        <v>733</v>
      </c>
      <c r="B195" s="11" t="s">
        <v>644</v>
      </c>
      <c r="C195" s="11" t="s">
        <v>985</v>
      </c>
      <c r="D195" s="11" t="s">
        <v>672</v>
      </c>
      <c r="E195" s="11" t="s">
        <v>294</v>
      </c>
      <c r="F195" s="11" t="str">
        <f>LEFT(B195,5)</f>
        <v xml:space="preserve">0.13 </v>
      </c>
      <c r="O195"/>
      <c r="P195"/>
      <c r="Q195"/>
    </row>
    <row r="196" spans="1:17">
      <c r="A196" s="97" t="s">
        <v>734</v>
      </c>
      <c r="B196" s="11" t="s">
        <v>994</v>
      </c>
      <c r="C196" s="11" t="s">
        <v>995</v>
      </c>
      <c r="D196" s="11" t="s">
        <v>996</v>
      </c>
      <c r="E196" s="11" t="s">
        <v>294</v>
      </c>
      <c r="O196"/>
      <c r="P196"/>
      <c r="Q196"/>
    </row>
    <row r="197" spans="1:17">
      <c r="A197" s="97" t="s">
        <v>735</v>
      </c>
      <c r="B197" s="90">
        <v>2.9499999999999998E-2</v>
      </c>
      <c r="C197" s="90">
        <v>2.7E-2</v>
      </c>
      <c r="D197" s="90">
        <v>3.2599999999999997E-2</v>
      </c>
      <c r="E197" s="11" t="str">
        <f>LEFT(A197,2)</f>
        <v>33</v>
      </c>
      <c r="F197" s="11">
        <f>VALUE(B197)</f>
        <v>2.9499999999999998E-2</v>
      </c>
      <c r="G197">
        <f>POWER(F197,2)</f>
        <v>8.7024999999999993E-4</v>
      </c>
      <c r="H197">
        <f>POWER(E197*F197,2)</f>
        <v>0.94770224999999986</v>
      </c>
      <c r="O197"/>
      <c r="P197"/>
      <c r="Q197"/>
    </row>
    <row r="198" spans="1:17">
      <c r="A198" s="97" t="s">
        <v>736</v>
      </c>
      <c r="B198" s="11" t="s">
        <v>997</v>
      </c>
      <c r="C198" s="11" t="s">
        <v>998</v>
      </c>
      <c r="D198" s="11" t="s">
        <v>999</v>
      </c>
      <c r="E198" s="11" t="s">
        <v>294</v>
      </c>
      <c r="F198" s="11" t="str">
        <f>LEFT(B198,5)</f>
        <v xml:space="preserve">1.10 </v>
      </c>
      <c r="O198"/>
      <c r="P198"/>
      <c r="Q198"/>
    </row>
    <row r="199" spans="1:17">
      <c r="A199" s="97" t="s">
        <v>737</v>
      </c>
      <c r="B199" s="11" t="s">
        <v>1000</v>
      </c>
      <c r="C199" s="11" t="s">
        <v>1001</v>
      </c>
      <c r="D199" s="11" t="s">
        <v>1002</v>
      </c>
      <c r="E199" s="11" t="s">
        <v>294</v>
      </c>
      <c r="O199"/>
      <c r="P199"/>
      <c r="Q199"/>
    </row>
    <row r="200" spans="1:17">
      <c r="A200" s="97" t="s">
        <v>738</v>
      </c>
      <c r="B200" s="90">
        <v>7.6E-3</v>
      </c>
      <c r="C200" s="90">
        <v>1.0200000000000001E-2</v>
      </c>
      <c r="D200" s="90">
        <v>2.5000000000000001E-3</v>
      </c>
      <c r="E200" s="11" t="str">
        <f>LEFT(A200,2)</f>
        <v>34</v>
      </c>
      <c r="F200" s="11">
        <f>VALUE(B200)</f>
        <v>7.6E-3</v>
      </c>
      <c r="G200">
        <f>POWER(F200,2)</f>
        <v>5.7760000000000003E-5</v>
      </c>
      <c r="H200">
        <f>POWER(E200*F200,2)</f>
        <v>6.6770560000000007E-2</v>
      </c>
      <c r="O200"/>
      <c r="P200"/>
      <c r="Q200"/>
    </row>
    <row r="201" spans="1:17">
      <c r="A201" s="97" t="s">
        <v>739</v>
      </c>
      <c r="B201" s="11" t="s">
        <v>1003</v>
      </c>
      <c r="C201" s="11" t="s">
        <v>714</v>
      </c>
      <c r="D201" s="11" t="s">
        <v>893</v>
      </c>
      <c r="E201" s="11" t="s">
        <v>294</v>
      </c>
      <c r="F201" s="11" t="str">
        <f>LEFT(B201,5)</f>
        <v xml:space="preserve">0.28 </v>
      </c>
      <c r="O201"/>
      <c r="P201"/>
      <c r="Q201"/>
    </row>
    <row r="202" spans="1:17">
      <c r="A202" s="97" t="s">
        <v>740</v>
      </c>
      <c r="B202" s="11" t="s">
        <v>1004</v>
      </c>
      <c r="C202" s="11" t="s">
        <v>1005</v>
      </c>
      <c r="D202" s="11" t="s">
        <v>1006</v>
      </c>
      <c r="E202" s="11" t="s">
        <v>294</v>
      </c>
      <c r="O202"/>
      <c r="P202"/>
      <c r="Q202"/>
    </row>
    <row r="203" spans="1:17">
      <c r="A203" s="97" t="s">
        <v>741</v>
      </c>
      <c r="B203" s="90">
        <v>4.8399999999999999E-2</v>
      </c>
      <c r="C203" s="90">
        <v>4.1300000000000003E-2</v>
      </c>
      <c r="D203" s="90">
        <v>4.3799999999999999E-2</v>
      </c>
      <c r="E203" s="11" t="str">
        <f>LEFT(A203,2)</f>
        <v>35</v>
      </c>
      <c r="F203" s="11">
        <f>VALUE(B203)</f>
        <v>4.8399999999999999E-2</v>
      </c>
      <c r="G203">
        <f>POWER(F203,2)</f>
        <v>2.34256E-3</v>
      </c>
      <c r="H203">
        <f>POWER(E203*F203,2)</f>
        <v>2.8696359999999999</v>
      </c>
      <c r="O203"/>
      <c r="P203"/>
      <c r="Q203"/>
    </row>
    <row r="204" spans="1:17">
      <c r="A204" s="97" t="s">
        <v>742</v>
      </c>
      <c r="B204" s="11" t="s">
        <v>1007</v>
      </c>
      <c r="C204" s="11" t="s">
        <v>927</v>
      </c>
      <c r="D204" s="11" t="s">
        <v>989</v>
      </c>
      <c r="E204" s="11" t="s">
        <v>294</v>
      </c>
      <c r="F204" s="11" t="str">
        <f>LEFT(B204,5)</f>
        <v xml:space="preserve">1.81 </v>
      </c>
      <c r="O204"/>
      <c r="P204"/>
      <c r="Q204"/>
    </row>
    <row r="205" spans="1:17">
      <c r="A205" s="97" t="s">
        <v>744</v>
      </c>
      <c r="B205" s="11" t="s">
        <v>1008</v>
      </c>
      <c r="C205" s="11" t="s">
        <v>1009</v>
      </c>
      <c r="D205" s="11" t="s">
        <v>1010</v>
      </c>
      <c r="E205" s="11" t="s">
        <v>294</v>
      </c>
      <c r="O205"/>
      <c r="P205"/>
      <c r="Q205"/>
    </row>
    <row r="206" spans="1:17">
      <c r="A206" s="97" t="s">
        <v>745</v>
      </c>
      <c r="B206" s="90">
        <v>4.0000000000000001E-3</v>
      </c>
      <c r="C206" s="90">
        <v>1.0200000000000001E-2</v>
      </c>
      <c r="D206" s="90">
        <v>3.0000000000000001E-3</v>
      </c>
      <c r="E206" s="11" t="str">
        <f>LEFT(A206,2)</f>
        <v>36</v>
      </c>
      <c r="F206" s="11">
        <f>VALUE(B206)</f>
        <v>4.0000000000000001E-3</v>
      </c>
      <c r="G206">
        <f>POWER(F206,2)</f>
        <v>1.5999999999999999E-5</v>
      </c>
      <c r="H206">
        <f>POWER(E206*F206,2)</f>
        <v>2.0736000000000004E-2</v>
      </c>
      <c r="O206"/>
      <c r="P206"/>
      <c r="Q206"/>
    </row>
    <row r="207" spans="1:17">
      <c r="A207" s="97" t="s">
        <v>746</v>
      </c>
      <c r="B207" s="11" t="s">
        <v>628</v>
      </c>
      <c r="C207" s="11" t="s">
        <v>714</v>
      </c>
      <c r="D207" s="11" t="s">
        <v>695</v>
      </c>
      <c r="E207" s="11" t="s">
        <v>294</v>
      </c>
      <c r="F207" s="11" t="str">
        <f>LEFT(B207,5)</f>
        <v xml:space="preserve">0.15 </v>
      </c>
      <c r="O207"/>
      <c r="P207"/>
      <c r="Q207"/>
    </row>
    <row r="208" spans="1:17">
      <c r="A208" s="97" t="s">
        <v>747</v>
      </c>
      <c r="B208" s="11" t="s">
        <v>1011</v>
      </c>
      <c r="C208" s="11" t="s">
        <v>1012</v>
      </c>
      <c r="D208" s="11" t="s">
        <v>1013</v>
      </c>
      <c r="E208" s="11" t="s">
        <v>294</v>
      </c>
    </row>
    <row r="209" spans="1:8">
      <c r="A209" s="97" t="s">
        <v>748</v>
      </c>
      <c r="B209" s="90">
        <v>4.3799999999999999E-2</v>
      </c>
      <c r="C209" s="90">
        <v>4.0300000000000002E-2</v>
      </c>
      <c r="D209" s="90">
        <v>4.2799999999999998E-2</v>
      </c>
      <c r="E209" s="11" t="str">
        <f>LEFT(A209,2)</f>
        <v>37</v>
      </c>
      <c r="F209" s="11">
        <f>VALUE(B209)</f>
        <v>4.3799999999999999E-2</v>
      </c>
      <c r="G209">
        <f>POWER(F209,2)</f>
        <v>1.91844E-3</v>
      </c>
      <c r="H209">
        <f>POWER(E209*F209,2)</f>
        <v>2.62634436</v>
      </c>
    </row>
    <row r="210" spans="1:8">
      <c r="A210" s="97" t="s">
        <v>749</v>
      </c>
      <c r="B210" s="11" t="s">
        <v>989</v>
      </c>
      <c r="C210" s="11" t="s">
        <v>683</v>
      </c>
      <c r="D210" s="11" t="s">
        <v>918</v>
      </c>
      <c r="E210" s="11" t="s">
        <v>294</v>
      </c>
      <c r="F210" s="11" t="str">
        <f>LEFT(B210,5)</f>
        <v xml:space="preserve">1.64 </v>
      </c>
    </row>
    <row r="211" spans="1:8">
      <c r="A211" s="97" t="s">
        <v>750</v>
      </c>
      <c r="B211" s="11" t="s">
        <v>1014</v>
      </c>
      <c r="C211" s="11" t="s">
        <v>1015</v>
      </c>
      <c r="D211" s="11" t="s">
        <v>1016</v>
      </c>
      <c r="E211" s="11" t="s">
        <v>294</v>
      </c>
    </row>
    <row r="212" spans="1:8">
      <c r="A212" s="97" t="s">
        <v>751</v>
      </c>
      <c r="B212" s="90">
        <v>6.6E-3</v>
      </c>
      <c r="C212" s="90">
        <v>7.1000000000000004E-3</v>
      </c>
      <c r="D212" s="90">
        <v>4.0000000000000001E-3</v>
      </c>
      <c r="E212" s="11" t="str">
        <f>LEFT(A212,2)</f>
        <v>38</v>
      </c>
      <c r="F212" s="11">
        <f>VALUE(B212)</f>
        <v>6.6E-3</v>
      </c>
      <c r="G212">
        <f>POWER(F212,2)</f>
        <v>4.3559999999999996E-5</v>
      </c>
      <c r="H212">
        <f>POWER(E212*F212,2)</f>
        <v>6.2900640000000008E-2</v>
      </c>
    </row>
    <row r="213" spans="1:8">
      <c r="A213" s="97" t="s">
        <v>752</v>
      </c>
      <c r="B213" s="11" t="s">
        <v>781</v>
      </c>
      <c r="C213" s="11" t="s">
        <v>629</v>
      </c>
      <c r="D213" s="11" t="s">
        <v>628</v>
      </c>
      <c r="E213" s="11" t="s">
        <v>294</v>
      </c>
      <c r="F213" s="11" t="str">
        <f>LEFT(B213,5)</f>
        <v xml:space="preserve">0.25 </v>
      </c>
    </row>
    <row r="214" spans="1:8">
      <c r="A214" s="97" t="s">
        <v>753</v>
      </c>
      <c r="B214" s="11" t="s">
        <v>1017</v>
      </c>
      <c r="C214" s="11" t="s">
        <v>1018</v>
      </c>
      <c r="D214" s="11" t="s">
        <v>1019</v>
      </c>
      <c r="E214" s="11" t="s">
        <v>294</v>
      </c>
    </row>
    <row r="215" spans="1:8">
      <c r="A215" s="97" t="s">
        <v>754</v>
      </c>
      <c r="B215" s="90">
        <v>2.4400000000000002E-2</v>
      </c>
      <c r="C215" s="90">
        <v>2.29E-2</v>
      </c>
      <c r="D215" s="90">
        <v>2.24E-2</v>
      </c>
      <c r="E215" s="11" t="str">
        <f>LEFT(A215,2)</f>
        <v>39</v>
      </c>
      <c r="F215" s="11">
        <f>VALUE(B215)</f>
        <v>2.4400000000000002E-2</v>
      </c>
      <c r="G215">
        <f>POWER(F215,2)</f>
        <v>5.9536000000000007E-4</v>
      </c>
      <c r="H215">
        <f>POWER(E215*F215,2)</f>
        <v>0.90554256000000022</v>
      </c>
    </row>
    <row r="216" spans="1:8">
      <c r="A216" s="97" t="s">
        <v>755</v>
      </c>
      <c r="B216" s="11" t="s">
        <v>880</v>
      </c>
      <c r="C216" s="11" t="s">
        <v>1020</v>
      </c>
      <c r="D216" s="11" t="s">
        <v>730</v>
      </c>
      <c r="E216" s="11" t="s">
        <v>294</v>
      </c>
      <c r="F216" s="11" t="str">
        <f>LEFT(B216,5)</f>
        <v xml:space="preserve">0.91 </v>
      </c>
    </row>
    <row r="217" spans="1:8">
      <c r="A217" s="97" t="s">
        <v>757</v>
      </c>
      <c r="B217" s="11" t="s">
        <v>1021</v>
      </c>
      <c r="C217" s="11" t="s">
        <v>1022</v>
      </c>
      <c r="D217" s="11" t="s">
        <v>1023</v>
      </c>
      <c r="E217" s="11" t="s">
        <v>294</v>
      </c>
    </row>
    <row r="218" spans="1:8">
      <c r="A218" s="97" t="s">
        <v>758</v>
      </c>
      <c r="B218" s="90">
        <v>6.1000000000000004E-3</v>
      </c>
      <c r="C218" s="90">
        <v>7.1000000000000004E-3</v>
      </c>
      <c r="D218" s="90">
        <v>2E-3</v>
      </c>
      <c r="E218" s="11" t="str">
        <f>LEFT(A218,2)</f>
        <v>40</v>
      </c>
      <c r="F218" s="11">
        <f>VALUE(B218)</f>
        <v>6.1000000000000004E-3</v>
      </c>
      <c r="G218">
        <f>POWER(F218,2)</f>
        <v>3.7210000000000005E-5</v>
      </c>
      <c r="H218">
        <f>POWER(E218*F218,2)</f>
        <v>5.9536000000000013E-2</v>
      </c>
    </row>
    <row r="219" spans="1:8">
      <c r="A219" s="97" t="s">
        <v>759</v>
      </c>
      <c r="B219" s="11" t="s">
        <v>630</v>
      </c>
      <c r="C219" s="11" t="s">
        <v>629</v>
      </c>
      <c r="D219" s="11" t="s">
        <v>977</v>
      </c>
      <c r="E219" s="11" t="s">
        <v>294</v>
      </c>
      <c r="F219" s="11" t="str">
        <f>LEFT(B219,5)</f>
        <v xml:space="preserve">0.23 </v>
      </c>
    </row>
    <row r="220" spans="1:8">
      <c r="A220" s="97" t="s">
        <v>760</v>
      </c>
      <c r="B220" s="11" t="s">
        <v>1024</v>
      </c>
      <c r="C220" s="11" t="s">
        <v>1025</v>
      </c>
      <c r="D220" s="11" t="s">
        <v>1026</v>
      </c>
      <c r="E220" s="11" t="s">
        <v>294</v>
      </c>
    </row>
    <row r="221" spans="1:8">
      <c r="A221" s="97" t="s">
        <v>761</v>
      </c>
      <c r="B221" s="90">
        <v>3.2099999999999997E-2</v>
      </c>
      <c r="C221" s="90">
        <v>3.4099999999999998E-2</v>
      </c>
      <c r="D221" s="90">
        <v>3.4099999999999998E-2</v>
      </c>
      <c r="E221" s="11" t="str">
        <f>LEFT(A221,2)</f>
        <v>41</v>
      </c>
      <c r="F221" s="11">
        <f>VALUE(B221)</f>
        <v>3.2099999999999997E-2</v>
      </c>
      <c r="G221">
        <f>POWER(F221,2)</f>
        <v>1.0304099999999998E-3</v>
      </c>
      <c r="H221">
        <f>POWER(E221*F221,2)</f>
        <v>1.7321192099999996</v>
      </c>
    </row>
    <row r="222" spans="1:8">
      <c r="A222" s="97" t="s">
        <v>762</v>
      </c>
      <c r="B222" s="11" t="s">
        <v>1027</v>
      </c>
      <c r="C222" s="11" t="s">
        <v>973</v>
      </c>
      <c r="D222" s="11" t="s">
        <v>973</v>
      </c>
      <c r="E222" s="11" t="s">
        <v>294</v>
      </c>
      <c r="F222" s="11" t="str">
        <f>LEFT(B222,5)</f>
        <v xml:space="preserve">1.20 </v>
      </c>
    </row>
    <row r="223" spans="1:8">
      <c r="A223" s="97" t="s">
        <v>763</v>
      </c>
      <c r="B223" s="11" t="s">
        <v>1028</v>
      </c>
      <c r="C223" s="11" t="s">
        <v>1029</v>
      </c>
      <c r="D223" s="11" t="s">
        <v>1030</v>
      </c>
      <c r="E223" s="11" t="s">
        <v>294</v>
      </c>
    </row>
    <row r="224" spans="1:8">
      <c r="A224" s="97" t="s">
        <v>764</v>
      </c>
      <c r="B224" s="90">
        <v>5.1000000000000004E-3</v>
      </c>
      <c r="C224" s="90">
        <v>6.6E-3</v>
      </c>
      <c r="D224" s="90">
        <v>2E-3</v>
      </c>
      <c r="E224" s="11" t="str">
        <f>LEFT(A224,2)</f>
        <v>42</v>
      </c>
      <c r="F224" s="11">
        <f>VALUE(B224)</f>
        <v>5.1000000000000004E-3</v>
      </c>
      <c r="G224">
        <f>POWER(F224,2)</f>
        <v>2.6010000000000003E-5</v>
      </c>
      <c r="H224">
        <f>POWER(E224*F224,2)</f>
        <v>4.5881640000000001E-2</v>
      </c>
    </row>
    <row r="225" spans="1:8">
      <c r="A225" s="97" t="s">
        <v>765</v>
      </c>
      <c r="B225" s="11" t="s">
        <v>645</v>
      </c>
      <c r="C225" s="11" t="s">
        <v>781</v>
      </c>
      <c r="D225" s="11" t="s">
        <v>977</v>
      </c>
      <c r="E225" s="11" t="s">
        <v>294</v>
      </c>
      <c r="F225" s="11" t="str">
        <f>LEFT(B225,5)</f>
        <v xml:space="preserve">0.19 </v>
      </c>
    </row>
    <row r="226" spans="1:8">
      <c r="A226" s="97" t="s">
        <v>766</v>
      </c>
      <c r="B226" s="11" t="s">
        <v>1031</v>
      </c>
      <c r="C226" s="11" t="s">
        <v>1032</v>
      </c>
      <c r="D226" s="11" t="s">
        <v>1033</v>
      </c>
      <c r="E226" s="11" t="s">
        <v>294</v>
      </c>
    </row>
    <row r="227" spans="1:8">
      <c r="A227" s="97" t="s">
        <v>767</v>
      </c>
      <c r="B227" s="90">
        <v>3.5200000000000002E-2</v>
      </c>
      <c r="C227" s="90">
        <v>3.3099999999999997E-2</v>
      </c>
      <c r="D227" s="90">
        <v>3.8199999999999998E-2</v>
      </c>
      <c r="E227" s="11" t="str">
        <f>LEFT(A227,2)</f>
        <v>43</v>
      </c>
      <c r="F227" s="11">
        <f>VALUE(B227)</f>
        <v>3.5200000000000002E-2</v>
      </c>
      <c r="G227">
        <f>POWER(F227,2)</f>
        <v>1.2390400000000001E-3</v>
      </c>
      <c r="H227">
        <f>POWER(E227*F227,2)</f>
        <v>2.2909849600000003</v>
      </c>
    </row>
    <row r="228" spans="1:8">
      <c r="A228" s="97" t="s">
        <v>768</v>
      </c>
      <c r="B228" s="11" t="s">
        <v>1034</v>
      </c>
      <c r="C228" s="11" t="s">
        <v>1035</v>
      </c>
      <c r="D228" s="11" t="s">
        <v>1036</v>
      </c>
      <c r="E228" s="11" t="s">
        <v>294</v>
      </c>
      <c r="F228" s="11" t="str">
        <f>LEFT(B228,5)</f>
        <v xml:space="preserve">1.32 </v>
      </c>
    </row>
    <row r="229" spans="1:8">
      <c r="A229" s="97" t="s">
        <v>769</v>
      </c>
      <c r="B229" s="11" t="s">
        <v>1037</v>
      </c>
      <c r="C229" s="11" t="s">
        <v>1038</v>
      </c>
      <c r="D229" s="11" t="s">
        <v>1039</v>
      </c>
      <c r="E229" s="11" t="s">
        <v>294</v>
      </c>
    </row>
    <row r="230" spans="1:8">
      <c r="A230" s="97" t="s">
        <v>770</v>
      </c>
      <c r="B230" s="90">
        <v>5.5999999999999999E-3</v>
      </c>
      <c r="C230" s="90">
        <v>5.5999999999999999E-3</v>
      </c>
      <c r="D230" s="90">
        <v>1.5E-3</v>
      </c>
      <c r="E230" s="11" t="str">
        <f>LEFT(A230,2)</f>
        <v>44</v>
      </c>
      <c r="F230" s="11">
        <f>VALUE(B230)</f>
        <v>5.5999999999999999E-3</v>
      </c>
      <c r="G230">
        <f>POWER(F230,2)</f>
        <v>3.1359999999999998E-5</v>
      </c>
      <c r="H230">
        <f>POWER(E230*F230,2)</f>
        <v>6.0712960000000003E-2</v>
      </c>
    </row>
    <row r="231" spans="1:8">
      <c r="A231" s="97" t="s">
        <v>771</v>
      </c>
      <c r="B231" s="11" t="s">
        <v>652</v>
      </c>
      <c r="C231" s="11" t="s">
        <v>652</v>
      </c>
      <c r="D231" s="11" t="s">
        <v>672</v>
      </c>
      <c r="E231" s="11" t="s">
        <v>294</v>
      </c>
      <c r="F231" s="11" t="str">
        <f>LEFT(B231,5)</f>
        <v xml:space="preserve">0.21 </v>
      </c>
    </row>
    <row r="232" spans="1:8">
      <c r="A232" s="97" t="s">
        <v>772</v>
      </c>
      <c r="B232" s="11" t="s">
        <v>1040</v>
      </c>
      <c r="C232" s="11" t="s">
        <v>1041</v>
      </c>
      <c r="D232" s="11" t="s">
        <v>1042</v>
      </c>
      <c r="E232" s="11" t="s">
        <v>294</v>
      </c>
    </row>
    <row r="233" spans="1:8">
      <c r="A233" s="97" t="s">
        <v>773</v>
      </c>
      <c r="B233" s="90">
        <v>2.1899999999999999E-2</v>
      </c>
      <c r="C233" s="90">
        <v>1.9800000000000002E-2</v>
      </c>
      <c r="D233" s="90">
        <v>2.5000000000000001E-2</v>
      </c>
      <c r="E233" s="11" t="str">
        <f>LEFT(A233,2)</f>
        <v>45</v>
      </c>
      <c r="F233" s="11">
        <f>VALUE(B233)</f>
        <v>2.1899999999999999E-2</v>
      </c>
      <c r="G233">
        <f>POWER(F233,2)</f>
        <v>4.7961E-4</v>
      </c>
      <c r="H233">
        <f>POWER(E233*F233,2)</f>
        <v>0.97121024999999983</v>
      </c>
    </row>
    <row r="234" spans="1:8">
      <c r="A234" s="97" t="s">
        <v>774</v>
      </c>
      <c r="B234" s="11" t="s">
        <v>923</v>
      </c>
      <c r="C234" s="11" t="s">
        <v>963</v>
      </c>
      <c r="D234" s="11" t="s">
        <v>1043</v>
      </c>
      <c r="E234" s="11" t="s">
        <v>294</v>
      </c>
      <c r="F234" s="11" t="str">
        <f>LEFT(B234,5)</f>
        <v xml:space="preserve">0.82 </v>
      </c>
    </row>
    <row r="235" spans="1:8">
      <c r="A235" s="97" t="s">
        <v>775</v>
      </c>
      <c r="B235" s="11" t="s">
        <v>1044</v>
      </c>
      <c r="C235" s="11" t="s">
        <v>1045</v>
      </c>
      <c r="D235" s="11" t="s">
        <v>1046</v>
      </c>
      <c r="E235" s="11" t="s">
        <v>294</v>
      </c>
    </row>
    <row r="236" spans="1:8">
      <c r="A236" s="97" t="s">
        <v>776</v>
      </c>
      <c r="B236" s="90">
        <v>6.1000000000000004E-3</v>
      </c>
      <c r="C236" s="90">
        <v>7.6E-3</v>
      </c>
      <c r="D236" s="90">
        <v>1E-3</v>
      </c>
      <c r="E236" s="11" t="str">
        <f>LEFT(A236,2)</f>
        <v>46</v>
      </c>
      <c r="F236" s="11">
        <f>VALUE(B236)</f>
        <v>6.1000000000000004E-3</v>
      </c>
      <c r="G236">
        <f>POWER(F236,2)</f>
        <v>3.7210000000000005E-5</v>
      </c>
      <c r="H236">
        <f>POWER(E236*F236,2)</f>
        <v>7.8736360000000005E-2</v>
      </c>
    </row>
    <row r="237" spans="1:8">
      <c r="A237" s="97" t="s">
        <v>777</v>
      </c>
      <c r="B237" s="11" t="s">
        <v>630</v>
      </c>
      <c r="C237" s="11" t="s">
        <v>1003</v>
      </c>
      <c r="D237" s="11" t="s">
        <v>665</v>
      </c>
      <c r="E237" s="11" t="s">
        <v>294</v>
      </c>
      <c r="F237" s="11" t="str">
        <f>LEFT(B237,5)</f>
        <v xml:space="preserve">0.23 </v>
      </c>
    </row>
    <row r="238" spans="1:8">
      <c r="A238" s="97" t="s">
        <v>778</v>
      </c>
      <c r="B238" s="11" t="s">
        <v>1047</v>
      </c>
      <c r="C238" s="11" t="s">
        <v>1048</v>
      </c>
      <c r="D238" s="11" t="s">
        <v>1049</v>
      </c>
      <c r="E238" s="11" t="s">
        <v>294</v>
      </c>
    </row>
    <row r="239" spans="1:8">
      <c r="A239" s="97" t="s">
        <v>779</v>
      </c>
      <c r="B239" s="90">
        <v>1.0200000000000001E-2</v>
      </c>
      <c r="C239" s="90">
        <v>9.1000000000000004E-3</v>
      </c>
      <c r="D239" s="90">
        <v>1.17E-2</v>
      </c>
      <c r="E239" s="11" t="str">
        <f>LEFT(A239,2)</f>
        <v>47</v>
      </c>
      <c r="F239" s="11">
        <f>VALUE(B239)</f>
        <v>1.0200000000000001E-2</v>
      </c>
      <c r="G239">
        <f>POWER(F239,2)</f>
        <v>1.0404000000000001E-4</v>
      </c>
      <c r="H239">
        <f>POWER(E239*F239,2)</f>
        <v>0.22982436000000003</v>
      </c>
    </row>
    <row r="240" spans="1:8">
      <c r="A240" s="97" t="s">
        <v>780</v>
      </c>
      <c r="B240" s="11" t="s">
        <v>714</v>
      </c>
      <c r="C240" s="11" t="s">
        <v>624</v>
      </c>
      <c r="D240" s="11" t="s">
        <v>706</v>
      </c>
      <c r="E240" s="11" t="s">
        <v>294</v>
      </c>
      <c r="F240" s="11" t="str">
        <f>LEFT(B240,5)</f>
        <v xml:space="preserve">0.38 </v>
      </c>
    </row>
    <row r="241" spans="1:8">
      <c r="A241" s="97" t="s">
        <v>782</v>
      </c>
      <c r="B241" s="11" t="s">
        <v>1050</v>
      </c>
      <c r="C241" s="11" t="s">
        <v>1051</v>
      </c>
      <c r="D241" s="11" t="s">
        <v>1052</v>
      </c>
      <c r="E241" s="11" t="s">
        <v>294</v>
      </c>
    </row>
    <row r="242" spans="1:8">
      <c r="A242" s="97" t="s">
        <v>783</v>
      </c>
      <c r="B242" s="90">
        <v>6.1000000000000004E-3</v>
      </c>
      <c r="C242" s="90">
        <v>4.0000000000000001E-3</v>
      </c>
      <c r="D242" s="90">
        <v>3.0000000000000001E-3</v>
      </c>
      <c r="E242" s="11" t="str">
        <f>LEFT(A242,2)</f>
        <v>48</v>
      </c>
      <c r="F242" s="11">
        <f>VALUE(B242)</f>
        <v>6.1000000000000004E-3</v>
      </c>
      <c r="G242">
        <f>POWER(F242,2)</f>
        <v>3.7210000000000005E-5</v>
      </c>
      <c r="H242">
        <f>POWER(E242*F242,2)</f>
        <v>8.5731840000000004E-2</v>
      </c>
    </row>
    <row r="243" spans="1:8">
      <c r="A243" s="97" t="s">
        <v>784</v>
      </c>
      <c r="B243" s="11" t="s">
        <v>630</v>
      </c>
      <c r="C243" s="11" t="s">
        <v>628</v>
      </c>
      <c r="D243" s="11" t="s">
        <v>695</v>
      </c>
      <c r="E243" s="11" t="s">
        <v>294</v>
      </c>
      <c r="F243" s="11" t="str">
        <f>LEFT(B243,5)</f>
        <v xml:space="preserve">0.23 </v>
      </c>
    </row>
    <row r="244" spans="1:8">
      <c r="A244" s="97" t="s">
        <v>785</v>
      </c>
      <c r="B244" s="11" t="s">
        <v>1053</v>
      </c>
      <c r="C244" s="11" t="s">
        <v>1054</v>
      </c>
      <c r="D244" s="11" t="s">
        <v>1055</v>
      </c>
      <c r="E244" s="11" t="s">
        <v>294</v>
      </c>
    </row>
    <row r="245" spans="1:8">
      <c r="A245" s="97" t="s">
        <v>786</v>
      </c>
      <c r="B245" s="90">
        <v>8.6E-3</v>
      </c>
      <c r="C245" s="90">
        <v>3.5000000000000001E-3</v>
      </c>
      <c r="D245" s="90">
        <v>1.5E-3</v>
      </c>
      <c r="E245" s="11" t="str">
        <f>LEFT(A245,2)</f>
        <v>49</v>
      </c>
      <c r="F245" s="11">
        <f>VALUE(B245)</f>
        <v>8.6E-3</v>
      </c>
      <c r="G245">
        <f>POWER(F245,2)</f>
        <v>7.3960000000000003E-5</v>
      </c>
      <c r="H245">
        <f>POWER(E245*F245,2)</f>
        <v>0.17757796000000001</v>
      </c>
    </row>
    <row r="246" spans="1:8">
      <c r="A246" s="97" t="s">
        <v>787</v>
      </c>
      <c r="B246" s="11" t="s">
        <v>800</v>
      </c>
      <c r="C246" s="11" t="s">
        <v>644</v>
      </c>
      <c r="D246" s="11" t="s">
        <v>672</v>
      </c>
      <c r="E246" s="11" t="s">
        <v>294</v>
      </c>
      <c r="F246" s="11" t="str">
        <f>LEFT(B246,5)</f>
        <v xml:space="preserve">0.32 </v>
      </c>
    </row>
    <row r="247" spans="1:8">
      <c r="A247" s="97" t="s">
        <v>788</v>
      </c>
      <c r="B247" s="11" t="s">
        <v>1056</v>
      </c>
      <c r="C247" s="11" t="s">
        <v>1057</v>
      </c>
      <c r="D247" s="11" t="s">
        <v>1058</v>
      </c>
      <c r="E247" s="11" t="s">
        <v>294</v>
      </c>
    </row>
    <row r="248" spans="1:8">
      <c r="A248" s="97" t="s">
        <v>789</v>
      </c>
      <c r="B248" s="90">
        <v>5.1000000000000004E-3</v>
      </c>
      <c r="C248" s="90">
        <v>5.1000000000000004E-3</v>
      </c>
      <c r="D248" s="90">
        <v>2E-3</v>
      </c>
      <c r="E248" s="11" t="str">
        <f>LEFT(A248,2)</f>
        <v>50</v>
      </c>
      <c r="F248" s="11">
        <f>VALUE(B248)</f>
        <v>5.1000000000000004E-3</v>
      </c>
      <c r="G248">
        <f>POWER(F248,2)</f>
        <v>2.6010000000000003E-5</v>
      </c>
      <c r="H248">
        <f>POWER(E248*F248,2)</f>
        <v>6.5024999999999999E-2</v>
      </c>
    </row>
    <row r="249" spans="1:8">
      <c r="A249" s="97" t="s">
        <v>790</v>
      </c>
      <c r="B249" s="11" t="s">
        <v>645</v>
      </c>
      <c r="C249" s="11" t="s">
        <v>645</v>
      </c>
      <c r="D249" s="11" t="s">
        <v>977</v>
      </c>
      <c r="E249" s="11" t="s">
        <v>294</v>
      </c>
      <c r="F249" s="11" t="str">
        <f>LEFT(B249,5)</f>
        <v xml:space="preserve">0.19 </v>
      </c>
    </row>
    <row r="250" spans="1:8">
      <c r="A250" s="97" t="s">
        <v>791</v>
      </c>
      <c r="B250" s="11" t="s">
        <v>1059</v>
      </c>
      <c r="C250" s="11" t="s">
        <v>1060</v>
      </c>
      <c r="D250" s="11" t="s">
        <v>1061</v>
      </c>
      <c r="E250" s="11" t="s">
        <v>294</v>
      </c>
    </row>
    <row r="251" spans="1:8">
      <c r="A251" s="97" t="s">
        <v>792</v>
      </c>
      <c r="B251" s="90">
        <v>1.17E-2</v>
      </c>
      <c r="C251" s="90">
        <v>1.37E-2</v>
      </c>
      <c r="D251" s="90">
        <v>1.7299999999999999E-2</v>
      </c>
      <c r="E251" s="11" t="str">
        <f>LEFT(A251,2)</f>
        <v>51</v>
      </c>
      <c r="F251" s="11">
        <f>VALUE(B251)</f>
        <v>1.17E-2</v>
      </c>
      <c r="G251">
        <f>POWER(F251,2)</f>
        <v>1.3689E-4</v>
      </c>
      <c r="H251">
        <f>POWER(E251*F251,2)</f>
        <v>0.35605089000000001</v>
      </c>
    </row>
    <row r="252" spans="1:8">
      <c r="A252" s="97" t="s">
        <v>793</v>
      </c>
      <c r="B252" s="11" t="s">
        <v>706</v>
      </c>
      <c r="C252" s="11" t="s">
        <v>969</v>
      </c>
      <c r="D252" s="11" t="s">
        <v>699</v>
      </c>
      <c r="E252" s="11" t="s">
        <v>294</v>
      </c>
      <c r="F252" s="11" t="str">
        <f>LEFT(B252,5)</f>
        <v xml:space="preserve">0.44 </v>
      </c>
    </row>
    <row r="253" spans="1:8">
      <c r="A253" s="97" t="s">
        <v>794</v>
      </c>
      <c r="B253" s="11" t="s">
        <v>1062</v>
      </c>
      <c r="C253" s="11" t="s">
        <v>1063</v>
      </c>
      <c r="D253" s="11" t="s">
        <v>1064</v>
      </c>
      <c r="E253" s="11" t="s">
        <v>294</v>
      </c>
    </row>
    <row r="254" spans="1:8">
      <c r="A254" s="97" t="s">
        <v>795</v>
      </c>
      <c r="B254" s="90">
        <v>4.0000000000000001E-3</v>
      </c>
      <c r="C254" s="90">
        <v>4.4999999999999997E-3</v>
      </c>
      <c r="D254" s="90">
        <v>1.5E-3</v>
      </c>
      <c r="E254" s="11" t="str">
        <f>LEFT(A254,2)</f>
        <v>52</v>
      </c>
      <c r="F254" s="11">
        <f>VALUE(B254)</f>
        <v>4.0000000000000001E-3</v>
      </c>
      <c r="G254">
        <f>POWER(F254,2)</f>
        <v>1.5999999999999999E-5</v>
      </c>
      <c r="H254">
        <f>POWER(E254*F254,2)</f>
        <v>4.3264000000000011E-2</v>
      </c>
    </row>
    <row r="255" spans="1:8">
      <c r="A255" s="97" t="s">
        <v>796</v>
      </c>
      <c r="B255" s="11" t="s">
        <v>628</v>
      </c>
      <c r="C255" s="11" t="s">
        <v>637</v>
      </c>
      <c r="D255" s="11" t="s">
        <v>672</v>
      </c>
      <c r="E255" s="11" t="s">
        <v>294</v>
      </c>
      <c r="F255" s="11" t="str">
        <f>LEFT(B255,5)</f>
        <v xml:space="preserve">0.15 </v>
      </c>
    </row>
    <row r="256" spans="1:8">
      <c r="A256" s="97" t="s">
        <v>797</v>
      </c>
      <c r="B256" s="11" t="s">
        <v>1065</v>
      </c>
      <c r="C256" s="11" t="s">
        <v>1066</v>
      </c>
      <c r="D256" s="11" t="s">
        <v>1067</v>
      </c>
      <c r="E256" s="11" t="s">
        <v>294</v>
      </c>
    </row>
    <row r="257" spans="1:8">
      <c r="A257" s="97" t="s">
        <v>798</v>
      </c>
      <c r="B257" s="90">
        <v>6.1000000000000004E-3</v>
      </c>
      <c r="C257" s="90">
        <v>5.1000000000000004E-3</v>
      </c>
      <c r="D257" s="90">
        <v>1.0699999999999999E-2</v>
      </c>
      <c r="E257" s="11" t="str">
        <f>LEFT(A257,2)</f>
        <v>53</v>
      </c>
      <c r="F257" s="11">
        <f>VALUE(B257)</f>
        <v>6.1000000000000004E-3</v>
      </c>
      <c r="G257">
        <f>POWER(F257,2)</f>
        <v>3.7210000000000005E-5</v>
      </c>
      <c r="H257">
        <f>POWER(E257*F257,2)</f>
        <v>0.10452289000000002</v>
      </c>
    </row>
    <row r="258" spans="1:8">
      <c r="A258" s="97" t="s">
        <v>799</v>
      </c>
      <c r="B258" s="11" t="s">
        <v>630</v>
      </c>
      <c r="C258" s="11" t="s">
        <v>645</v>
      </c>
      <c r="D258" s="11" t="s">
        <v>743</v>
      </c>
      <c r="E258" s="11" t="s">
        <v>294</v>
      </c>
      <c r="F258" s="11" t="str">
        <f>LEFT(B258,5)</f>
        <v xml:space="preserve">0.23 </v>
      </c>
    </row>
    <row r="259" spans="1:8">
      <c r="A259" s="97" t="s">
        <v>801</v>
      </c>
      <c r="B259" s="11" t="s">
        <v>1068</v>
      </c>
      <c r="C259" s="11" t="s">
        <v>1069</v>
      </c>
      <c r="D259" s="11" t="s">
        <v>1070</v>
      </c>
      <c r="E259" s="11" t="s">
        <v>294</v>
      </c>
    </row>
    <row r="260" spans="1:8">
      <c r="A260" s="97" t="s">
        <v>802</v>
      </c>
      <c r="B260" s="90">
        <v>2.5000000000000001E-3</v>
      </c>
      <c r="C260" s="90">
        <v>2E-3</v>
      </c>
      <c r="D260" s="90">
        <v>1.5E-3</v>
      </c>
      <c r="E260" s="11" t="str">
        <f>LEFT(A260,2)</f>
        <v>54</v>
      </c>
      <c r="F260" s="11">
        <f>VALUE(B260)</f>
        <v>2.5000000000000001E-3</v>
      </c>
      <c r="G260">
        <f>POWER(F260,2)</f>
        <v>6.2500000000000003E-6</v>
      </c>
      <c r="H260">
        <f>POWER(E260*F260,2)</f>
        <v>1.8225000000000002E-2</v>
      </c>
    </row>
    <row r="261" spans="1:8">
      <c r="A261" s="97" t="s">
        <v>803</v>
      </c>
      <c r="B261" s="11" t="s">
        <v>893</v>
      </c>
      <c r="C261" s="11" t="s">
        <v>977</v>
      </c>
      <c r="D261" s="11" t="s">
        <v>672</v>
      </c>
      <c r="E261" s="11" t="s">
        <v>294</v>
      </c>
      <c r="F261" s="11" t="str">
        <f>LEFT(B261,5)</f>
        <v xml:space="preserve">0.09 </v>
      </c>
    </row>
    <row r="262" spans="1:8">
      <c r="A262" s="97" t="s">
        <v>804</v>
      </c>
      <c r="B262" s="11" t="s">
        <v>1071</v>
      </c>
      <c r="C262" s="11" t="s">
        <v>1072</v>
      </c>
      <c r="D262" s="11" t="s">
        <v>1073</v>
      </c>
      <c r="E262" s="11" t="s">
        <v>294</v>
      </c>
    </row>
    <row r="263" spans="1:8">
      <c r="A263" s="97" t="s">
        <v>805</v>
      </c>
      <c r="B263" s="90">
        <v>3.5000000000000001E-3</v>
      </c>
      <c r="C263" s="90">
        <v>1.5E-3</v>
      </c>
      <c r="D263" s="90">
        <v>4.4999999999999997E-3</v>
      </c>
      <c r="E263" s="11" t="str">
        <f>LEFT(A263,2)</f>
        <v>55</v>
      </c>
      <c r="F263" s="11">
        <f>VALUE(B263)</f>
        <v>3.5000000000000001E-3</v>
      </c>
      <c r="G263">
        <f>POWER(F263,2)</f>
        <v>1.2250000000000001E-5</v>
      </c>
      <c r="H263">
        <f>POWER(E263*F263,2)</f>
        <v>3.7056249999999999E-2</v>
      </c>
    </row>
    <row r="264" spans="1:8">
      <c r="A264" s="97" t="s">
        <v>806</v>
      </c>
      <c r="B264" s="11" t="s">
        <v>644</v>
      </c>
      <c r="C264" s="11" t="s">
        <v>672</v>
      </c>
      <c r="D264" s="11" t="s">
        <v>637</v>
      </c>
      <c r="E264" s="11" t="s">
        <v>294</v>
      </c>
      <c r="F264" s="11" t="str">
        <f>LEFT(B264,5)</f>
        <v xml:space="preserve">0.13 </v>
      </c>
    </row>
    <row r="265" spans="1:8">
      <c r="A265" s="97" t="s">
        <v>807</v>
      </c>
      <c r="B265" s="11" t="s">
        <v>1074</v>
      </c>
      <c r="C265" s="11" t="s">
        <v>1075</v>
      </c>
      <c r="D265" s="11" t="s">
        <v>1076</v>
      </c>
      <c r="E265" s="11" t="s">
        <v>294</v>
      </c>
    </row>
    <row r="266" spans="1:8">
      <c r="A266" s="97" t="s">
        <v>808</v>
      </c>
      <c r="B266" s="90">
        <v>5.1000000000000004E-3</v>
      </c>
      <c r="C266" s="90">
        <v>1.5E-3</v>
      </c>
      <c r="D266" s="90">
        <v>2.5000000000000001E-3</v>
      </c>
      <c r="E266" s="11" t="str">
        <f>LEFT(A266,2)</f>
        <v>56</v>
      </c>
      <c r="F266" s="11">
        <f>VALUE(B266)</f>
        <v>5.1000000000000004E-3</v>
      </c>
      <c r="G266">
        <f>POWER(F266,2)</f>
        <v>2.6010000000000003E-5</v>
      </c>
      <c r="H266">
        <f>POWER(E266*F266,2)</f>
        <v>8.1567360000000005E-2</v>
      </c>
    </row>
    <row r="267" spans="1:8">
      <c r="A267" s="97" t="s">
        <v>809</v>
      </c>
      <c r="B267" s="11" t="s">
        <v>645</v>
      </c>
      <c r="C267" s="11" t="s">
        <v>672</v>
      </c>
      <c r="D267" s="11" t="s">
        <v>893</v>
      </c>
      <c r="E267" s="11" t="s">
        <v>294</v>
      </c>
      <c r="F267" s="11" t="str">
        <f>LEFT(B267,5)</f>
        <v xml:space="preserve">0.19 </v>
      </c>
    </row>
    <row r="268" spans="1:8">
      <c r="A268" s="97" t="s">
        <v>810</v>
      </c>
      <c r="B268" s="11" t="s">
        <v>1077</v>
      </c>
      <c r="C268" s="11" t="s">
        <v>1078</v>
      </c>
      <c r="D268" s="11" t="s">
        <v>1079</v>
      </c>
      <c r="E268" s="11" t="s">
        <v>294</v>
      </c>
    </row>
    <row r="269" spans="1:8">
      <c r="A269" s="97" t="s">
        <v>811</v>
      </c>
      <c r="B269" s="90">
        <v>4.0000000000000001E-3</v>
      </c>
      <c r="C269" s="90">
        <v>4.0000000000000001E-3</v>
      </c>
      <c r="D269" s="90">
        <v>4.4999999999999997E-3</v>
      </c>
      <c r="E269" s="11" t="str">
        <f>LEFT(A269,2)</f>
        <v>57</v>
      </c>
      <c r="F269" s="11">
        <f>VALUE(B269)</f>
        <v>4.0000000000000001E-3</v>
      </c>
      <c r="G269">
        <f>POWER(F269,2)</f>
        <v>1.5999999999999999E-5</v>
      </c>
      <c r="H269">
        <f>POWER(E269*F269,2)</f>
        <v>5.1984000000000002E-2</v>
      </c>
    </row>
    <row r="270" spans="1:8">
      <c r="A270" s="97" t="s">
        <v>812</v>
      </c>
      <c r="B270" s="11" t="s">
        <v>628</v>
      </c>
      <c r="C270" s="11" t="s">
        <v>628</v>
      </c>
      <c r="D270" s="11" t="s">
        <v>637</v>
      </c>
      <c r="E270" s="11" t="s">
        <v>294</v>
      </c>
      <c r="F270" s="11" t="str">
        <f>LEFT(B270,5)</f>
        <v xml:space="preserve">0.15 </v>
      </c>
    </row>
    <row r="271" spans="1:8">
      <c r="A271" s="97" t="s">
        <v>813</v>
      </c>
      <c r="B271" s="11" t="s">
        <v>1080</v>
      </c>
      <c r="C271" s="11" t="s">
        <v>1081</v>
      </c>
      <c r="D271" s="11" t="s">
        <v>1082</v>
      </c>
      <c r="E271" s="11" t="s">
        <v>294</v>
      </c>
    </row>
    <row r="272" spans="1:8">
      <c r="A272" s="97" t="s">
        <v>814</v>
      </c>
      <c r="B272" s="90">
        <v>3.5000000000000001E-3</v>
      </c>
      <c r="C272" s="90">
        <v>2E-3</v>
      </c>
      <c r="D272" s="90">
        <v>5.0000000000000001E-4</v>
      </c>
      <c r="E272" s="11" t="str">
        <f>LEFT(A272,2)</f>
        <v>58</v>
      </c>
      <c r="F272" s="11">
        <f>VALUE(B272)</f>
        <v>3.5000000000000001E-3</v>
      </c>
      <c r="G272">
        <f>POWER(F272,2)</f>
        <v>1.2250000000000001E-5</v>
      </c>
      <c r="H272">
        <f>POWER(E272*F272,2)</f>
        <v>4.1209000000000003E-2</v>
      </c>
    </row>
    <row r="273" spans="1:8">
      <c r="A273" s="97" t="s">
        <v>815</v>
      </c>
      <c r="B273" s="11" t="s">
        <v>644</v>
      </c>
      <c r="C273" s="11" t="s">
        <v>977</v>
      </c>
      <c r="D273" s="11" t="s">
        <v>687</v>
      </c>
      <c r="E273" s="11" t="s">
        <v>294</v>
      </c>
      <c r="F273" s="11" t="str">
        <f>LEFT(B273,5)</f>
        <v xml:space="preserve">0.13 </v>
      </c>
    </row>
    <row r="274" spans="1:8">
      <c r="A274" s="97" t="s">
        <v>816</v>
      </c>
      <c r="B274" s="11" t="s">
        <v>1083</v>
      </c>
      <c r="C274" s="11" t="s">
        <v>1084</v>
      </c>
      <c r="D274" s="11" t="s">
        <v>1085</v>
      </c>
      <c r="E274" s="11" t="s">
        <v>294</v>
      </c>
    </row>
    <row r="275" spans="1:8">
      <c r="A275" s="97" t="s">
        <v>817</v>
      </c>
      <c r="B275" s="90">
        <v>1.0699999999999999E-2</v>
      </c>
      <c r="C275" s="90">
        <v>1.0699999999999999E-2</v>
      </c>
      <c r="D275" s="90">
        <v>1.0699999999999999E-2</v>
      </c>
      <c r="E275" s="11" t="str">
        <f>LEFT(A275,2)</f>
        <v>59</v>
      </c>
      <c r="F275" s="11">
        <f>VALUE(B275)</f>
        <v>1.0699999999999999E-2</v>
      </c>
      <c r="G275">
        <f>POWER(F275,2)</f>
        <v>1.1448999999999998E-4</v>
      </c>
      <c r="H275">
        <f>POWER(E275*F275,2)</f>
        <v>0.39853968999999995</v>
      </c>
    </row>
    <row r="276" spans="1:8">
      <c r="A276" s="97" t="s">
        <v>818</v>
      </c>
      <c r="B276" s="11" t="s">
        <v>743</v>
      </c>
      <c r="C276" s="11" t="s">
        <v>743</v>
      </c>
      <c r="D276" s="11" t="s">
        <v>743</v>
      </c>
      <c r="E276" s="11" t="s">
        <v>294</v>
      </c>
      <c r="F276" s="11" t="str">
        <f>LEFT(B276,5)</f>
        <v xml:space="preserve">0.40 </v>
      </c>
    </row>
    <row r="277" spans="1:8">
      <c r="A277" s="97" t="s">
        <v>819</v>
      </c>
      <c r="B277" s="11" t="s">
        <v>1086</v>
      </c>
      <c r="C277" s="11" t="s">
        <v>1087</v>
      </c>
      <c r="D277" s="11" t="s">
        <v>1088</v>
      </c>
      <c r="E277" s="11" t="s">
        <v>294</v>
      </c>
    </row>
    <row r="278" spans="1:8">
      <c r="A278" s="97" t="s">
        <v>820</v>
      </c>
      <c r="B278" s="90">
        <v>5.0000000000000001E-4</v>
      </c>
      <c r="C278" s="90">
        <v>2E-3</v>
      </c>
      <c r="D278" s="90">
        <v>2E-3</v>
      </c>
      <c r="E278" s="11" t="str">
        <f>LEFT(A278,2)</f>
        <v>60</v>
      </c>
      <c r="F278" s="11">
        <f>VALUE(B278)</f>
        <v>5.0000000000000001E-4</v>
      </c>
      <c r="G278">
        <f>POWER(F278,2)</f>
        <v>2.4999999999999999E-7</v>
      </c>
      <c r="H278">
        <f>POWER(E278*F278,2)</f>
        <v>8.9999999999999998E-4</v>
      </c>
    </row>
    <row r="279" spans="1:8">
      <c r="A279" s="97" t="s">
        <v>821</v>
      </c>
      <c r="B279" s="11" t="s">
        <v>687</v>
      </c>
      <c r="C279" s="11" t="s">
        <v>977</v>
      </c>
      <c r="D279" s="11" t="s">
        <v>977</v>
      </c>
      <c r="E279" s="11" t="s">
        <v>294</v>
      </c>
      <c r="F279" s="11" t="str">
        <f>LEFT(B279,5)</f>
        <v xml:space="preserve">0.02 </v>
      </c>
    </row>
    <row r="280" spans="1:8">
      <c r="A280" s="97" t="s">
        <v>822</v>
      </c>
      <c r="B280" s="11" t="s">
        <v>1089</v>
      </c>
      <c r="C280" s="11" t="s">
        <v>1090</v>
      </c>
      <c r="D280" s="11" t="s">
        <v>1091</v>
      </c>
      <c r="E280" s="11" t="s">
        <v>294</v>
      </c>
    </row>
    <row r="281" spans="1:8">
      <c r="A281" s="97" t="s">
        <v>823</v>
      </c>
      <c r="B281" s="90">
        <v>1.4200000000000001E-2</v>
      </c>
      <c r="C281" s="90">
        <v>9.1000000000000004E-3</v>
      </c>
      <c r="D281" s="90">
        <v>8.6E-3</v>
      </c>
      <c r="E281" s="11" t="str">
        <f>LEFT(A281,2)</f>
        <v>61</v>
      </c>
      <c r="F281" s="11">
        <f>VALUE(B281)</f>
        <v>1.4200000000000001E-2</v>
      </c>
      <c r="G281">
        <f>POWER(F281,2)</f>
        <v>2.0164000000000003E-4</v>
      </c>
      <c r="H281">
        <f>POWER(E281*F281,2)</f>
        <v>0.75030244000000013</v>
      </c>
    </row>
    <row r="282" spans="1:8">
      <c r="A282" s="97" t="s">
        <v>824</v>
      </c>
      <c r="B282" s="11" t="s">
        <v>723</v>
      </c>
      <c r="C282" s="11" t="s">
        <v>624</v>
      </c>
      <c r="D282" s="11" t="s">
        <v>800</v>
      </c>
      <c r="E282" s="11" t="s">
        <v>294</v>
      </c>
      <c r="F282" s="11" t="str">
        <f>LEFT(B282,5)</f>
        <v xml:space="preserve">0.53 </v>
      </c>
    </row>
    <row r="283" spans="1:8">
      <c r="A283" s="97" t="s">
        <v>825</v>
      </c>
      <c r="B283" s="11" t="s">
        <v>1092</v>
      </c>
      <c r="C283" s="11" t="s">
        <v>1093</v>
      </c>
      <c r="D283" s="11" t="s">
        <v>1094</v>
      </c>
      <c r="E283" s="11" t="s">
        <v>294</v>
      </c>
    </row>
    <row r="284" spans="1:8">
      <c r="A284" s="97" t="s">
        <v>826</v>
      </c>
      <c r="B284" s="90">
        <v>1.5E-3</v>
      </c>
      <c r="C284" s="90">
        <v>3.0000000000000001E-3</v>
      </c>
      <c r="D284" s="90">
        <v>1E-3</v>
      </c>
      <c r="E284" s="11" t="str">
        <f>LEFT(A284,2)</f>
        <v>62</v>
      </c>
      <c r="F284" s="11">
        <f>VALUE(B284)</f>
        <v>1.5E-3</v>
      </c>
      <c r="G284">
        <f>POWER(F284,2)</f>
        <v>2.2500000000000001E-6</v>
      </c>
      <c r="H284">
        <f>POWER(E284*F284,2)</f>
        <v>8.6490000000000004E-3</v>
      </c>
    </row>
    <row r="285" spans="1:8">
      <c r="A285" s="97" t="s">
        <v>827</v>
      </c>
      <c r="B285" s="11" t="s">
        <v>672</v>
      </c>
      <c r="C285" s="11" t="s">
        <v>695</v>
      </c>
      <c r="D285" s="11" t="s">
        <v>665</v>
      </c>
      <c r="E285" s="11" t="s">
        <v>294</v>
      </c>
      <c r="F285" s="11" t="str">
        <f>LEFT(B285,5)</f>
        <v xml:space="preserve">0.06 </v>
      </c>
    </row>
    <row r="286" spans="1:8">
      <c r="A286" s="97" t="s">
        <v>828</v>
      </c>
      <c r="B286" s="11" t="s">
        <v>1095</v>
      </c>
      <c r="C286" s="11" t="s">
        <v>1096</v>
      </c>
      <c r="D286" s="11" t="s">
        <v>1097</v>
      </c>
      <c r="E286" s="11" t="s">
        <v>294</v>
      </c>
    </row>
    <row r="287" spans="1:8">
      <c r="A287" s="97" t="s">
        <v>829</v>
      </c>
      <c r="B287" s="90">
        <v>1.17E-2</v>
      </c>
      <c r="C287" s="90">
        <v>1.37E-2</v>
      </c>
      <c r="D287" s="90">
        <v>1.0200000000000001E-2</v>
      </c>
      <c r="E287" s="11" t="str">
        <f>LEFT(A287,2)</f>
        <v>63</v>
      </c>
      <c r="F287" s="11">
        <f>VALUE(B287)</f>
        <v>1.17E-2</v>
      </c>
      <c r="G287">
        <f>POWER(F287,2)</f>
        <v>1.3689E-4</v>
      </c>
      <c r="H287">
        <f>POWER(E287*F287,2)</f>
        <v>0.54331640999999997</v>
      </c>
    </row>
    <row r="288" spans="1:8">
      <c r="A288" s="97" t="s">
        <v>830</v>
      </c>
      <c r="B288" s="11" t="s">
        <v>706</v>
      </c>
      <c r="C288" s="11" t="s">
        <v>969</v>
      </c>
      <c r="D288" s="11" t="s">
        <v>714</v>
      </c>
      <c r="E288" s="11" t="s">
        <v>294</v>
      </c>
      <c r="F288" s="11" t="str">
        <f>LEFT(B288,5)</f>
        <v xml:space="preserve">0.44 </v>
      </c>
    </row>
    <row r="289" spans="1:8">
      <c r="A289" s="97" t="s">
        <v>831</v>
      </c>
      <c r="B289" s="11" t="s">
        <v>1098</v>
      </c>
      <c r="C289" s="11" t="s">
        <v>1099</v>
      </c>
      <c r="D289" s="11" t="s">
        <v>1100</v>
      </c>
      <c r="E289" s="11" t="s">
        <v>294</v>
      </c>
    </row>
    <row r="290" spans="1:8">
      <c r="G290" s="29" t="s">
        <v>1105</v>
      </c>
      <c r="H290" s="29" t="s">
        <v>1104</v>
      </c>
    </row>
    <row r="291" spans="1:8">
      <c r="G291" s="26">
        <f>SUM(G101:G289)</f>
        <v>3.3791174999999996</v>
      </c>
      <c r="H291" s="26">
        <f>SUM(H101:H289)</f>
        <v>109.98515288</v>
      </c>
    </row>
    <row r="292" spans="1:8">
      <c r="G292" s="30" t="s">
        <v>317</v>
      </c>
      <c r="H292" s="23"/>
    </row>
    <row r="293" spans="1:8">
      <c r="G293" s="23">
        <f>H291/G291</f>
        <v>32.548484295085927</v>
      </c>
      <c r="H293" s="23"/>
    </row>
    <row r="298" spans="1:8" ht="63" thickBot="1">
      <c r="A298" s="108" t="s">
        <v>1110</v>
      </c>
      <c r="B298" s="109" t="s">
        <v>1111</v>
      </c>
      <c r="C298" s="110" t="s">
        <v>1112</v>
      </c>
      <c r="D298" s="110" t="s">
        <v>1113</v>
      </c>
      <c r="E298" s="111" t="s">
        <v>1114</v>
      </c>
      <c r="F298" s="109" t="s">
        <v>1115</v>
      </c>
    </row>
    <row r="299" spans="1:8" ht="21" thickTop="1">
      <c r="A299" s="101">
        <v>1</v>
      </c>
      <c r="B299" s="99">
        <v>1</v>
      </c>
      <c r="C299" s="100">
        <v>0.88600000000000001</v>
      </c>
      <c r="D299" s="100">
        <v>0.78600000000000003</v>
      </c>
      <c r="E299" s="101">
        <v>1</v>
      </c>
      <c r="F299" s="112">
        <v>0.78549999999999998</v>
      </c>
      <c r="G299" s="98" t="s">
        <v>294</v>
      </c>
    </row>
    <row r="300" spans="1:8" ht="20.399999999999999">
      <c r="A300" s="104">
        <v>3</v>
      </c>
      <c r="B300" s="102">
        <v>0.376</v>
      </c>
      <c r="C300" s="103">
        <v>0.33300000000000002</v>
      </c>
      <c r="D300" s="103">
        <v>0.111</v>
      </c>
      <c r="E300" s="104">
        <v>9</v>
      </c>
      <c r="F300" s="113">
        <v>0.998</v>
      </c>
      <c r="G300" s="98" t="s">
        <v>294</v>
      </c>
    </row>
    <row r="301" spans="1:8" ht="20.399999999999999">
      <c r="A301" s="104">
        <v>5</v>
      </c>
      <c r="B301" s="102">
        <v>0.22600000000000001</v>
      </c>
      <c r="C301" s="103">
        <v>0.2</v>
      </c>
      <c r="D301" s="103">
        <v>0.04</v>
      </c>
      <c r="E301" s="104">
        <v>25</v>
      </c>
      <c r="F301" s="113">
        <v>1</v>
      </c>
      <c r="G301" s="98" t="s">
        <v>294</v>
      </c>
    </row>
    <row r="302" spans="1:8" ht="20.399999999999999">
      <c r="A302" s="104">
        <v>7</v>
      </c>
      <c r="B302" s="102">
        <v>0.161</v>
      </c>
      <c r="C302" s="103">
        <v>0.14299999999999999</v>
      </c>
      <c r="D302" s="103">
        <v>0.02</v>
      </c>
      <c r="E302" s="104">
        <v>49</v>
      </c>
      <c r="F302" s="113">
        <v>0.98</v>
      </c>
      <c r="G302" s="98" t="s">
        <v>294</v>
      </c>
    </row>
    <row r="303" spans="1:8">
      <c r="A303" s="107" t="s">
        <v>1116</v>
      </c>
      <c r="B303" s="105" t="s">
        <v>1116</v>
      </c>
      <c r="C303" s="106" t="s">
        <v>1116</v>
      </c>
      <c r="D303" s="106" t="s">
        <v>1116</v>
      </c>
      <c r="E303" s="107" t="s">
        <v>1116</v>
      </c>
      <c r="F303" s="105" t="s">
        <v>1116</v>
      </c>
    </row>
    <row r="304" spans="1:8" ht="40.799999999999997">
      <c r="A304" s="107" t="s">
        <v>1117</v>
      </c>
      <c r="B304" s="102">
        <v>0.52300000000000002</v>
      </c>
      <c r="C304" s="114">
        <v>0.52300000000000002</v>
      </c>
      <c r="D304" s="115">
        <v>1000</v>
      </c>
      <c r="E304" s="104" t="s">
        <v>1101</v>
      </c>
      <c r="F304" s="113" t="s">
        <v>1118</v>
      </c>
    </row>
    <row r="307" spans="1:6" s="11" customFormat="1" ht="29.25" customHeight="1">
      <c r="A307" s="116" t="s">
        <v>1120</v>
      </c>
      <c r="B307" s="419" t="s">
        <v>1121</v>
      </c>
      <c r="C307" s="419"/>
      <c r="D307" s="419"/>
      <c r="E307" s="419"/>
      <c r="F307" s="419"/>
    </row>
    <row r="308" spans="1:6" s="11" customFormat="1" ht="33" customHeight="1">
      <c r="A308" s="116" t="s">
        <v>1119</v>
      </c>
    </row>
  </sheetData>
  <mergeCells count="1">
    <mergeCell ref="B307:F307"/>
  </mergeCells>
  <phoneticPr fontId="1"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opLeftCell="A10" workbookViewId="0">
      <selection activeCell="A13" sqref="A13"/>
    </sheetView>
  </sheetViews>
  <sheetFormatPr defaultRowHeight="17.399999999999999"/>
  <cols>
    <col min="2" max="2" width="25.5" customWidth="1"/>
  </cols>
  <sheetData>
    <row r="1" spans="1:5">
      <c r="A1" s="37">
        <v>0</v>
      </c>
      <c r="B1" s="39" t="s">
        <v>1184</v>
      </c>
      <c r="C1" s="50" t="s">
        <v>1187</v>
      </c>
      <c r="D1" s="50">
        <f>IF(OR(C1="U16", C1="S16"),1,IF(C1="TS",6,2))</f>
        <v>2</v>
      </c>
      <c r="E1" s="37">
        <v>1</v>
      </c>
    </row>
    <row r="2" spans="1:5">
      <c r="A2" s="37">
        <f t="shared" ref="A2:A13" si="0">A1+(D1*E1)</f>
        <v>2</v>
      </c>
      <c r="B2" s="39" t="s">
        <v>1185</v>
      </c>
      <c r="C2" s="50" t="s">
        <v>1187</v>
      </c>
      <c r="D2" s="50">
        <f t="shared" ref="D2:D7" si="1">IF(OR(C2="U16", C2="S16"),1,IF(C2="TS",6,2))</f>
        <v>2</v>
      </c>
      <c r="E2" s="37">
        <v>1</v>
      </c>
    </row>
    <row r="3" spans="1:5">
      <c r="A3" s="37">
        <f t="shared" si="0"/>
        <v>4</v>
      </c>
      <c r="B3" s="39" t="s">
        <v>1186</v>
      </c>
      <c r="C3" s="50" t="s">
        <v>1187</v>
      </c>
      <c r="D3" s="50">
        <f t="shared" si="1"/>
        <v>2</v>
      </c>
      <c r="E3" s="37">
        <v>1</v>
      </c>
    </row>
    <row r="4" spans="1:5">
      <c r="A4" s="37">
        <f t="shared" si="0"/>
        <v>6</v>
      </c>
      <c r="B4" s="39" t="s">
        <v>1188</v>
      </c>
      <c r="C4" s="50" t="s">
        <v>1189</v>
      </c>
      <c r="D4" s="50">
        <f t="shared" si="1"/>
        <v>1</v>
      </c>
      <c r="E4" s="37">
        <v>60</v>
      </c>
    </row>
    <row r="5" spans="1:5">
      <c r="A5" s="37">
        <f t="shared" si="0"/>
        <v>66</v>
      </c>
      <c r="B5" s="39" t="s">
        <v>1190</v>
      </c>
      <c r="C5" s="50" t="s">
        <v>69</v>
      </c>
      <c r="D5" s="50">
        <f t="shared" si="1"/>
        <v>2</v>
      </c>
      <c r="E5" s="37">
        <v>60</v>
      </c>
    </row>
    <row r="6" spans="1:5">
      <c r="A6" s="37">
        <f t="shared" si="0"/>
        <v>186</v>
      </c>
      <c r="B6" s="39" t="s">
        <v>189</v>
      </c>
      <c r="C6" s="50" t="s">
        <v>69</v>
      </c>
      <c r="D6" s="50">
        <f t="shared" si="1"/>
        <v>2</v>
      </c>
      <c r="E6" s="37">
        <v>3</v>
      </c>
    </row>
    <row r="7" spans="1:5">
      <c r="A7" s="37">
        <f t="shared" si="0"/>
        <v>192</v>
      </c>
      <c r="B7" s="39" t="s">
        <v>1191</v>
      </c>
      <c r="C7" s="50" t="s">
        <v>69</v>
      </c>
      <c r="D7" s="50">
        <f t="shared" si="1"/>
        <v>2</v>
      </c>
      <c r="E7" s="37">
        <v>3</v>
      </c>
    </row>
    <row r="8" spans="1:5">
      <c r="A8" s="37">
        <f t="shared" si="0"/>
        <v>198</v>
      </c>
      <c r="B8" s="39" t="s">
        <v>1192</v>
      </c>
      <c r="C8" s="50" t="s">
        <v>69</v>
      </c>
      <c r="D8" s="50">
        <f>IF(OR(C8="U16", C8="S16"),1,IF(C8="TS",6,2))</f>
        <v>2</v>
      </c>
      <c r="E8" s="37">
        <v>2</v>
      </c>
    </row>
    <row r="9" spans="1:5">
      <c r="A9" s="37">
        <f t="shared" si="0"/>
        <v>202</v>
      </c>
      <c r="B9" s="39" t="s">
        <v>1193</v>
      </c>
      <c r="C9" s="50" t="s">
        <v>69</v>
      </c>
      <c r="D9" s="50">
        <f>IF(OR(C9="U16", C9="S16"),1,IF(C9="TS",6,2))</f>
        <v>2</v>
      </c>
      <c r="E9" s="37">
        <f>3*26</f>
        <v>78</v>
      </c>
    </row>
    <row r="10" spans="1:5">
      <c r="A10" s="37">
        <f t="shared" si="0"/>
        <v>358</v>
      </c>
      <c r="B10" s="39" t="s">
        <v>1194</v>
      </c>
      <c r="C10" s="50" t="s">
        <v>69</v>
      </c>
      <c r="D10" s="50">
        <f>IF(OR(C10="U16", C10="S16"),1,IF(C10="TS",6,2))</f>
        <v>2</v>
      </c>
      <c r="E10" s="37">
        <v>3</v>
      </c>
    </row>
    <row r="11" spans="1:5">
      <c r="A11" s="37">
        <f t="shared" si="0"/>
        <v>364</v>
      </c>
      <c r="B11" s="39" t="s">
        <v>1195</v>
      </c>
      <c r="C11" s="50" t="s">
        <v>69</v>
      </c>
      <c r="D11" s="50">
        <f>IF(OR(C11="U16", C11="S16"),1,IF(C11="TS",6,2))</f>
        <v>2</v>
      </c>
      <c r="E11" s="37">
        <v>3</v>
      </c>
    </row>
    <row r="12" spans="1:5">
      <c r="A12" s="37">
        <f t="shared" si="0"/>
        <v>370</v>
      </c>
      <c r="B12" s="39" t="s">
        <v>1196</v>
      </c>
      <c r="C12" s="50" t="s">
        <v>69</v>
      </c>
      <c r="D12" s="50">
        <f>IF(OR(C12="U16", C12="S16"),1,IF(C12="TS",6,2))</f>
        <v>2</v>
      </c>
      <c r="E12" s="37">
        <v>3</v>
      </c>
    </row>
    <row r="13" spans="1:5">
      <c r="A13" s="37">
        <f t="shared" si="0"/>
        <v>376</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A106" sqref="A106"/>
    </sheetView>
  </sheetViews>
  <sheetFormatPr defaultColWidth="9" defaultRowHeight="15.6"/>
  <cols>
    <col min="1" max="1" width="9" style="5"/>
    <col min="2" max="3" width="9" style="19"/>
    <col min="4" max="16384" width="9" style="5"/>
  </cols>
  <sheetData>
    <row r="1" spans="1:3">
      <c r="A1" s="5" t="s">
        <v>250</v>
      </c>
    </row>
    <row r="3" spans="1:3">
      <c r="A3" s="5" t="s">
        <v>251</v>
      </c>
      <c r="B3" s="19" t="s">
        <v>252</v>
      </c>
      <c r="C3" s="19" t="s">
        <v>260</v>
      </c>
    </row>
    <row r="4" spans="1:3">
      <c r="A4" s="5" t="s">
        <v>253</v>
      </c>
      <c r="B4" s="19" t="s">
        <v>254</v>
      </c>
      <c r="C4" s="19" t="s">
        <v>254</v>
      </c>
    </row>
    <row r="5" spans="1:3">
      <c r="B5" s="19" t="s">
        <v>163</v>
      </c>
      <c r="C5" s="19" t="s">
        <v>163</v>
      </c>
    </row>
    <row r="6" spans="1:3">
      <c r="B6" s="19" t="s">
        <v>164</v>
      </c>
      <c r="C6" s="19" t="s">
        <v>164</v>
      </c>
    </row>
    <row r="7" spans="1:3">
      <c r="B7" s="19" t="s">
        <v>255</v>
      </c>
      <c r="C7" s="19" t="s">
        <v>255</v>
      </c>
    </row>
    <row r="8" spans="1:3">
      <c r="B8" s="19" t="s">
        <v>1</v>
      </c>
      <c r="C8" s="19" t="s">
        <v>1</v>
      </c>
    </row>
    <row r="9" spans="1:3">
      <c r="B9" s="19" t="s">
        <v>2</v>
      </c>
      <c r="C9" s="19" t="s">
        <v>2</v>
      </c>
    </row>
    <row r="10" spans="1:3">
      <c r="B10" s="19" t="s">
        <v>256</v>
      </c>
      <c r="C10" s="19" t="s">
        <v>256</v>
      </c>
    </row>
    <row r="11" spans="1:3">
      <c r="B11" s="19" t="s">
        <v>3</v>
      </c>
      <c r="C11" s="19" t="s">
        <v>3</v>
      </c>
    </row>
    <row r="12" spans="1:3">
      <c r="B12" s="19" t="s">
        <v>4</v>
      </c>
      <c r="C12" s="19" t="s">
        <v>4</v>
      </c>
    </row>
    <row r="13" spans="1:3">
      <c r="B13" s="19" t="s">
        <v>257</v>
      </c>
      <c r="C13" s="19" t="s">
        <v>257</v>
      </c>
    </row>
    <row r="14" spans="1:3">
      <c r="B14" s="19" t="s">
        <v>258</v>
      </c>
      <c r="C14" s="19" t="s">
        <v>258</v>
      </c>
    </row>
    <row r="15" spans="1:3">
      <c r="B15" s="19" t="s">
        <v>259</v>
      </c>
      <c r="C15" s="19" t="s">
        <v>259</v>
      </c>
    </row>
    <row r="16" spans="1:3">
      <c r="B16" s="19" t="s">
        <v>263</v>
      </c>
      <c r="C16" s="19" t="s">
        <v>261</v>
      </c>
    </row>
    <row r="17" spans="1:3">
      <c r="B17" s="19" t="s">
        <v>264</v>
      </c>
      <c r="C17" s="19" t="s">
        <v>262</v>
      </c>
    </row>
    <row r="18" spans="1:3">
      <c r="B18" s="19" t="s">
        <v>265</v>
      </c>
    </row>
    <row r="19" spans="1:3">
      <c r="B19" s="19" t="s">
        <v>266</v>
      </c>
    </row>
    <row r="26" spans="1:3">
      <c r="A26" s="5" t="s">
        <v>267</v>
      </c>
      <c r="B26" s="19" t="s">
        <v>268</v>
      </c>
    </row>
    <row r="27" spans="1:3">
      <c r="B27" s="19" t="s">
        <v>269</v>
      </c>
    </row>
    <row r="28" spans="1:3">
      <c r="B28" s="19" t="s">
        <v>270</v>
      </c>
    </row>
  </sheetData>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A23" sqref="A23"/>
    </sheetView>
  </sheetViews>
  <sheetFormatPr defaultRowHeight="17.399999999999999"/>
  <cols>
    <col min="3" max="4" width="15.69921875" style="20" customWidth="1"/>
    <col min="5" max="5" width="15.69921875" style="11" customWidth="1"/>
  </cols>
  <sheetData>
    <row r="1" spans="1:5">
      <c r="A1" s="22"/>
      <c r="B1" s="21" t="s">
        <v>307</v>
      </c>
      <c r="C1" s="21" t="s">
        <v>306</v>
      </c>
      <c r="D1" s="21" t="s">
        <v>309</v>
      </c>
      <c r="E1" s="21" t="s">
        <v>308</v>
      </c>
    </row>
    <row r="2" spans="1:5">
      <c r="A2" s="23" t="s">
        <v>275</v>
      </c>
      <c r="B2" s="24">
        <v>0</v>
      </c>
      <c r="C2" s="25">
        <v>0</v>
      </c>
      <c r="D2" s="25">
        <f t="shared" ref="D2:D17" si="0">(C3-C2)/2</f>
        <v>300</v>
      </c>
      <c r="E2" s="25">
        <f>C2</f>
        <v>0</v>
      </c>
    </row>
    <row r="3" spans="1:5">
      <c r="A3" s="23" t="s">
        <v>276</v>
      </c>
      <c r="B3" s="24">
        <v>258</v>
      </c>
      <c r="C3" s="25">
        <f t="shared" ref="C3:C18" si="1">HEX2DEC(B3)</f>
        <v>600</v>
      </c>
      <c r="D3" s="25">
        <f t="shared" si="0"/>
        <v>100</v>
      </c>
      <c r="E3" s="25">
        <f t="shared" ref="E3:E18" si="2">E2+D2</f>
        <v>300</v>
      </c>
    </row>
    <row r="4" spans="1:5">
      <c r="A4" s="23" t="s">
        <v>288</v>
      </c>
      <c r="B4" s="24">
        <v>320</v>
      </c>
      <c r="C4" s="25">
        <f t="shared" si="1"/>
        <v>800</v>
      </c>
      <c r="D4" s="25">
        <f t="shared" si="0"/>
        <v>300</v>
      </c>
      <c r="E4" s="25">
        <f t="shared" si="2"/>
        <v>400</v>
      </c>
    </row>
    <row r="5" spans="1:5">
      <c r="A5" s="23" t="s">
        <v>289</v>
      </c>
      <c r="B5" s="24">
        <v>578</v>
      </c>
      <c r="C5" s="25">
        <f t="shared" si="1"/>
        <v>1400</v>
      </c>
      <c r="D5" s="25">
        <f t="shared" si="0"/>
        <v>100</v>
      </c>
      <c r="E5" s="25">
        <f t="shared" si="2"/>
        <v>700</v>
      </c>
    </row>
    <row r="6" spans="1:5">
      <c r="A6" s="23" t="s">
        <v>290</v>
      </c>
      <c r="B6" s="24">
        <v>640</v>
      </c>
      <c r="C6" s="25">
        <f t="shared" si="1"/>
        <v>1600</v>
      </c>
      <c r="D6" s="25">
        <f t="shared" si="0"/>
        <v>100</v>
      </c>
      <c r="E6" s="25">
        <f t="shared" si="2"/>
        <v>800</v>
      </c>
    </row>
    <row r="7" spans="1:5">
      <c r="A7" s="23" t="s">
        <v>291</v>
      </c>
      <c r="B7" s="24">
        <v>708</v>
      </c>
      <c r="C7" s="25">
        <f t="shared" si="1"/>
        <v>1800</v>
      </c>
      <c r="D7" s="25">
        <f t="shared" si="0"/>
        <v>600</v>
      </c>
      <c r="E7" s="25">
        <f t="shared" si="2"/>
        <v>900</v>
      </c>
    </row>
    <row r="8" spans="1:5">
      <c r="A8" s="23" t="s">
        <v>278</v>
      </c>
      <c r="B8" s="24" t="s">
        <v>277</v>
      </c>
      <c r="C8" s="25">
        <f t="shared" si="1"/>
        <v>3000</v>
      </c>
      <c r="D8" s="25">
        <f t="shared" si="0"/>
        <v>800</v>
      </c>
      <c r="E8" s="25">
        <f t="shared" si="2"/>
        <v>1500</v>
      </c>
    </row>
    <row r="9" spans="1:5">
      <c r="A9" s="23" t="s">
        <v>279</v>
      </c>
      <c r="B9" s="24" t="s">
        <v>305</v>
      </c>
      <c r="C9" s="25">
        <f t="shared" si="1"/>
        <v>4600</v>
      </c>
      <c r="D9" s="25">
        <f t="shared" si="0"/>
        <v>1500</v>
      </c>
      <c r="E9" s="25">
        <f t="shared" si="2"/>
        <v>2300</v>
      </c>
    </row>
    <row r="10" spans="1:5">
      <c r="A10" s="23" t="s">
        <v>280</v>
      </c>
      <c r="B10" s="24" t="s">
        <v>304</v>
      </c>
      <c r="C10" s="25">
        <f t="shared" si="1"/>
        <v>7600</v>
      </c>
      <c r="D10" s="25">
        <f t="shared" si="0"/>
        <v>200</v>
      </c>
      <c r="E10" s="25">
        <f t="shared" si="2"/>
        <v>3800</v>
      </c>
    </row>
    <row r="11" spans="1:5">
      <c r="A11" s="23" t="s">
        <v>281</v>
      </c>
      <c r="B11" s="24" t="s">
        <v>303</v>
      </c>
      <c r="C11" s="25">
        <f t="shared" si="1"/>
        <v>8000</v>
      </c>
      <c r="D11" s="25">
        <f t="shared" si="0"/>
        <v>100</v>
      </c>
      <c r="E11" s="25">
        <f t="shared" si="2"/>
        <v>4000</v>
      </c>
    </row>
    <row r="12" spans="1:5">
      <c r="A12" s="26" t="s">
        <v>282</v>
      </c>
      <c r="B12" s="27" t="s">
        <v>302</v>
      </c>
      <c r="C12" s="28">
        <f t="shared" si="1"/>
        <v>8200</v>
      </c>
      <c r="D12" s="28">
        <f t="shared" si="0"/>
        <v>12</v>
      </c>
      <c r="E12" s="28">
        <f t="shared" si="2"/>
        <v>4100</v>
      </c>
    </row>
    <row r="13" spans="1:5">
      <c r="A13" s="26" t="s">
        <v>283</v>
      </c>
      <c r="B13" s="27" t="s">
        <v>301</v>
      </c>
      <c r="C13" s="28">
        <f t="shared" si="1"/>
        <v>8224</v>
      </c>
      <c r="D13" s="28">
        <f t="shared" si="0"/>
        <v>108</v>
      </c>
      <c r="E13" s="28">
        <f t="shared" si="2"/>
        <v>4112</v>
      </c>
    </row>
    <row r="14" spans="1:5">
      <c r="A14" s="26" t="s">
        <v>292</v>
      </c>
      <c r="B14" s="27" t="s">
        <v>300</v>
      </c>
      <c r="C14" s="28">
        <f t="shared" si="1"/>
        <v>8440</v>
      </c>
      <c r="D14" s="28">
        <f t="shared" si="0"/>
        <v>44</v>
      </c>
      <c r="E14" s="28">
        <f t="shared" si="2"/>
        <v>4220</v>
      </c>
    </row>
    <row r="15" spans="1:5">
      <c r="A15" s="26" t="s">
        <v>284</v>
      </c>
      <c r="B15" s="27" t="s">
        <v>299</v>
      </c>
      <c r="C15" s="28">
        <f t="shared" si="1"/>
        <v>8528</v>
      </c>
      <c r="D15" s="28">
        <f t="shared" si="0"/>
        <v>6752</v>
      </c>
      <c r="E15" s="28">
        <f t="shared" si="2"/>
        <v>4264</v>
      </c>
    </row>
    <row r="16" spans="1:5">
      <c r="A16" s="26" t="s">
        <v>285</v>
      </c>
      <c r="B16" s="27" t="s">
        <v>298</v>
      </c>
      <c r="C16" s="28">
        <f t="shared" si="1"/>
        <v>22032</v>
      </c>
      <c r="D16" s="28">
        <f t="shared" si="0"/>
        <v>108</v>
      </c>
      <c r="E16" s="28">
        <f t="shared" si="2"/>
        <v>11016</v>
      </c>
    </row>
    <row r="17" spans="1:5">
      <c r="A17" s="26" t="s">
        <v>286</v>
      </c>
      <c r="B17" s="27" t="s">
        <v>297</v>
      </c>
      <c r="C17" s="28">
        <f t="shared" si="1"/>
        <v>22248</v>
      </c>
      <c r="D17" s="28">
        <f t="shared" si="0"/>
        <v>32290</v>
      </c>
      <c r="E17" s="28">
        <f t="shared" si="2"/>
        <v>11124</v>
      </c>
    </row>
    <row r="18" spans="1:5">
      <c r="A18" s="26" t="s">
        <v>287</v>
      </c>
      <c r="B18" s="27" t="s">
        <v>296</v>
      </c>
      <c r="C18" s="28">
        <f t="shared" si="1"/>
        <v>86828</v>
      </c>
      <c r="D18" s="28">
        <f>([1]Sheet1!C21-C18)/2</f>
        <v>-43414</v>
      </c>
      <c r="E18" s="28">
        <f t="shared" si="2"/>
        <v>43414</v>
      </c>
    </row>
  </sheetData>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opLeftCell="A4" workbookViewId="0">
      <selection activeCell="C4" sqref="C4"/>
    </sheetView>
  </sheetViews>
  <sheetFormatPr defaultColWidth="9" defaultRowHeight="15.6"/>
  <cols>
    <col min="1" max="1" width="9" style="5"/>
    <col min="2" max="3" width="12.69921875" style="7" customWidth="1"/>
    <col min="4" max="7" width="12.69921875" style="5" customWidth="1"/>
    <col min="8" max="16384" width="9" style="5"/>
  </cols>
  <sheetData>
    <row r="1" spans="1:4">
      <c r="A1" s="5" t="s">
        <v>1180</v>
      </c>
    </row>
    <row r="2" spans="1:4">
      <c r="B2" s="5" t="s">
        <v>1183</v>
      </c>
      <c r="C2" s="7" t="s">
        <v>1182</v>
      </c>
      <c r="D2" s="7" t="s">
        <v>1181</v>
      </c>
    </row>
    <row r="3" spans="1:4">
      <c r="A3" s="5">
        <v>100</v>
      </c>
      <c r="B3" s="5">
        <v>90</v>
      </c>
      <c r="C3" s="7">
        <v>440</v>
      </c>
      <c r="D3" s="7">
        <v>492</v>
      </c>
    </row>
    <row r="4" spans="1:4">
      <c r="A4" s="5">
        <v>80</v>
      </c>
      <c r="B4" s="5">
        <v>78</v>
      </c>
      <c r="C4" s="7">
        <v>330</v>
      </c>
      <c r="D4" s="7">
        <v>369</v>
      </c>
    </row>
    <row r="5" spans="1:4">
      <c r="A5" s="5">
        <v>60</v>
      </c>
      <c r="B5" s="5">
        <v>60</v>
      </c>
      <c r="C5" s="7">
        <v>280</v>
      </c>
      <c r="D5" s="7">
        <v>92</v>
      </c>
    </row>
    <row r="6" spans="1:4">
      <c r="A6" s="5">
        <v>40</v>
      </c>
      <c r="B6" s="5">
        <v>50</v>
      </c>
      <c r="C6" s="7">
        <v>270</v>
      </c>
      <c r="D6" s="7">
        <v>74</v>
      </c>
    </row>
    <row r="7" spans="1:4">
      <c r="A7" s="5">
        <v>20</v>
      </c>
      <c r="B7" s="5">
        <v>25</v>
      </c>
      <c r="C7" s="7">
        <v>260</v>
      </c>
      <c r="D7" s="7">
        <v>46</v>
      </c>
    </row>
  </sheetData>
  <phoneticPr fontId="1" type="noConversion"/>
  <pageMargins left="0.7" right="0.7" top="0.75" bottom="0.75" header="0.3" footer="0.3"/>
  <pageSetup paperSize="9"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6"/>
  <sheetViews>
    <sheetView topLeftCell="A172" workbookViewId="0">
      <selection activeCell="A247" sqref="A247:XFD247"/>
    </sheetView>
  </sheetViews>
  <sheetFormatPr defaultColWidth="9" defaultRowHeight="15.6"/>
  <cols>
    <col min="1" max="1" width="9" style="80"/>
    <col min="2" max="2" width="20.3984375" style="80" customWidth="1"/>
    <col min="3" max="3" width="9" style="80"/>
    <col min="4" max="4" width="12.3984375" style="80" customWidth="1"/>
    <col min="5" max="5" width="12.8984375" style="80" customWidth="1"/>
    <col min="6" max="6" width="36.09765625" style="80" customWidth="1"/>
    <col min="7" max="16384" width="9" style="80"/>
  </cols>
  <sheetData>
    <row r="1" spans="1:6">
      <c r="A1" s="256" t="s">
        <v>1615</v>
      </c>
    </row>
    <row r="2" spans="1:6">
      <c r="A2" s="256" t="s">
        <v>1616</v>
      </c>
    </row>
    <row r="3" spans="1:6">
      <c r="A3" s="256" t="s">
        <v>1617</v>
      </c>
    </row>
    <row r="4" spans="1:6">
      <c r="A4" s="256" t="s">
        <v>1622</v>
      </c>
    </row>
    <row r="5" spans="1:6">
      <c r="A5" s="256" t="s">
        <v>1623</v>
      </c>
    </row>
    <row r="6" spans="1:6">
      <c r="A6" s="420" t="s">
        <v>1280</v>
      </c>
      <c r="B6" s="420"/>
      <c r="C6" s="420"/>
      <c r="D6" s="420"/>
      <c r="E6" s="420"/>
      <c r="F6" s="420"/>
    </row>
    <row r="7" spans="1:6">
      <c r="A7" s="252" t="s">
        <v>1200</v>
      </c>
      <c r="B7" s="253" t="s">
        <v>1201</v>
      </c>
      <c r="C7" s="252" t="s">
        <v>1202</v>
      </c>
      <c r="D7" s="252" t="s">
        <v>1203</v>
      </c>
      <c r="E7" s="252" t="s">
        <v>1204</v>
      </c>
      <c r="F7" s="253"/>
    </row>
    <row r="8" spans="1:6">
      <c r="A8" s="252">
        <v>0</v>
      </c>
      <c r="B8" s="253" t="s">
        <v>1205</v>
      </c>
      <c r="C8" s="252" t="s">
        <v>1206</v>
      </c>
      <c r="D8" s="252">
        <v>4</v>
      </c>
      <c r="E8" s="252">
        <v>1</v>
      </c>
      <c r="F8" s="253" t="s">
        <v>1207</v>
      </c>
    </row>
    <row r="9" spans="1:6">
      <c r="A9" s="252">
        <f t="shared" ref="A9:A15" si="0">A8+(D8*E8)</f>
        <v>4</v>
      </c>
      <c r="B9" s="253" t="s">
        <v>1208</v>
      </c>
      <c r="C9" s="252" t="s">
        <v>1206</v>
      </c>
      <c r="D9" s="252">
        <v>4</v>
      </c>
      <c r="E9" s="252">
        <v>1</v>
      </c>
      <c r="F9" s="253" t="s">
        <v>1209</v>
      </c>
    </row>
    <row r="10" spans="1:6">
      <c r="A10" s="252">
        <f t="shared" si="0"/>
        <v>8</v>
      </c>
      <c r="B10" s="253" t="s">
        <v>1210</v>
      </c>
      <c r="C10" s="252" t="s">
        <v>1211</v>
      </c>
      <c r="D10" s="252">
        <v>4</v>
      </c>
      <c r="E10" s="252">
        <v>1</v>
      </c>
      <c r="F10" s="253" t="s">
        <v>1212</v>
      </c>
    </row>
    <row r="11" spans="1:6">
      <c r="A11" s="252">
        <f t="shared" si="0"/>
        <v>12</v>
      </c>
      <c r="B11" s="253" t="s">
        <v>1213</v>
      </c>
      <c r="C11" s="252" t="s">
        <v>1214</v>
      </c>
      <c r="D11" s="252">
        <v>2</v>
      </c>
      <c r="E11" s="252">
        <v>60</v>
      </c>
      <c r="F11" s="253" t="s">
        <v>1215</v>
      </c>
    </row>
    <row r="12" spans="1:6">
      <c r="A12" s="252">
        <f t="shared" si="0"/>
        <v>132</v>
      </c>
      <c r="B12" s="253" t="s">
        <v>1216</v>
      </c>
      <c r="C12" s="252" t="s">
        <v>1217</v>
      </c>
      <c r="D12" s="252">
        <v>4</v>
      </c>
      <c r="E12" s="252">
        <v>60</v>
      </c>
      <c r="F12" s="253" t="s">
        <v>1218</v>
      </c>
    </row>
    <row r="13" spans="1:6">
      <c r="A13" s="252">
        <f t="shared" si="0"/>
        <v>372</v>
      </c>
      <c r="B13" s="253" t="s">
        <v>1247</v>
      </c>
      <c r="C13" s="252" t="s">
        <v>1219</v>
      </c>
      <c r="D13" s="252">
        <v>4</v>
      </c>
      <c r="E13" s="252">
        <v>3</v>
      </c>
      <c r="F13" s="253" t="s">
        <v>1220</v>
      </c>
    </row>
    <row r="14" spans="1:6">
      <c r="A14" s="252">
        <f t="shared" si="0"/>
        <v>384</v>
      </c>
      <c r="B14" s="253" t="s">
        <v>1221</v>
      </c>
      <c r="C14" s="252" t="s">
        <v>1217</v>
      </c>
      <c r="D14" s="252">
        <v>4</v>
      </c>
      <c r="E14" s="252">
        <v>3</v>
      </c>
      <c r="F14" s="253" t="s">
        <v>1222</v>
      </c>
    </row>
    <row r="15" spans="1:6">
      <c r="A15" s="252">
        <f t="shared" si="0"/>
        <v>396</v>
      </c>
      <c r="B15" s="253" t="s">
        <v>1223</v>
      </c>
      <c r="C15" s="252" t="s">
        <v>1217</v>
      </c>
      <c r="D15" s="252">
        <v>4</v>
      </c>
      <c r="E15" s="252">
        <v>2</v>
      </c>
      <c r="F15" s="253" t="s">
        <v>1224</v>
      </c>
    </row>
    <row r="16" spans="1:6">
      <c r="A16" s="252">
        <f t="shared" ref="A16:A25" si="1">A15+(D15*E15)</f>
        <v>404</v>
      </c>
      <c r="B16" s="253" t="s">
        <v>1225</v>
      </c>
      <c r="C16" s="252" t="s">
        <v>1226</v>
      </c>
      <c r="D16" s="252">
        <v>4</v>
      </c>
      <c r="E16" s="252">
        <v>72</v>
      </c>
      <c r="F16" s="253" t="s">
        <v>1227</v>
      </c>
    </row>
    <row r="17" spans="1:6">
      <c r="A17" s="252">
        <f t="shared" si="1"/>
        <v>692</v>
      </c>
      <c r="B17" s="253" t="s">
        <v>1228</v>
      </c>
      <c r="C17" s="252" t="s">
        <v>1217</v>
      </c>
      <c r="D17" s="252">
        <v>4</v>
      </c>
      <c r="E17" s="252">
        <v>3</v>
      </c>
      <c r="F17" s="253"/>
    </row>
    <row r="18" spans="1:6">
      <c r="A18" s="252">
        <f t="shared" si="1"/>
        <v>704</v>
      </c>
      <c r="B18" s="253" t="s">
        <v>1229</v>
      </c>
      <c r="C18" s="252" t="s">
        <v>1217</v>
      </c>
      <c r="D18" s="252">
        <v>4</v>
      </c>
      <c r="E18" s="252">
        <v>3</v>
      </c>
      <c r="F18" s="253"/>
    </row>
    <row r="19" spans="1:6">
      <c r="A19" s="252">
        <f t="shared" si="1"/>
        <v>716</v>
      </c>
      <c r="B19" s="253" t="s">
        <v>1230</v>
      </c>
      <c r="C19" s="252" t="s">
        <v>1217</v>
      </c>
      <c r="D19" s="252">
        <v>4</v>
      </c>
      <c r="E19" s="252">
        <v>3</v>
      </c>
      <c r="F19" s="253"/>
    </row>
    <row r="20" spans="1:6">
      <c r="A20" s="252">
        <f t="shared" si="1"/>
        <v>728</v>
      </c>
      <c r="B20" s="253" t="s">
        <v>1231</v>
      </c>
      <c r="C20" s="252" t="s">
        <v>1232</v>
      </c>
      <c r="D20" s="252">
        <v>2</v>
      </c>
      <c r="E20" s="252">
        <v>4</v>
      </c>
      <c r="F20" s="253"/>
    </row>
    <row r="21" spans="1:6">
      <c r="A21" s="252">
        <f t="shared" si="1"/>
        <v>736</v>
      </c>
      <c r="B21" s="253" t="s">
        <v>1233</v>
      </c>
      <c r="C21" s="252" t="s">
        <v>1232</v>
      </c>
      <c r="D21" s="252">
        <v>2</v>
      </c>
      <c r="E21" s="252">
        <v>4</v>
      </c>
      <c r="F21" s="253"/>
    </row>
    <row r="22" spans="1:6">
      <c r="A22" s="252">
        <f t="shared" si="1"/>
        <v>744</v>
      </c>
      <c r="B22" s="253" t="s">
        <v>1234</v>
      </c>
      <c r="C22" s="252" t="s">
        <v>1232</v>
      </c>
      <c r="D22" s="252">
        <v>2</v>
      </c>
      <c r="E22" s="252">
        <v>4</v>
      </c>
      <c r="F22" s="253"/>
    </row>
    <row r="23" spans="1:6">
      <c r="A23" s="252">
        <f t="shared" si="1"/>
        <v>752</v>
      </c>
      <c r="B23" s="253" t="s">
        <v>1235</v>
      </c>
      <c r="C23" s="252" t="s">
        <v>585</v>
      </c>
      <c r="D23" s="252">
        <v>2</v>
      </c>
      <c r="E23" s="252">
        <v>4</v>
      </c>
      <c r="F23" s="253"/>
    </row>
    <row r="24" spans="1:6">
      <c r="A24" s="252">
        <f t="shared" si="1"/>
        <v>760</v>
      </c>
      <c r="B24" s="253" t="s">
        <v>1236</v>
      </c>
      <c r="C24" s="252" t="s">
        <v>1232</v>
      </c>
      <c r="D24" s="252">
        <v>2</v>
      </c>
      <c r="E24" s="252">
        <v>4</v>
      </c>
      <c r="F24" s="253"/>
    </row>
    <row r="25" spans="1:6">
      <c r="A25" s="252">
        <f t="shared" si="1"/>
        <v>768</v>
      </c>
      <c r="B25" s="253"/>
      <c r="C25" s="252"/>
      <c r="D25" s="252" t="s">
        <v>341</v>
      </c>
      <c r="E25" s="252" t="s">
        <v>1237</v>
      </c>
      <c r="F25" s="253"/>
    </row>
    <row r="27" spans="1:6">
      <c r="A27" s="256" t="s">
        <v>1618</v>
      </c>
    </row>
    <row r="28" spans="1:6">
      <c r="A28" s="256" t="s">
        <v>1619</v>
      </c>
    </row>
    <row r="29" spans="1:6">
      <c r="A29" s="256" t="s">
        <v>1620</v>
      </c>
    </row>
    <row r="30" spans="1:6">
      <c r="A30" s="256" t="s">
        <v>1621</v>
      </c>
    </row>
    <row r="31" spans="1:6">
      <c r="A31" s="256" t="s">
        <v>1624</v>
      </c>
    </row>
    <row r="32" spans="1:6">
      <c r="A32" s="420" t="s">
        <v>1626</v>
      </c>
      <c r="B32" s="420"/>
      <c r="C32" s="420"/>
      <c r="D32" s="420"/>
      <c r="E32" s="420"/>
      <c r="F32" s="420"/>
    </row>
    <row r="33" spans="1:6">
      <c r="A33" s="166" t="s">
        <v>1200</v>
      </c>
      <c r="B33" s="171" t="s">
        <v>1201</v>
      </c>
      <c r="C33" s="166" t="s">
        <v>1202</v>
      </c>
      <c r="D33" s="166" t="s">
        <v>1203</v>
      </c>
      <c r="E33" s="166" t="s">
        <v>1204</v>
      </c>
      <c r="F33" s="171"/>
    </row>
    <row r="34" spans="1:6">
      <c r="A34" s="166">
        <v>0</v>
      </c>
      <c r="B34" s="171" t="s">
        <v>1184</v>
      </c>
      <c r="C34" s="171" t="s">
        <v>612</v>
      </c>
      <c r="D34" s="171">
        <v>4</v>
      </c>
      <c r="E34" s="171">
        <v>1</v>
      </c>
      <c r="F34" s="171" t="s">
        <v>341</v>
      </c>
    </row>
    <row r="35" spans="1:6">
      <c r="A35" s="166">
        <f>A34+(D34*E34)</f>
        <v>4</v>
      </c>
      <c r="B35" s="171" t="s">
        <v>1260</v>
      </c>
      <c r="C35" s="171" t="s">
        <v>612</v>
      </c>
      <c r="D35" s="171">
        <v>4</v>
      </c>
      <c r="E35" s="171">
        <v>1</v>
      </c>
      <c r="F35" s="171"/>
    </row>
    <row r="36" spans="1:6">
      <c r="A36" s="166">
        <f t="shared" ref="A36:A54" si="2">A35+(D35*E35)</f>
        <v>8</v>
      </c>
      <c r="B36" s="171" t="s">
        <v>1261</v>
      </c>
      <c r="C36" s="171" t="s">
        <v>612</v>
      </c>
      <c r="D36" s="171">
        <v>4</v>
      </c>
      <c r="E36" s="171">
        <v>1</v>
      </c>
      <c r="F36" s="171" t="s">
        <v>1264</v>
      </c>
    </row>
    <row r="37" spans="1:6" ht="409.6">
      <c r="A37" s="166">
        <f t="shared" si="2"/>
        <v>12</v>
      </c>
      <c r="B37" s="171" t="s">
        <v>1262</v>
      </c>
      <c r="C37" s="171" t="s">
        <v>612</v>
      </c>
      <c r="D37" s="171">
        <v>4</v>
      </c>
      <c r="E37" s="171">
        <v>1</v>
      </c>
      <c r="F37" s="254" t="s">
        <v>1542</v>
      </c>
    </row>
    <row r="38" spans="1:6">
      <c r="A38" s="166">
        <f t="shared" si="2"/>
        <v>16</v>
      </c>
      <c r="B38" s="171" t="s">
        <v>1186</v>
      </c>
      <c r="C38" s="171" t="s">
        <v>612</v>
      </c>
      <c r="D38" s="171">
        <v>4</v>
      </c>
      <c r="E38" s="171">
        <v>1</v>
      </c>
      <c r="F38" s="171" t="s">
        <v>1312</v>
      </c>
    </row>
    <row r="39" spans="1:6">
      <c r="A39" s="166">
        <f t="shared" si="2"/>
        <v>20</v>
      </c>
      <c r="B39" s="171" t="s">
        <v>1263</v>
      </c>
      <c r="C39" s="171" t="s">
        <v>612</v>
      </c>
      <c r="D39" s="171">
        <v>4</v>
      </c>
      <c r="E39" s="171">
        <v>1</v>
      </c>
      <c r="F39" s="171" t="s">
        <v>1265</v>
      </c>
    </row>
    <row r="40" spans="1:6">
      <c r="A40" s="166">
        <f t="shared" si="2"/>
        <v>24</v>
      </c>
      <c r="B40" s="171" t="s">
        <v>1238</v>
      </c>
      <c r="C40" s="171" t="s">
        <v>612</v>
      </c>
      <c r="D40" s="171">
        <v>4</v>
      </c>
      <c r="E40" s="171">
        <v>4</v>
      </c>
      <c r="F40" s="171" t="s">
        <v>1266</v>
      </c>
    </row>
    <row r="41" spans="1:6">
      <c r="A41" s="166">
        <f t="shared" si="2"/>
        <v>40</v>
      </c>
      <c r="B41" s="171" t="s">
        <v>1239</v>
      </c>
      <c r="C41" s="171" t="s">
        <v>612</v>
      </c>
      <c r="D41" s="171">
        <v>4</v>
      </c>
      <c r="E41" s="171">
        <v>4</v>
      </c>
      <c r="F41" s="171" t="s">
        <v>1269</v>
      </c>
    </row>
    <row r="42" spans="1:6">
      <c r="A42" s="166">
        <f t="shared" si="2"/>
        <v>56</v>
      </c>
      <c r="B42" s="171" t="s">
        <v>1240</v>
      </c>
      <c r="C42" s="171" t="s">
        <v>612</v>
      </c>
      <c r="D42" s="171">
        <v>4</v>
      </c>
      <c r="E42" s="171">
        <v>4</v>
      </c>
      <c r="F42" s="171" t="s">
        <v>1267</v>
      </c>
    </row>
    <row r="43" spans="1:6">
      <c r="A43" s="166">
        <f t="shared" si="2"/>
        <v>72</v>
      </c>
      <c r="B43" s="171" t="s">
        <v>1241</v>
      </c>
      <c r="C43" s="171" t="s">
        <v>612</v>
      </c>
      <c r="D43" s="171">
        <v>4</v>
      </c>
      <c r="E43" s="171">
        <v>4</v>
      </c>
      <c r="F43" s="171" t="s">
        <v>1268</v>
      </c>
    </row>
    <row r="44" spans="1:6">
      <c r="A44" s="166">
        <f t="shared" si="2"/>
        <v>88</v>
      </c>
      <c r="B44" s="171" t="s">
        <v>1242</v>
      </c>
      <c r="C44" s="171" t="s">
        <v>612</v>
      </c>
      <c r="D44" s="171">
        <v>4</v>
      </c>
      <c r="E44" s="171">
        <v>4</v>
      </c>
      <c r="F44" s="171" t="s">
        <v>1270</v>
      </c>
    </row>
    <row r="45" spans="1:6">
      <c r="A45" s="166">
        <f t="shared" si="2"/>
        <v>104</v>
      </c>
      <c r="B45" s="171" t="s">
        <v>1243</v>
      </c>
      <c r="C45" s="171" t="s">
        <v>1254</v>
      </c>
      <c r="D45" s="171">
        <v>8</v>
      </c>
      <c r="E45" s="171">
        <v>1</v>
      </c>
      <c r="F45" s="171" t="s">
        <v>1275</v>
      </c>
    </row>
    <row r="46" spans="1:6">
      <c r="A46" s="166">
        <f t="shared" si="2"/>
        <v>112</v>
      </c>
      <c r="B46" s="171" t="s">
        <v>1244</v>
      </c>
      <c r="C46" s="171" t="s">
        <v>1254</v>
      </c>
      <c r="D46" s="171">
        <v>8</v>
      </c>
      <c r="E46" s="171">
        <v>1</v>
      </c>
      <c r="F46" s="171" t="s">
        <v>1271</v>
      </c>
    </row>
    <row r="47" spans="1:6">
      <c r="A47" s="166">
        <f t="shared" si="2"/>
        <v>120</v>
      </c>
      <c r="B47" s="171" t="s">
        <v>1245</v>
      </c>
      <c r="C47" s="171" t="s">
        <v>1254</v>
      </c>
      <c r="D47" s="171">
        <v>8</v>
      </c>
      <c r="E47" s="171">
        <v>3</v>
      </c>
      <c r="F47" s="171" t="s">
        <v>1272</v>
      </c>
    </row>
    <row r="48" spans="1:6">
      <c r="A48" s="166">
        <f t="shared" si="2"/>
        <v>144</v>
      </c>
      <c r="B48" s="171" t="s">
        <v>1246</v>
      </c>
      <c r="C48" s="171" t="s">
        <v>1254</v>
      </c>
      <c r="D48" s="171">
        <v>8</v>
      </c>
      <c r="E48" s="171">
        <v>3</v>
      </c>
      <c r="F48" s="171" t="s">
        <v>1273</v>
      </c>
    </row>
    <row r="49" spans="1:6">
      <c r="A49" s="166">
        <f t="shared" si="2"/>
        <v>168</v>
      </c>
      <c r="B49" s="171" t="s">
        <v>1248</v>
      </c>
      <c r="C49" s="171" t="s">
        <v>1254</v>
      </c>
      <c r="D49" s="171">
        <v>8</v>
      </c>
      <c r="E49" s="171">
        <v>1</v>
      </c>
      <c r="F49" s="171" t="s">
        <v>1274</v>
      </c>
    </row>
    <row r="50" spans="1:6">
      <c r="A50" s="166">
        <f t="shared" si="2"/>
        <v>176</v>
      </c>
      <c r="B50" s="171" t="s">
        <v>1249</v>
      </c>
      <c r="C50" s="171" t="s">
        <v>1254</v>
      </c>
      <c r="D50" s="171">
        <v>8</v>
      </c>
      <c r="E50" s="171">
        <v>3</v>
      </c>
      <c r="F50" s="171" t="s">
        <v>1277</v>
      </c>
    </row>
    <row r="51" spans="1:6">
      <c r="A51" s="166">
        <f t="shared" si="2"/>
        <v>200</v>
      </c>
      <c r="B51" s="171" t="s">
        <v>1250</v>
      </c>
      <c r="C51" s="171" t="s">
        <v>1254</v>
      </c>
      <c r="D51" s="171">
        <v>8</v>
      </c>
      <c r="E51" s="171">
        <v>3</v>
      </c>
      <c r="F51" s="171" t="s">
        <v>1276</v>
      </c>
    </row>
    <row r="52" spans="1:6">
      <c r="A52" s="166">
        <f t="shared" si="2"/>
        <v>224</v>
      </c>
      <c r="B52" s="171" t="s">
        <v>1251</v>
      </c>
      <c r="C52" s="171" t="s">
        <v>1254</v>
      </c>
      <c r="D52" s="171">
        <v>8</v>
      </c>
      <c r="E52" s="171">
        <v>3</v>
      </c>
      <c r="F52" s="171" t="s">
        <v>1664</v>
      </c>
    </row>
    <row r="53" spans="1:6">
      <c r="A53" s="166">
        <f t="shared" si="2"/>
        <v>248</v>
      </c>
      <c r="B53" s="171" t="s">
        <v>1252</v>
      </c>
      <c r="C53" s="171" t="s">
        <v>1254</v>
      </c>
      <c r="D53" s="171">
        <v>8</v>
      </c>
      <c r="E53" s="171">
        <v>3</v>
      </c>
      <c r="F53" s="171" t="s">
        <v>1664</v>
      </c>
    </row>
    <row r="54" spans="1:6">
      <c r="A54" s="166">
        <f t="shared" si="2"/>
        <v>272</v>
      </c>
      <c r="B54" s="171" t="s">
        <v>1253</v>
      </c>
      <c r="C54" s="171" t="s">
        <v>1254</v>
      </c>
      <c r="D54" s="171">
        <v>8</v>
      </c>
      <c r="E54" s="171">
        <v>3</v>
      </c>
      <c r="F54" s="171" t="s">
        <v>1664</v>
      </c>
    </row>
    <row r="55" spans="1:6">
      <c r="A55" s="166">
        <f t="shared" ref="A55:A72" si="3">A54+(D54*E54)</f>
        <v>296</v>
      </c>
      <c r="B55" s="171" t="s">
        <v>1541</v>
      </c>
      <c r="C55" s="171" t="s">
        <v>612</v>
      </c>
      <c r="D55" s="171">
        <v>4</v>
      </c>
      <c r="E55" s="171">
        <v>1</v>
      </c>
      <c r="F55" s="171" t="s">
        <v>1665</v>
      </c>
    </row>
    <row r="56" spans="1:6">
      <c r="A56" s="81"/>
    </row>
    <row r="57" spans="1:6">
      <c r="A57" s="420" t="s">
        <v>1511</v>
      </c>
      <c r="B57" s="420"/>
      <c r="C57" s="420"/>
      <c r="D57" s="420"/>
      <c r="E57" s="420"/>
      <c r="F57" s="420"/>
    </row>
    <row r="58" spans="1:6">
      <c r="A58" s="166">
        <f>A55+(D55*E55)</f>
        <v>300</v>
      </c>
      <c r="B58" s="171" t="s">
        <v>1512</v>
      </c>
      <c r="C58" s="171" t="s">
        <v>612</v>
      </c>
      <c r="D58" s="171">
        <v>4</v>
      </c>
      <c r="E58" s="171">
        <v>1</v>
      </c>
      <c r="F58" s="171"/>
    </row>
    <row r="59" spans="1:6">
      <c r="A59" s="166">
        <f>A58+(D58*E58)</f>
        <v>304</v>
      </c>
      <c r="B59" s="171" t="s">
        <v>1513</v>
      </c>
      <c r="C59" s="171" t="s">
        <v>1517</v>
      </c>
      <c r="D59" s="171">
        <v>2</v>
      </c>
      <c r="E59" s="171">
        <v>1</v>
      </c>
      <c r="F59" s="171"/>
    </row>
    <row r="60" spans="1:6">
      <c r="A60" s="166">
        <f t="shared" si="3"/>
        <v>306</v>
      </c>
      <c r="B60" s="171" t="s">
        <v>1514</v>
      </c>
      <c r="C60" s="171" t="s">
        <v>1517</v>
      </c>
      <c r="D60" s="171">
        <v>2</v>
      </c>
      <c r="E60" s="171">
        <v>1</v>
      </c>
      <c r="F60" s="171"/>
    </row>
    <row r="61" spans="1:6">
      <c r="A61" s="166">
        <f t="shared" si="3"/>
        <v>308</v>
      </c>
      <c r="B61" s="171" t="s">
        <v>1515</v>
      </c>
      <c r="C61" s="171" t="s">
        <v>1517</v>
      </c>
      <c r="D61" s="171">
        <v>2</v>
      </c>
      <c r="E61" s="171">
        <v>1</v>
      </c>
      <c r="F61" s="171"/>
    </row>
    <row r="62" spans="1:6">
      <c r="A62" s="166">
        <f t="shared" si="3"/>
        <v>310</v>
      </c>
      <c r="B62" s="171" t="s">
        <v>1516</v>
      </c>
      <c r="C62" s="171" t="s">
        <v>1517</v>
      </c>
      <c r="D62" s="171">
        <v>4</v>
      </c>
      <c r="E62" s="171">
        <v>1</v>
      </c>
      <c r="F62" s="171"/>
    </row>
    <row r="63" spans="1:6">
      <c r="A63" s="166">
        <f t="shared" si="3"/>
        <v>314</v>
      </c>
      <c r="B63" s="171" t="s">
        <v>1518</v>
      </c>
      <c r="C63" s="171" t="s">
        <v>1521</v>
      </c>
      <c r="D63" s="171">
        <v>4</v>
      </c>
      <c r="E63" s="171">
        <v>1</v>
      </c>
      <c r="F63" s="171"/>
    </row>
    <row r="64" spans="1:6">
      <c r="A64" s="166">
        <f t="shared" si="3"/>
        <v>318</v>
      </c>
      <c r="B64" s="171" t="s">
        <v>1519</v>
      </c>
      <c r="C64" s="171" t="s">
        <v>1521</v>
      </c>
      <c r="D64" s="171">
        <v>4</v>
      </c>
      <c r="E64" s="171">
        <v>1</v>
      </c>
      <c r="F64" s="171"/>
    </row>
    <row r="65" spans="1:6">
      <c r="A65" s="166">
        <f t="shared" si="3"/>
        <v>322</v>
      </c>
      <c r="B65" s="171" t="s">
        <v>1520</v>
      </c>
      <c r="C65" s="171" t="s">
        <v>1521</v>
      </c>
      <c r="D65" s="171">
        <v>4</v>
      </c>
      <c r="E65" s="171">
        <v>1</v>
      </c>
      <c r="F65" s="171"/>
    </row>
    <row r="66" spans="1:6">
      <c r="A66" s="252">
        <f t="shared" si="3"/>
        <v>326</v>
      </c>
      <c r="B66" s="253" t="s">
        <v>1522</v>
      </c>
      <c r="C66" s="253" t="s">
        <v>1529</v>
      </c>
      <c r="D66" s="253">
        <v>32</v>
      </c>
      <c r="E66" s="253">
        <v>1</v>
      </c>
      <c r="F66" s="253"/>
    </row>
    <row r="67" spans="1:6">
      <c r="A67" s="252">
        <f t="shared" si="3"/>
        <v>358</v>
      </c>
      <c r="B67" s="253" t="s">
        <v>1523</v>
      </c>
      <c r="C67" s="253"/>
      <c r="D67" s="253">
        <v>32</v>
      </c>
      <c r="E67" s="253">
        <v>1</v>
      </c>
      <c r="F67" s="253"/>
    </row>
    <row r="68" spans="1:6">
      <c r="A68" s="252">
        <f t="shared" si="3"/>
        <v>390</v>
      </c>
      <c r="B68" s="253" t="s">
        <v>1524</v>
      </c>
      <c r="C68" s="253"/>
      <c r="D68" s="253">
        <v>32</v>
      </c>
      <c r="E68" s="253">
        <v>1</v>
      </c>
      <c r="F68" s="253"/>
    </row>
    <row r="69" spans="1:6">
      <c r="A69" s="252">
        <f t="shared" si="3"/>
        <v>422</v>
      </c>
      <c r="B69" s="253" t="s">
        <v>1525</v>
      </c>
      <c r="C69" s="253"/>
      <c r="D69" s="253">
        <v>32</v>
      </c>
      <c r="E69" s="253">
        <v>1</v>
      </c>
      <c r="F69" s="253"/>
    </row>
    <row r="70" spans="1:6">
      <c r="A70" s="252">
        <f t="shared" si="3"/>
        <v>454</v>
      </c>
      <c r="B70" s="253" t="s">
        <v>1526</v>
      </c>
      <c r="C70" s="253"/>
      <c r="D70" s="253">
        <v>32</v>
      </c>
      <c r="E70" s="253">
        <v>1</v>
      </c>
      <c r="F70" s="253"/>
    </row>
    <row r="71" spans="1:6">
      <c r="A71" s="252">
        <f t="shared" si="3"/>
        <v>486</v>
      </c>
      <c r="B71" s="253" t="s">
        <v>1527</v>
      </c>
      <c r="C71" s="253"/>
      <c r="D71" s="253">
        <v>32</v>
      </c>
      <c r="E71" s="253">
        <v>1</v>
      </c>
      <c r="F71" s="253"/>
    </row>
    <row r="72" spans="1:6">
      <c r="A72" s="252">
        <f t="shared" si="3"/>
        <v>518</v>
      </c>
      <c r="B72" s="253" t="s">
        <v>1528</v>
      </c>
      <c r="C72" s="253"/>
      <c r="D72" s="253">
        <v>32</v>
      </c>
      <c r="E72" s="253">
        <v>1</v>
      </c>
      <c r="F72" s="253"/>
    </row>
    <row r="75" spans="1:6">
      <c r="A75" s="420" t="s">
        <v>1255</v>
      </c>
      <c r="B75" s="420"/>
      <c r="C75" s="420"/>
      <c r="D75" s="420"/>
      <c r="E75" s="420"/>
      <c r="F75" s="420"/>
    </row>
    <row r="76" spans="1:6">
      <c r="A76" s="166" t="s">
        <v>1200</v>
      </c>
      <c r="B76" s="171" t="s">
        <v>1201</v>
      </c>
      <c r="C76" s="166" t="s">
        <v>1202</v>
      </c>
      <c r="D76" s="166" t="s">
        <v>1203</v>
      </c>
      <c r="E76" s="166" t="s">
        <v>1204</v>
      </c>
      <c r="F76" s="171"/>
    </row>
    <row r="77" spans="1:6">
      <c r="A77" s="166">
        <v>0</v>
      </c>
      <c r="B77" s="171" t="s">
        <v>1256</v>
      </c>
      <c r="C77" s="171" t="s">
        <v>1257</v>
      </c>
      <c r="D77" s="171">
        <v>4</v>
      </c>
      <c r="E77" s="171">
        <v>1</v>
      </c>
      <c r="F77" s="171" t="s">
        <v>1278</v>
      </c>
    </row>
    <row r="78" spans="1:6">
      <c r="A78" s="166">
        <f>A77+(D77*E77)</f>
        <v>4</v>
      </c>
      <c r="B78" s="171" t="s">
        <v>1258</v>
      </c>
      <c r="C78" s="171" t="s">
        <v>1259</v>
      </c>
      <c r="D78" s="171">
        <v>4</v>
      </c>
      <c r="E78" s="171">
        <v>1</v>
      </c>
      <c r="F78" s="171" t="s">
        <v>1279</v>
      </c>
    </row>
    <row r="79" spans="1:6">
      <c r="A79" s="81"/>
    </row>
    <row r="80" spans="1:6">
      <c r="A80" s="257" t="s">
        <v>1625</v>
      </c>
    </row>
    <row r="81" spans="1:6">
      <c r="A81" s="420" t="s">
        <v>1290</v>
      </c>
      <c r="B81" s="420"/>
      <c r="C81" s="420"/>
      <c r="D81" s="420"/>
      <c r="E81" s="420"/>
      <c r="F81" s="420"/>
    </row>
    <row r="82" spans="1:6">
      <c r="A82" s="171"/>
      <c r="B82" s="171"/>
      <c r="C82" s="171" t="s">
        <v>1283</v>
      </c>
      <c r="D82" s="171" t="s">
        <v>1284</v>
      </c>
      <c r="E82" s="171" t="s">
        <v>1288</v>
      </c>
      <c r="F82" s="171"/>
    </row>
    <row r="83" spans="1:6">
      <c r="A83" s="171"/>
      <c r="B83" s="171" t="s">
        <v>1281</v>
      </c>
      <c r="C83" s="171" t="s">
        <v>1282</v>
      </c>
      <c r="D83" s="171">
        <v>1</v>
      </c>
      <c r="E83" s="255">
        <v>43590</v>
      </c>
      <c r="F83" s="171" t="s">
        <v>1285</v>
      </c>
    </row>
    <row r="84" spans="1:6">
      <c r="A84" s="171"/>
      <c r="B84" s="171" t="s">
        <v>1286</v>
      </c>
      <c r="C84" s="171" t="s">
        <v>1287</v>
      </c>
      <c r="D84" s="171">
        <v>1</v>
      </c>
      <c r="E84" s="255">
        <v>43590</v>
      </c>
      <c r="F84" s="171" t="s">
        <v>1289</v>
      </c>
    </row>
    <row r="86" spans="1:6">
      <c r="A86" s="80" t="s">
        <v>1635</v>
      </c>
    </row>
    <row r="87" spans="1:6">
      <c r="A87" s="80" t="s">
        <v>1634</v>
      </c>
    </row>
    <row r="88" spans="1:6" ht="42.75" customHeight="1">
      <c r="A88" s="394" t="s">
        <v>1636</v>
      </c>
      <c r="B88" s="394"/>
      <c r="C88" s="394"/>
      <c r="D88" s="394"/>
      <c r="E88" s="394"/>
      <c r="F88" s="394"/>
    </row>
    <row r="89" spans="1:6">
      <c r="A89" s="80" t="s">
        <v>1637</v>
      </c>
    </row>
    <row r="90" spans="1:6">
      <c r="A90" s="420" t="s">
        <v>1631</v>
      </c>
      <c r="B90" s="420"/>
      <c r="C90" s="420"/>
      <c r="D90" s="420"/>
      <c r="E90" s="420"/>
      <c r="F90" s="420"/>
    </row>
    <row r="91" spans="1:6">
      <c r="A91" s="252" t="s">
        <v>1200</v>
      </c>
      <c r="B91" s="253" t="s">
        <v>1201</v>
      </c>
      <c r="C91" s="252" t="s">
        <v>1202</v>
      </c>
      <c r="D91" s="252" t="s">
        <v>1203</v>
      </c>
      <c r="E91" s="252" t="s">
        <v>1204</v>
      </c>
      <c r="F91" s="253"/>
    </row>
    <row r="92" spans="1:6">
      <c r="A92" s="252">
        <v>0</v>
      </c>
      <c r="B92" s="253" t="s">
        <v>1184</v>
      </c>
      <c r="C92" s="252" t="s">
        <v>1305</v>
      </c>
      <c r="D92" s="252">
        <v>8</v>
      </c>
      <c r="E92" s="252">
        <v>1</v>
      </c>
      <c r="F92" s="253" t="s">
        <v>1659</v>
      </c>
    </row>
    <row r="93" spans="1:6">
      <c r="A93" s="252">
        <f t="shared" ref="A93:A101" si="4">A92+(D92*E92)</f>
        <v>8</v>
      </c>
      <c r="B93" s="253" t="s">
        <v>1627</v>
      </c>
      <c r="C93" s="252" t="s">
        <v>1217</v>
      </c>
      <c r="D93" s="252">
        <v>4</v>
      </c>
      <c r="E93" s="252">
        <v>1</v>
      </c>
      <c r="F93" s="253" t="s">
        <v>1653</v>
      </c>
    </row>
    <row r="94" spans="1:6">
      <c r="A94" s="252">
        <f t="shared" si="4"/>
        <v>12</v>
      </c>
      <c r="B94" s="253" t="s">
        <v>1628</v>
      </c>
      <c r="C94" s="252" t="s">
        <v>132</v>
      </c>
      <c r="D94" s="252">
        <v>4</v>
      </c>
      <c r="E94" s="252">
        <v>1</v>
      </c>
      <c r="F94" s="253" t="s">
        <v>1654</v>
      </c>
    </row>
    <row r="95" spans="1:6">
      <c r="A95" s="252">
        <f t="shared" si="4"/>
        <v>16</v>
      </c>
      <c r="B95" s="253" t="s">
        <v>1516</v>
      </c>
      <c r="C95" s="252" t="s">
        <v>132</v>
      </c>
      <c r="D95" s="252">
        <v>2</v>
      </c>
      <c r="E95" s="252">
        <v>1</v>
      </c>
      <c r="F95" s="253" t="s">
        <v>1660</v>
      </c>
    </row>
    <row r="96" spans="1:6">
      <c r="A96" s="252">
        <f t="shared" si="4"/>
        <v>18</v>
      </c>
      <c r="B96" s="253" t="s">
        <v>1629</v>
      </c>
      <c r="C96" s="252" t="s">
        <v>132</v>
      </c>
      <c r="D96" s="252">
        <v>4</v>
      </c>
      <c r="E96" s="252">
        <v>1</v>
      </c>
      <c r="F96" s="253" t="s">
        <v>1655</v>
      </c>
    </row>
    <row r="97" spans="1:7">
      <c r="A97" s="252">
        <f t="shared" si="4"/>
        <v>22</v>
      </c>
      <c r="B97" s="253" t="s">
        <v>124</v>
      </c>
      <c r="C97" s="252" t="s">
        <v>132</v>
      </c>
      <c r="D97" s="252">
        <v>4</v>
      </c>
      <c r="E97" s="252">
        <v>1</v>
      </c>
      <c r="F97" s="253" t="s">
        <v>41</v>
      </c>
    </row>
    <row r="98" spans="1:7">
      <c r="A98" s="252">
        <f t="shared" si="4"/>
        <v>26</v>
      </c>
      <c r="B98" s="253" t="s">
        <v>162</v>
      </c>
      <c r="C98" s="252" t="s">
        <v>1630</v>
      </c>
      <c r="D98" s="252">
        <v>4</v>
      </c>
      <c r="E98" s="252">
        <v>3200</v>
      </c>
      <c r="F98" s="253" t="s">
        <v>1656</v>
      </c>
    </row>
    <row r="99" spans="1:7">
      <c r="A99" s="252">
        <f t="shared" si="4"/>
        <v>12826</v>
      </c>
      <c r="B99" s="253" t="s">
        <v>187</v>
      </c>
      <c r="C99" s="252" t="s">
        <v>1630</v>
      </c>
      <c r="D99" s="252">
        <v>4</v>
      </c>
      <c r="E99" s="252">
        <v>3200</v>
      </c>
      <c r="F99" s="253" t="s">
        <v>1657</v>
      </c>
    </row>
    <row r="100" spans="1:7">
      <c r="A100" s="252">
        <f t="shared" si="4"/>
        <v>25626</v>
      </c>
      <c r="B100" s="253" t="s">
        <v>188</v>
      </c>
      <c r="C100" s="252" t="s">
        <v>1630</v>
      </c>
      <c r="D100" s="252">
        <v>4</v>
      </c>
      <c r="E100" s="252">
        <v>3200</v>
      </c>
      <c r="F100" s="253" t="s">
        <v>1658</v>
      </c>
    </row>
    <row r="101" spans="1:7">
      <c r="A101" s="252">
        <f t="shared" si="4"/>
        <v>38426</v>
      </c>
    </row>
    <row r="103" spans="1:7" ht="48.75" customHeight="1">
      <c r="A103" s="394" t="s">
        <v>1638</v>
      </c>
      <c r="B103" s="394"/>
      <c r="C103" s="394"/>
      <c r="D103" s="394"/>
      <c r="E103" s="394"/>
      <c r="F103" s="394"/>
    </row>
    <row r="104" spans="1:7">
      <c r="A104" s="80" t="s">
        <v>1639</v>
      </c>
    </row>
    <row r="105" spans="1:7">
      <c r="A105" s="420" t="s">
        <v>1632</v>
      </c>
      <c r="B105" s="420"/>
      <c r="C105" s="420"/>
      <c r="D105" s="420"/>
      <c r="E105" s="420"/>
      <c r="F105" s="420"/>
    </row>
    <row r="106" spans="1:7">
      <c r="A106" s="252" t="s">
        <v>1200</v>
      </c>
      <c r="B106" s="253" t="s">
        <v>1201</v>
      </c>
      <c r="C106" s="252" t="s">
        <v>1202</v>
      </c>
      <c r="D106" s="252" t="s">
        <v>1203</v>
      </c>
      <c r="E106" s="252" t="s">
        <v>1204</v>
      </c>
      <c r="F106" s="253"/>
    </row>
    <row r="107" spans="1:7">
      <c r="A107" s="252">
        <v>0</v>
      </c>
      <c r="B107" s="253" t="s">
        <v>1184</v>
      </c>
      <c r="C107" s="252" t="s">
        <v>1305</v>
      </c>
      <c r="D107" s="252">
        <v>8</v>
      </c>
      <c r="E107" s="252">
        <v>1</v>
      </c>
      <c r="F107" s="253" t="s">
        <v>1659</v>
      </c>
    </row>
    <row r="108" spans="1:7">
      <c r="A108" s="252">
        <f t="shared" ref="A108:A115" si="5">A107+(D107*E107)</f>
        <v>8</v>
      </c>
      <c r="B108" s="253" t="s">
        <v>1628</v>
      </c>
      <c r="C108" s="252" t="s">
        <v>132</v>
      </c>
      <c r="D108" s="252">
        <v>2</v>
      </c>
      <c r="E108" s="252">
        <v>1</v>
      </c>
      <c r="F108" s="253" t="s">
        <v>1654</v>
      </c>
      <c r="G108" s="80" t="s">
        <v>1291</v>
      </c>
    </row>
    <row r="109" spans="1:7">
      <c r="A109" s="252">
        <f t="shared" si="5"/>
        <v>10</v>
      </c>
      <c r="B109" s="253" t="s">
        <v>1516</v>
      </c>
      <c r="C109" s="252" t="s">
        <v>132</v>
      </c>
      <c r="D109" s="252">
        <v>2</v>
      </c>
      <c r="E109" s="252">
        <v>1</v>
      </c>
      <c r="F109" s="253" t="s">
        <v>1660</v>
      </c>
    </row>
    <row r="110" spans="1:7">
      <c r="A110" s="252">
        <f t="shared" si="5"/>
        <v>12</v>
      </c>
      <c r="B110" s="253" t="s">
        <v>124</v>
      </c>
      <c r="C110" s="252" t="s">
        <v>132</v>
      </c>
      <c r="D110" s="252">
        <v>2</v>
      </c>
      <c r="E110" s="252">
        <v>1</v>
      </c>
      <c r="F110" s="253" t="s">
        <v>41</v>
      </c>
    </row>
    <row r="111" spans="1:7">
      <c r="A111" s="252">
        <f t="shared" si="5"/>
        <v>14</v>
      </c>
      <c r="B111" s="253" t="s">
        <v>124</v>
      </c>
      <c r="C111" s="252" t="s">
        <v>132</v>
      </c>
      <c r="D111" s="252">
        <v>2</v>
      </c>
      <c r="E111" s="252">
        <v>1</v>
      </c>
      <c r="F111" s="253" t="s">
        <v>41</v>
      </c>
    </row>
    <row r="112" spans="1:7">
      <c r="A112" s="252">
        <f t="shared" si="5"/>
        <v>16</v>
      </c>
      <c r="B112" s="253" t="s">
        <v>162</v>
      </c>
      <c r="C112" s="252" t="s">
        <v>69</v>
      </c>
      <c r="D112" s="252">
        <v>4</v>
      </c>
      <c r="E112" s="252">
        <v>1200</v>
      </c>
      <c r="F112" s="253" t="s">
        <v>1661</v>
      </c>
    </row>
    <row r="113" spans="1:6">
      <c r="A113" s="252">
        <f t="shared" si="5"/>
        <v>4816</v>
      </c>
      <c r="B113" s="253" t="s">
        <v>187</v>
      </c>
      <c r="C113" s="252" t="s">
        <v>69</v>
      </c>
      <c r="D113" s="252">
        <v>4</v>
      </c>
      <c r="E113" s="252">
        <v>1200</v>
      </c>
      <c r="F113" s="253" t="s">
        <v>1662</v>
      </c>
    </row>
    <row r="114" spans="1:6">
      <c r="A114" s="252">
        <f t="shared" si="5"/>
        <v>9616</v>
      </c>
      <c r="B114" s="253" t="s">
        <v>188</v>
      </c>
      <c r="C114" s="252" t="s">
        <v>69</v>
      </c>
      <c r="D114" s="252">
        <v>4</v>
      </c>
      <c r="E114" s="252">
        <v>1200</v>
      </c>
      <c r="F114" s="253" t="s">
        <v>1663</v>
      </c>
    </row>
    <row r="115" spans="1:6">
      <c r="A115" s="252">
        <f t="shared" si="5"/>
        <v>14416</v>
      </c>
    </row>
    <row r="117" spans="1:6">
      <c r="A117" s="80" t="s">
        <v>1633</v>
      </c>
    </row>
    <row r="118" spans="1:6">
      <c r="A118" s="80" t="s">
        <v>1640</v>
      </c>
    </row>
    <row r="119" spans="1:6" ht="48.75" customHeight="1">
      <c r="A119" s="394" t="s">
        <v>1641</v>
      </c>
      <c r="B119" s="394"/>
      <c r="C119" s="394"/>
      <c r="D119" s="394"/>
      <c r="E119" s="394"/>
      <c r="F119" s="394"/>
    </row>
    <row r="120" spans="1:6">
      <c r="A120" s="80" t="s">
        <v>1642</v>
      </c>
    </row>
    <row r="121" spans="1:6">
      <c r="A121" s="420" t="s">
        <v>1631</v>
      </c>
      <c r="B121" s="420"/>
      <c r="C121" s="420"/>
      <c r="D121" s="420"/>
      <c r="E121" s="420"/>
      <c r="F121" s="420"/>
    </row>
    <row r="122" spans="1:6">
      <c r="A122" s="252" t="s">
        <v>1200</v>
      </c>
      <c r="B122" s="253" t="s">
        <v>1201</v>
      </c>
      <c r="C122" s="252" t="s">
        <v>1202</v>
      </c>
      <c r="D122" s="252" t="s">
        <v>1203</v>
      </c>
      <c r="E122" s="252" t="s">
        <v>1204</v>
      </c>
      <c r="F122" s="253"/>
    </row>
    <row r="123" spans="1:6">
      <c r="A123" s="252">
        <v>0</v>
      </c>
      <c r="B123" s="253" t="s">
        <v>1184</v>
      </c>
      <c r="C123" s="252" t="s">
        <v>1305</v>
      </c>
      <c r="D123" s="252">
        <v>8</v>
      </c>
      <c r="E123" s="252">
        <v>1</v>
      </c>
      <c r="F123" s="253" t="s">
        <v>1659</v>
      </c>
    </row>
    <row r="124" spans="1:6">
      <c r="A124" s="252">
        <f t="shared" ref="A124:A132" si="6">A123+(D123*E123)</f>
        <v>8</v>
      </c>
      <c r="B124" s="253" t="s">
        <v>1627</v>
      </c>
      <c r="C124" s="252" t="s">
        <v>1217</v>
      </c>
      <c r="D124" s="252">
        <v>4</v>
      </c>
      <c r="E124" s="252">
        <v>1</v>
      </c>
      <c r="F124" s="253" t="s">
        <v>1653</v>
      </c>
    </row>
    <row r="125" spans="1:6">
      <c r="A125" s="252">
        <f t="shared" si="6"/>
        <v>12</v>
      </c>
      <c r="B125" s="253" t="s">
        <v>1628</v>
      </c>
      <c r="C125" s="252" t="s">
        <v>132</v>
      </c>
      <c r="D125" s="252">
        <v>4</v>
      </c>
      <c r="E125" s="252">
        <v>1</v>
      </c>
      <c r="F125" s="253" t="s">
        <v>1654</v>
      </c>
    </row>
    <row r="126" spans="1:6">
      <c r="A126" s="252">
        <f t="shared" si="6"/>
        <v>16</v>
      </c>
      <c r="B126" s="253" t="s">
        <v>1516</v>
      </c>
      <c r="C126" s="252" t="s">
        <v>132</v>
      </c>
      <c r="D126" s="252">
        <v>2</v>
      </c>
      <c r="E126" s="252">
        <v>1</v>
      </c>
      <c r="F126" s="253" t="s">
        <v>1660</v>
      </c>
    </row>
    <row r="127" spans="1:6">
      <c r="A127" s="252">
        <f t="shared" si="6"/>
        <v>18</v>
      </c>
      <c r="B127" s="253" t="s">
        <v>1629</v>
      </c>
      <c r="C127" s="252" t="s">
        <v>132</v>
      </c>
      <c r="D127" s="252">
        <v>4</v>
      </c>
      <c r="E127" s="252">
        <v>1</v>
      </c>
      <c r="F127" s="253" t="s">
        <v>1655</v>
      </c>
    </row>
    <row r="128" spans="1:6">
      <c r="A128" s="252">
        <f t="shared" si="6"/>
        <v>22</v>
      </c>
      <c r="B128" s="253" t="s">
        <v>124</v>
      </c>
      <c r="C128" s="252" t="s">
        <v>132</v>
      </c>
      <c r="D128" s="252">
        <v>4</v>
      </c>
      <c r="E128" s="252">
        <v>1</v>
      </c>
      <c r="F128" s="253" t="s">
        <v>41</v>
      </c>
    </row>
    <row r="129" spans="1:6">
      <c r="A129" s="252">
        <f t="shared" si="6"/>
        <v>26</v>
      </c>
      <c r="B129" s="253" t="s">
        <v>162</v>
      </c>
      <c r="C129" s="252" t="s">
        <v>1630</v>
      </c>
      <c r="D129" s="252">
        <v>4</v>
      </c>
      <c r="E129" s="252">
        <v>3200</v>
      </c>
      <c r="F129" s="253" t="s">
        <v>1656</v>
      </c>
    </row>
    <row r="130" spans="1:6">
      <c r="A130" s="252">
        <f t="shared" si="6"/>
        <v>12826</v>
      </c>
      <c r="B130" s="253" t="s">
        <v>187</v>
      </c>
      <c r="C130" s="252" t="s">
        <v>1630</v>
      </c>
      <c r="D130" s="252">
        <v>4</v>
      </c>
      <c r="E130" s="252">
        <v>3200</v>
      </c>
      <c r="F130" s="253" t="s">
        <v>1657</v>
      </c>
    </row>
    <row r="131" spans="1:6">
      <c r="A131" s="252">
        <f t="shared" si="6"/>
        <v>25626</v>
      </c>
      <c r="B131" s="253" t="s">
        <v>188</v>
      </c>
      <c r="C131" s="252" t="s">
        <v>1630</v>
      </c>
      <c r="D131" s="252">
        <v>4</v>
      </c>
      <c r="E131" s="252">
        <v>3200</v>
      </c>
      <c r="F131" s="253" t="s">
        <v>1658</v>
      </c>
    </row>
    <row r="132" spans="1:6">
      <c r="A132" s="252">
        <f t="shared" si="6"/>
        <v>38426</v>
      </c>
    </row>
    <row r="135" spans="1:6" customFormat="1" ht="17.399999999999999">
      <c r="A135" t="s">
        <v>1644</v>
      </c>
    </row>
    <row r="136" spans="1:6" customFormat="1" ht="17.399999999999999">
      <c r="A136" t="s">
        <v>1645</v>
      </c>
    </row>
    <row r="137" spans="1:6" customFormat="1" ht="17.399999999999999"/>
    <row r="138" spans="1:6" customFormat="1" ht="17.399999999999999"/>
    <row r="139" spans="1:6" customFormat="1" ht="17.399999999999999"/>
    <row r="140" spans="1:6" customFormat="1" ht="17.399999999999999"/>
    <row r="141" spans="1:6" customFormat="1" ht="17.399999999999999"/>
    <row r="142" spans="1:6" customFormat="1" ht="17.399999999999999"/>
    <row r="143" spans="1:6" customFormat="1" ht="17.399999999999999"/>
    <row r="144" spans="1:6" customFormat="1" ht="17.399999999999999"/>
    <row r="145" spans="1:1" customFormat="1" ht="17.399999999999999"/>
    <row r="146" spans="1:1" customFormat="1" ht="17.399999999999999"/>
    <row r="147" spans="1:1" customFormat="1" ht="17.399999999999999"/>
    <row r="148" spans="1:1" customFormat="1" ht="17.399999999999999"/>
    <row r="149" spans="1:1" customFormat="1" ht="17.399999999999999"/>
    <row r="150" spans="1:1" customFormat="1" ht="17.399999999999999"/>
    <row r="151" spans="1:1" customFormat="1" ht="17.399999999999999"/>
    <row r="152" spans="1:1" customFormat="1" ht="17.399999999999999"/>
    <row r="153" spans="1:1" customFormat="1" ht="17.399999999999999"/>
    <row r="154" spans="1:1" customFormat="1" ht="17.399999999999999"/>
    <row r="155" spans="1:1" customFormat="1" ht="17.399999999999999"/>
    <row r="156" spans="1:1" customFormat="1" ht="17.399999999999999"/>
    <row r="157" spans="1:1" customFormat="1" ht="17.399999999999999"/>
    <row r="158" spans="1:1" customFormat="1" ht="17.399999999999999">
      <c r="A158" t="s">
        <v>1646</v>
      </c>
    </row>
    <row r="159" spans="1:1" customFormat="1" ht="17.399999999999999"/>
    <row r="160" spans="1:1" customFormat="1" ht="17.399999999999999"/>
    <row r="161" customFormat="1" ht="17.399999999999999"/>
    <row r="162" customFormat="1" ht="17.399999999999999"/>
    <row r="163" customFormat="1" ht="17.399999999999999"/>
    <row r="164" customFormat="1" ht="17.399999999999999"/>
    <row r="165" customFormat="1" ht="17.399999999999999"/>
    <row r="166" customFormat="1" ht="17.399999999999999"/>
    <row r="167" customFormat="1" ht="17.399999999999999"/>
    <row r="168" customFormat="1" ht="17.399999999999999"/>
    <row r="169" customFormat="1" ht="17.399999999999999"/>
    <row r="170" customFormat="1" ht="17.399999999999999"/>
    <row r="171" customFormat="1" ht="17.399999999999999"/>
    <row r="172" customFormat="1" ht="17.399999999999999"/>
    <row r="173" customFormat="1" ht="17.399999999999999"/>
    <row r="174" customFormat="1" ht="17.399999999999999"/>
    <row r="175" customFormat="1" ht="17.399999999999999"/>
    <row r="176" customFormat="1" ht="17.399999999999999"/>
    <row r="177" spans="1:1" customFormat="1" ht="17.399999999999999"/>
    <row r="178" spans="1:1" customFormat="1" ht="17.399999999999999"/>
    <row r="179" spans="1:1" customFormat="1" ht="17.399999999999999">
      <c r="A179" t="s">
        <v>1647</v>
      </c>
    </row>
    <row r="180" spans="1:1" customFormat="1" ht="17.399999999999999"/>
    <row r="181" spans="1:1" customFormat="1" ht="17.399999999999999"/>
    <row r="182" spans="1:1" customFormat="1" ht="17.399999999999999"/>
    <row r="183" spans="1:1" customFormat="1" ht="17.399999999999999"/>
    <row r="184" spans="1:1" customFormat="1" ht="17.399999999999999"/>
    <row r="185" spans="1:1" customFormat="1" ht="17.399999999999999"/>
    <row r="186" spans="1:1" customFormat="1" ht="17.399999999999999"/>
    <row r="187" spans="1:1" customFormat="1" ht="17.399999999999999"/>
    <row r="188" spans="1:1" customFormat="1" ht="17.399999999999999"/>
    <row r="189" spans="1:1" customFormat="1" ht="17.399999999999999"/>
    <row r="190" spans="1:1" customFormat="1" ht="17.399999999999999"/>
    <row r="191" spans="1:1" customFormat="1" ht="17.399999999999999"/>
    <row r="192" spans="1:1" customFormat="1" ht="17.399999999999999"/>
    <row r="193" spans="1:1" customFormat="1" ht="17.399999999999999"/>
    <row r="194" spans="1:1" customFormat="1" ht="17.399999999999999"/>
    <row r="195" spans="1:1" customFormat="1" ht="17.399999999999999"/>
    <row r="196" spans="1:1" customFormat="1" ht="17.399999999999999"/>
    <row r="197" spans="1:1" customFormat="1" ht="17.399999999999999"/>
    <row r="198" spans="1:1" customFormat="1" ht="17.399999999999999"/>
    <row r="199" spans="1:1" customFormat="1" ht="17.399999999999999"/>
    <row r="200" spans="1:1" customFormat="1" ht="17.399999999999999"/>
    <row r="201" spans="1:1" customFormat="1" ht="17.399999999999999">
      <c r="A201" t="s">
        <v>1648</v>
      </c>
    </row>
    <row r="202" spans="1:1" customFormat="1" ht="17.399999999999999"/>
    <row r="203" spans="1:1" customFormat="1" ht="17.399999999999999"/>
    <row r="204" spans="1:1" customFormat="1" ht="17.399999999999999"/>
    <row r="205" spans="1:1" customFormat="1" ht="17.399999999999999"/>
    <row r="206" spans="1:1" customFormat="1" ht="17.399999999999999"/>
    <row r="207" spans="1:1" customFormat="1" ht="17.399999999999999"/>
    <row r="208" spans="1:1" customFormat="1" ht="17.399999999999999"/>
    <row r="209" spans="1:1" customFormat="1" ht="17.399999999999999"/>
    <row r="210" spans="1:1" customFormat="1" ht="17.399999999999999"/>
    <row r="211" spans="1:1" customFormat="1" ht="17.399999999999999"/>
    <row r="212" spans="1:1" customFormat="1" ht="17.399999999999999"/>
    <row r="213" spans="1:1" customFormat="1" ht="17.399999999999999"/>
    <row r="214" spans="1:1" customFormat="1" ht="17.399999999999999"/>
    <row r="215" spans="1:1" customFormat="1" ht="17.399999999999999"/>
    <row r="216" spans="1:1" customFormat="1" ht="17.399999999999999"/>
    <row r="217" spans="1:1" customFormat="1" ht="17.399999999999999"/>
    <row r="218" spans="1:1" customFormat="1" ht="17.399999999999999"/>
    <row r="219" spans="1:1" customFormat="1" ht="17.399999999999999"/>
    <row r="220" spans="1:1" customFormat="1" ht="17.399999999999999"/>
    <row r="221" spans="1:1" customFormat="1" ht="17.399999999999999"/>
    <row r="222" spans="1:1" customFormat="1" ht="17.399999999999999"/>
    <row r="223" spans="1:1" customFormat="1" ht="17.399999999999999">
      <c r="A223" t="s">
        <v>1649</v>
      </c>
    </row>
    <row r="224" spans="1:1" customFormat="1" ht="17.399999999999999">
      <c r="A224" t="s">
        <v>1650</v>
      </c>
    </row>
    <row r="225" customFormat="1" ht="17.399999999999999"/>
    <row r="226" customFormat="1" ht="17.399999999999999"/>
    <row r="227" customFormat="1" ht="17.399999999999999"/>
    <row r="228" customFormat="1" ht="17.399999999999999"/>
    <row r="229" customFormat="1" ht="17.399999999999999"/>
    <row r="230" customFormat="1" ht="17.399999999999999"/>
    <row r="231" customFormat="1" ht="17.399999999999999"/>
    <row r="232" customFormat="1" ht="17.399999999999999"/>
    <row r="233" customFormat="1" ht="17.399999999999999"/>
    <row r="234" customFormat="1" ht="17.399999999999999"/>
    <row r="235" customFormat="1" ht="17.399999999999999"/>
    <row r="236" customFormat="1" ht="17.399999999999999"/>
    <row r="237" customFormat="1" ht="17.399999999999999"/>
    <row r="238" customFormat="1" ht="17.399999999999999"/>
    <row r="239" customFormat="1" ht="17.399999999999999"/>
    <row r="240" customFormat="1" ht="17.399999999999999"/>
    <row r="241" spans="1:1" customFormat="1" ht="17.399999999999999"/>
    <row r="242" spans="1:1" customFormat="1" ht="17.399999999999999"/>
    <row r="243" spans="1:1" customFormat="1" ht="17.399999999999999"/>
    <row r="244" spans="1:1" customFormat="1" ht="17.399999999999999"/>
    <row r="245" spans="1:1" customFormat="1" ht="17.399999999999999"/>
    <row r="246" spans="1:1" customFormat="1" ht="17.399999999999999">
      <c r="A246" t="s">
        <v>1643</v>
      </c>
    </row>
    <row r="247" spans="1:1" customFormat="1" ht="17.399999999999999">
      <c r="A247" t="s">
        <v>1651</v>
      </c>
    </row>
    <row r="248" spans="1:1" customFormat="1" ht="17.399999999999999">
      <c r="A248" t="s">
        <v>1652</v>
      </c>
    </row>
    <row r="249" spans="1:1" customFormat="1" ht="17.399999999999999"/>
    <row r="250" spans="1:1" customFormat="1" ht="17.399999999999999"/>
    <row r="251" spans="1:1" customFormat="1" ht="17.399999999999999"/>
    <row r="252" spans="1:1" customFormat="1" ht="17.399999999999999"/>
    <row r="253" spans="1:1" customFormat="1" ht="17.399999999999999"/>
    <row r="254" spans="1:1" customFormat="1" ht="17.399999999999999"/>
    <row r="255" spans="1:1" customFormat="1" ht="17.399999999999999"/>
    <row r="256" spans="1:1" customFormat="1" ht="17.399999999999999"/>
    <row r="257" customFormat="1" ht="17.399999999999999"/>
    <row r="258" customFormat="1" ht="17.399999999999999"/>
    <row r="259" customFormat="1" ht="17.399999999999999"/>
    <row r="260" customFormat="1" ht="17.399999999999999"/>
    <row r="261" customFormat="1" ht="17.399999999999999"/>
    <row r="262" customFormat="1" ht="17.399999999999999"/>
    <row r="263" customFormat="1" ht="17.399999999999999"/>
    <row r="264" customFormat="1" ht="17.399999999999999"/>
    <row r="265" customFormat="1" ht="17.399999999999999"/>
    <row r="266" customFormat="1" ht="17.399999999999999"/>
    <row r="267" customFormat="1" ht="17.399999999999999"/>
    <row r="268" customFormat="1" ht="17.399999999999999"/>
    <row r="269" customFormat="1" ht="17.399999999999999"/>
    <row r="270" customFormat="1" ht="17.399999999999999"/>
    <row r="271" customFormat="1" ht="17.399999999999999"/>
    <row r="272" customFormat="1" ht="17.399999999999999"/>
    <row r="273" customFormat="1" ht="17.399999999999999"/>
    <row r="274" customFormat="1" ht="17.399999999999999"/>
    <row r="275" customFormat="1" ht="17.399999999999999"/>
    <row r="276" customFormat="1" ht="17.399999999999999"/>
    <row r="277" customFormat="1" ht="17.399999999999999"/>
    <row r="278" customFormat="1" ht="17.399999999999999"/>
    <row r="279" customFormat="1" ht="17.399999999999999"/>
    <row r="280" customFormat="1" ht="17.399999999999999"/>
    <row r="281" customFormat="1" ht="17.399999999999999"/>
    <row r="282" customFormat="1" ht="17.399999999999999"/>
    <row r="283" customFormat="1" ht="17.399999999999999"/>
    <row r="284" customFormat="1" ht="17.399999999999999"/>
    <row r="285" customFormat="1" ht="17.399999999999999"/>
    <row r="286" customFormat="1" ht="17.399999999999999"/>
  </sheetData>
  <mergeCells count="11">
    <mergeCell ref="A90:F90"/>
    <mergeCell ref="A105:F105"/>
    <mergeCell ref="A121:F121"/>
    <mergeCell ref="A88:F88"/>
    <mergeCell ref="A103:F103"/>
    <mergeCell ref="A119:F119"/>
    <mergeCell ref="A6:F6"/>
    <mergeCell ref="A32:F32"/>
    <mergeCell ref="A75:F75"/>
    <mergeCell ref="A81:F81"/>
    <mergeCell ref="A57:F57"/>
  </mergeCells>
  <phoneticPr fontId="1" type="noConversion"/>
  <pageMargins left="0.7" right="0.7" top="0.75" bottom="0.75" header="0.3" footer="0.3"/>
  <pageSetup paperSize="9" scale="63"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2"/>
  <sheetViews>
    <sheetView topLeftCell="A142" zoomScale="85" zoomScaleNormal="85" workbookViewId="0">
      <selection sqref="A1:XFD160"/>
    </sheetView>
  </sheetViews>
  <sheetFormatPr defaultRowHeight="17.399999999999999"/>
  <sheetData>
    <row r="1" spans="1:1">
      <c r="A1" t="s">
        <v>1644</v>
      </c>
    </row>
    <row r="2" spans="1:1">
      <c r="A2" t="s">
        <v>1645</v>
      </c>
    </row>
    <row r="26" spans="1:1">
      <c r="A26" t="s">
        <v>1646</v>
      </c>
    </row>
    <row r="49" spans="1:1">
      <c r="A49" t="s">
        <v>1647</v>
      </c>
    </row>
    <row r="72" spans="1:1">
      <c r="A72" t="s">
        <v>1648</v>
      </c>
    </row>
    <row r="96" spans="1:1">
      <c r="A96" t="s">
        <v>1649</v>
      </c>
    </row>
    <row r="97" spans="1:1">
      <c r="A97" t="s">
        <v>1650</v>
      </c>
    </row>
    <row r="119" spans="1:1">
      <c r="A119" t="s">
        <v>1643</v>
      </c>
    </row>
    <row r="121" spans="1:1">
      <c r="A121" t="s">
        <v>1651</v>
      </c>
    </row>
    <row r="122" spans="1:1">
      <c r="A122" t="s">
        <v>1652</v>
      </c>
    </row>
  </sheetData>
  <phoneticPr fontId="1"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26" workbookViewId="0">
      <selection activeCell="C29" sqref="C29"/>
    </sheetView>
  </sheetViews>
  <sheetFormatPr defaultColWidth="9.09765625" defaultRowHeight="13.2"/>
  <cols>
    <col min="1" max="1" width="9.09765625" style="86"/>
    <col min="2" max="2" width="17.8984375" style="85" customWidth="1"/>
    <col min="3" max="3" width="13.69921875" style="86" customWidth="1"/>
    <col min="4" max="4" width="82.3984375" style="85" customWidth="1"/>
    <col min="5" max="5" width="47.5" style="85" customWidth="1"/>
    <col min="6" max="16384" width="9.09765625" style="85"/>
  </cols>
  <sheetData>
    <row r="1" spans="1:5" ht="30.75" customHeight="1">
      <c r="B1" s="85" t="s">
        <v>593</v>
      </c>
      <c r="C1" s="86" t="s">
        <v>592</v>
      </c>
      <c r="D1" s="85" t="s">
        <v>594</v>
      </c>
    </row>
    <row r="2" spans="1:5" ht="30.75" customHeight="1">
      <c r="A2" s="86">
        <v>1</v>
      </c>
      <c r="B2" s="85" t="s">
        <v>586</v>
      </c>
      <c r="C2" s="86">
        <v>1</v>
      </c>
      <c r="D2" s="85" t="s">
        <v>601</v>
      </c>
    </row>
    <row r="3" spans="1:5" ht="30.75" customHeight="1">
      <c r="A3" s="86">
        <v>2</v>
      </c>
      <c r="B3" s="85" t="s">
        <v>587</v>
      </c>
      <c r="C3" s="86">
        <v>9</v>
      </c>
      <c r="D3" s="85" t="s">
        <v>602</v>
      </c>
    </row>
    <row r="4" spans="1:5" ht="30.75" customHeight="1">
      <c r="A4" s="86">
        <v>3</v>
      </c>
      <c r="B4" s="85" t="s">
        <v>588</v>
      </c>
      <c r="C4" s="86">
        <v>3</v>
      </c>
      <c r="D4" s="85" t="s">
        <v>603</v>
      </c>
    </row>
    <row r="5" spans="1:5" ht="39.75" customHeight="1">
      <c r="A5" s="86">
        <v>4</v>
      </c>
      <c r="B5" s="85" t="s">
        <v>589</v>
      </c>
      <c r="C5" s="86">
        <v>4</v>
      </c>
      <c r="D5" s="87" t="s">
        <v>1316</v>
      </c>
    </row>
    <row r="6" spans="1:5" ht="30.75" customHeight="1">
      <c r="A6" s="86">
        <v>5</v>
      </c>
      <c r="B6" s="85" t="s">
        <v>590</v>
      </c>
      <c r="C6" s="86">
        <v>1</v>
      </c>
      <c r="D6" s="85" t="s">
        <v>604</v>
      </c>
    </row>
    <row r="7" spans="1:5" ht="30.75" customHeight="1">
      <c r="A7" s="86">
        <v>6</v>
      </c>
      <c r="B7" s="85" t="s">
        <v>605</v>
      </c>
      <c r="C7" s="86">
        <v>2</v>
      </c>
      <c r="D7" s="85" t="s">
        <v>606</v>
      </c>
    </row>
    <row r="8" spans="1:5" ht="63.75" customHeight="1">
      <c r="A8" s="86">
        <v>7</v>
      </c>
      <c r="B8" s="85" t="s">
        <v>591</v>
      </c>
      <c r="C8" s="86">
        <v>1</v>
      </c>
      <c r="D8" s="87" t="s">
        <v>611</v>
      </c>
    </row>
    <row r="9" spans="1:5" ht="75.75" customHeight="1">
      <c r="A9" s="86">
        <v>8</v>
      </c>
      <c r="B9" s="85" t="s">
        <v>595</v>
      </c>
      <c r="C9" s="86">
        <v>4</v>
      </c>
      <c r="D9" s="88" t="s">
        <v>607</v>
      </c>
    </row>
    <row r="10" spans="1:5" ht="30.75" customHeight="1">
      <c r="A10" s="86">
        <v>9</v>
      </c>
      <c r="B10" s="85" t="s">
        <v>596</v>
      </c>
      <c r="C10" s="86">
        <v>5</v>
      </c>
      <c r="D10" s="87" t="s">
        <v>610</v>
      </c>
    </row>
    <row r="11" spans="1:5" ht="117.75" customHeight="1">
      <c r="A11" s="86">
        <v>10</v>
      </c>
      <c r="B11" s="85" t="s">
        <v>597</v>
      </c>
      <c r="C11" s="86">
        <v>7</v>
      </c>
      <c r="D11" s="87" t="s">
        <v>1313</v>
      </c>
    </row>
    <row r="12" spans="1:5" ht="107.25" customHeight="1">
      <c r="A12" s="86">
        <v>11</v>
      </c>
      <c r="B12" s="85" t="s">
        <v>598</v>
      </c>
      <c r="C12" s="86">
        <v>7</v>
      </c>
      <c r="D12" s="87" t="s">
        <v>1315</v>
      </c>
      <c r="E12" s="85" t="s">
        <v>1314</v>
      </c>
    </row>
    <row r="13" spans="1:5" ht="72.75" customHeight="1">
      <c r="A13" s="86">
        <v>12</v>
      </c>
      <c r="B13" s="85" t="s">
        <v>599</v>
      </c>
      <c r="D13" s="87" t="s">
        <v>608</v>
      </c>
    </row>
    <row r="14" spans="1:5" ht="62.25" customHeight="1">
      <c r="A14" s="86">
        <v>13</v>
      </c>
      <c r="B14" s="85" t="s">
        <v>600</v>
      </c>
      <c r="D14" s="87" t="s">
        <v>609</v>
      </c>
    </row>
    <row r="15" spans="1:5" ht="30.75" customHeight="1">
      <c r="A15" s="86">
        <v>14</v>
      </c>
    </row>
    <row r="16" spans="1:5" ht="30.75" customHeight="1">
      <c r="A16" s="86">
        <v>15</v>
      </c>
    </row>
    <row r="17" spans="1:1" ht="30.75" customHeight="1">
      <c r="A17" s="86">
        <v>16</v>
      </c>
    </row>
    <row r="18" spans="1:1" ht="30.75" customHeight="1">
      <c r="A18" s="86">
        <v>17</v>
      </c>
    </row>
    <row r="19" spans="1:1" ht="30.75" customHeight="1">
      <c r="A19" s="86">
        <v>18</v>
      </c>
    </row>
    <row r="20" spans="1:1" ht="30.75" customHeight="1">
      <c r="A20" s="86">
        <v>19</v>
      </c>
    </row>
    <row r="21" spans="1:1" ht="30.75" customHeight="1">
      <c r="A21" s="86">
        <v>20</v>
      </c>
    </row>
  </sheetData>
  <phoneticPr fontId="1"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7:C92"/>
  <sheetViews>
    <sheetView zoomScaleNormal="100" workbookViewId="0">
      <selection activeCell="U13" sqref="U13"/>
    </sheetView>
  </sheetViews>
  <sheetFormatPr defaultRowHeight="17.399999999999999"/>
  <cols>
    <col min="1" max="1" width="11" customWidth="1"/>
    <col min="2" max="2" width="11" style="6" customWidth="1"/>
    <col min="3" max="4" width="11" customWidth="1"/>
    <col min="7" max="7" width="9.5" customWidth="1"/>
    <col min="8" max="8" width="11.59765625" customWidth="1"/>
  </cols>
  <sheetData>
    <row r="77" spans="1:3">
      <c r="A77" s="137" t="s">
        <v>1319</v>
      </c>
      <c r="B77" s="137" t="s">
        <v>1323</v>
      </c>
      <c r="C77" t="s">
        <v>41</v>
      </c>
    </row>
    <row r="78" spans="1:3">
      <c r="A78" s="137" t="s">
        <v>1321</v>
      </c>
      <c r="B78" s="137">
        <v>120</v>
      </c>
    </row>
    <row r="79" spans="1:3">
      <c r="A79" s="137" t="s">
        <v>1320</v>
      </c>
      <c r="B79" s="137">
        <v>300</v>
      </c>
    </row>
    <row r="80" spans="1:3">
      <c r="A80" s="137" t="s">
        <v>1322</v>
      </c>
      <c r="B80" s="137">
        <v>60</v>
      </c>
    </row>
    <row r="81" spans="1:2">
      <c r="A81" s="137" t="s">
        <v>1324</v>
      </c>
      <c r="B81" s="137">
        <v>330</v>
      </c>
    </row>
    <row r="82" spans="1:2">
      <c r="A82" s="137" t="s">
        <v>1325</v>
      </c>
      <c r="B82" s="137">
        <v>90</v>
      </c>
    </row>
    <row r="83" spans="1:2">
      <c r="A83" s="137" t="s">
        <v>1326</v>
      </c>
      <c r="B83" s="137">
        <v>30</v>
      </c>
    </row>
    <row r="84" spans="1:2">
      <c r="A84" s="137" t="s">
        <v>1327</v>
      </c>
      <c r="B84" s="137">
        <v>240</v>
      </c>
    </row>
    <row r="85" spans="1:2">
      <c r="A85" s="137" t="s">
        <v>1328</v>
      </c>
      <c r="B85" s="137">
        <v>300</v>
      </c>
    </row>
    <row r="86" spans="1:2">
      <c r="A86" s="137" t="s">
        <v>1329</v>
      </c>
      <c r="B86" s="137">
        <v>120</v>
      </c>
    </row>
    <row r="87" spans="1:2">
      <c r="A87" s="139" t="s">
        <v>1330</v>
      </c>
      <c r="B87" s="140">
        <v>0</v>
      </c>
    </row>
    <row r="88" spans="1:2">
      <c r="A88" s="139" t="s">
        <v>1321</v>
      </c>
      <c r="B88" s="139">
        <f>B80+180</f>
        <v>240</v>
      </c>
    </row>
    <row r="89" spans="1:2">
      <c r="A89" s="139" t="s">
        <v>1331</v>
      </c>
      <c r="B89" s="139">
        <f>B78</f>
        <v>120</v>
      </c>
    </row>
    <row r="90" spans="1:2">
      <c r="A90" s="138" t="s">
        <v>1332</v>
      </c>
      <c r="B90" s="138">
        <f>B87+B81</f>
        <v>330</v>
      </c>
    </row>
    <row r="91" spans="1:2">
      <c r="A91" s="138" t="s">
        <v>1333</v>
      </c>
      <c r="B91" s="138">
        <f>MOD(B90+B84,360)</f>
        <v>210</v>
      </c>
    </row>
    <row r="92" spans="1:2">
      <c r="A92" s="138" t="s">
        <v>1334</v>
      </c>
      <c r="B92" s="138">
        <f>MOD(B90+B86,360)</f>
        <v>90</v>
      </c>
    </row>
  </sheetData>
  <phoneticPr fontId="1"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9" sqref="D29"/>
    </sheetView>
  </sheetViews>
  <sheetFormatPr defaultRowHeight="17.399999999999999"/>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0"/>
  <sheetViews>
    <sheetView tabSelected="1" zoomScaleNormal="100" workbookViewId="0">
      <pane ySplit="1" topLeftCell="A608" activePane="bottomLeft" state="frozen"/>
      <selection pane="bottomLeft" activeCell="C631" sqref="C631"/>
    </sheetView>
  </sheetViews>
  <sheetFormatPr defaultColWidth="9" defaultRowHeight="13.5" customHeight="1"/>
  <cols>
    <col min="1" max="1" width="7.3984375" style="34" customWidth="1"/>
    <col min="2" max="2" width="43" style="40" customWidth="1"/>
    <col min="3" max="3" width="24.69921875" style="34" bestFit="1" customWidth="1"/>
    <col min="4" max="4" width="20.19921875" style="34" customWidth="1"/>
    <col min="5" max="6" width="8.59765625" style="51" customWidth="1"/>
    <col min="7" max="7" width="8.59765625" style="34" customWidth="1"/>
    <col min="8" max="8" width="12.3984375" style="34" customWidth="1"/>
    <col min="9" max="9" width="75.19921875" style="40" customWidth="1"/>
    <col min="10" max="16384" width="9" style="34"/>
  </cols>
  <sheetData>
    <row r="1" spans="1:9" ht="27.75" customHeight="1">
      <c r="A1" s="265" t="s">
        <v>1680</v>
      </c>
      <c r="B1" s="265" t="s">
        <v>1678</v>
      </c>
      <c r="C1" s="265" t="s">
        <v>2014</v>
      </c>
      <c r="D1" s="265" t="s">
        <v>1684</v>
      </c>
      <c r="E1" s="265" t="s">
        <v>1681</v>
      </c>
      <c r="F1" s="265" t="s">
        <v>1682</v>
      </c>
      <c r="G1" s="265" t="s">
        <v>1683</v>
      </c>
      <c r="H1" s="265"/>
    </row>
    <row r="2" spans="1:9" ht="15.9" customHeight="1">
      <c r="A2" s="369" t="s">
        <v>144</v>
      </c>
      <c r="B2" s="370"/>
      <c r="C2" s="370"/>
      <c r="D2" s="370"/>
      <c r="E2" s="370"/>
      <c r="F2" s="370"/>
      <c r="G2" s="371"/>
      <c r="H2" s="83" t="s">
        <v>215</v>
      </c>
    </row>
    <row r="3" spans="1:9" ht="15.6">
      <c r="A3" s="37">
        <v>0</v>
      </c>
      <c r="B3" s="39" t="s">
        <v>101</v>
      </c>
      <c r="C3" s="37"/>
      <c r="D3" s="37"/>
      <c r="E3" s="50" t="s">
        <v>102</v>
      </c>
      <c r="F3" s="50">
        <f>IF(OR(E3="U16",E3="S16"),1,IF(E3="TS",6,IF(E3="U64",4,2)))</f>
        <v>2</v>
      </c>
      <c r="G3" s="37">
        <v>1</v>
      </c>
    </row>
    <row r="4" spans="1:9" ht="15.6">
      <c r="A4" s="37">
        <f>A3+(F3*G3)</f>
        <v>2</v>
      </c>
      <c r="B4" s="39" t="s">
        <v>30</v>
      </c>
      <c r="C4" s="39" t="s">
        <v>1945</v>
      </c>
      <c r="D4" s="37" t="s">
        <v>1685</v>
      </c>
      <c r="E4" s="50" t="s">
        <v>70</v>
      </c>
      <c r="F4" s="50">
        <f t="shared" ref="F4:F67" si="0">IF(OR(E4="U16",E4="S16"),1,IF(E4="TS",6,IF(E4="U64",4,2)))</f>
        <v>2</v>
      </c>
      <c r="G4" s="37">
        <v>1</v>
      </c>
      <c r="H4" s="34" t="s">
        <v>214</v>
      </c>
    </row>
    <row r="5" spans="1:9" ht="15.6">
      <c r="A5" s="37">
        <f t="shared" ref="A5:A74" si="1">A4+(F4*G4)</f>
        <v>4</v>
      </c>
      <c r="B5" s="39" t="s">
        <v>155</v>
      </c>
      <c r="C5" s="330"/>
      <c r="D5" s="266" t="s">
        <v>1686</v>
      </c>
      <c r="E5" s="50" t="s">
        <v>69</v>
      </c>
      <c r="F5" s="50">
        <f t="shared" si="0"/>
        <v>2</v>
      </c>
      <c r="G5" s="37">
        <v>1</v>
      </c>
    </row>
    <row r="6" spans="1:9" ht="15.6">
      <c r="A6" s="268">
        <f t="shared" si="1"/>
        <v>6</v>
      </c>
      <c r="B6" s="285" t="s">
        <v>162</v>
      </c>
      <c r="C6" s="289" t="s">
        <v>1946</v>
      </c>
      <c r="D6" s="375" t="s">
        <v>149</v>
      </c>
      <c r="E6" s="268" t="s">
        <v>70</v>
      </c>
      <c r="F6" s="50">
        <f t="shared" si="0"/>
        <v>2</v>
      </c>
      <c r="G6" s="37">
        <v>1</v>
      </c>
      <c r="H6" s="34" t="s">
        <v>214</v>
      </c>
    </row>
    <row r="7" spans="1:9" ht="15.6">
      <c r="A7" s="268">
        <f t="shared" si="1"/>
        <v>8</v>
      </c>
      <c r="B7" s="285" t="s">
        <v>163</v>
      </c>
      <c r="C7" s="289" t="s">
        <v>1947</v>
      </c>
      <c r="D7" s="376"/>
      <c r="E7" s="268" t="s">
        <v>70</v>
      </c>
      <c r="F7" s="50">
        <f t="shared" si="0"/>
        <v>2</v>
      </c>
      <c r="G7" s="37">
        <v>1</v>
      </c>
      <c r="H7" s="34" t="s">
        <v>214</v>
      </c>
    </row>
    <row r="8" spans="1:9" ht="15.6">
      <c r="A8" s="268">
        <f t="shared" si="1"/>
        <v>10</v>
      </c>
      <c r="B8" s="285" t="s">
        <v>164</v>
      </c>
      <c r="C8" s="289" t="s">
        <v>1948</v>
      </c>
      <c r="D8" s="376"/>
      <c r="E8" s="268" t="s">
        <v>70</v>
      </c>
      <c r="F8" s="50">
        <f t="shared" si="0"/>
        <v>2</v>
      </c>
      <c r="G8" s="37">
        <v>1</v>
      </c>
      <c r="H8" s="34" t="s">
        <v>214</v>
      </c>
    </row>
    <row r="9" spans="1:9" ht="15.6">
      <c r="A9" s="268">
        <f t="shared" si="1"/>
        <v>12</v>
      </c>
      <c r="B9" s="285" t="s">
        <v>170</v>
      </c>
      <c r="C9" s="289" t="s">
        <v>1949</v>
      </c>
      <c r="D9" s="376"/>
      <c r="E9" s="268" t="s">
        <v>70</v>
      </c>
      <c r="F9" s="50">
        <f t="shared" si="0"/>
        <v>2</v>
      </c>
      <c r="G9" s="37">
        <v>1</v>
      </c>
      <c r="H9" s="34" t="s">
        <v>214</v>
      </c>
    </row>
    <row r="10" spans="1:9" ht="15.6">
      <c r="A10" s="268">
        <f t="shared" si="1"/>
        <v>14</v>
      </c>
      <c r="B10" s="285" t="s">
        <v>166</v>
      </c>
      <c r="C10" s="331" t="s">
        <v>1950</v>
      </c>
      <c r="D10" s="376"/>
      <c r="E10" s="268" t="s">
        <v>70</v>
      </c>
      <c r="F10" s="50">
        <f t="shared" si="0"/>
        <v>2</v>
      </c>
      <c r="G10" s="37">
        <v>1</v>
      </c>
      <c r="H10" s="34" t="s">
        <v>214</v>
      </c>
    </row>
    <row r="11" spans="1:9" ht="15.6">
      <c r="A11" s="268">
        <f t="shared" si="1"/>
        <v>16</v>
      </c>
      <c r="B11" s="285" t="s">
        <v>167</v>
      </c>
      <c r="C11" s="331" t="s">
        <v>1951</v>
      </c>
      <c r="D11" s="376"/>
      <c r="E11" s="268" t="s">
        <v>70</v>
      </c>
      <c r="F11" s="50">
        <f t="shared" si="0"/>
        <v>2</v>
      </c>
      <c r="G11" s="37">
        <v>1</v>
      </c>
      <c r="H11" s="34" t="s">
        <v>214</v>
      </c>
    </row>
    <row r="12" spans="1:9" ht="15.6">
      <c r="A12" s="268">
        <f t="shared" si="1"/>
        <v>18</v>
      </c>
      <c r="B12" s="285" t="s">
        <v>168</v>
      </c>
      <c r="C12" s="331" t="s">
        <v>1952</v>
      </c>
      <c r="D12" s="376"/>
      <c r="E12" s="268" t="s">
        <v>70</v>
      </c>
      <c r="F12" s="50">
        <f t="shared" si="0"/>
        <v>2</v>
      </c>
      <c r="G12" s="37">
        <v>1</v>
      </c>
      <c r="H12" s="34" t="s">
        <v>214</v>
      </c>
    </row>
    <row r="13" spans="1:9" ht="15.6">
      <c r="A13" s="268">
        <f t="shared" si="1"/>
        <v>20</v>
      </c>
      <c r="B13" s="285" t="s">
        <v>169</v>
      </c>
      <c r="C13" s="331" t="s">
        <v>1953</v>
      </c>
      <c r="D13" s="376"/>
      <c r="E13" s="268" t="s">
        <v>70</v>
      </c>
      <c r="F13" s="50">
        <f t="shared" si="0"/>
        <v>2</v>
      </c>
      <c r="G13" s="37">
        <v>1</v>
      </c>
      <c r="H13" s="34" t="s">
        <v>214</v>
      </c>
    </row>
    <row r="14" spans="1:9" ht="15.6">
      <c r="A14" s="37">
        <f t="shared" si="1"/>
        <v>22</v>
      </c>
      <c r="B14" s="39" t="s">
        <v>248</v>
      </c>
      <c r="C14" s="130"/>
      <c r="D14" s="360" t="s">
        <v>152</v>
      </c>
      <c r="E14" s="50" t="s">
        <v>70</v>
      </c>
      <c r="F14" s="50">
        <f t="shared" si="0"/>
        <v>2</v>
      </c>
      <c r="G14" s="37">
        <v>1</v>
      </c>
      <c r="H14" s="34" t="s">
        <v>214</v>
      </c>
      <c r="I14" s="40" t="s">
        <v>239</v>
      </c>
    </row>
    <row r="15" spans="1:9" ht="15.6">
      <c r="A15" s="37">
        <f t="shared" si="1"/>
        <v>24</v>
      </c>
      <c r="B15" s="39" t="s">
        <v>249</v>
      </c>
      <c r="C15" s="330"/>
      <c r="D15" s="362"/>
      <c r="E15" s="50" t="s">
        <v>69</v>
      </c>
      <c r="F15" s="50">
        <f t="shared" si="0"/>
        <v>2</v>
      </c>
      <c r="G15" s="37">
        <v>1</v>
      </c>
      <c r="H15" s="34" t="s">
        <v>214</v>
      </c>
      <c r="I15" s="40" t="s">
        <v>240</v>
      </c>
    </row>
    <row r="16" spans="1:9" ht="15.6">
      <c r="A16" s="37">
        <f t="shared" si="1"/>
        <v>26</v>
      </c>
      <c r="B16" s="39" t="s">
        <v>177</v>
      </c>
      <c r="C16" s="360"/>
      <c r="D16" s="130"/>
      <c r="E16" s="50" t="s">
        <v>70</v>
      </c>
      <c r="F16" s="50">
        <f t="shared" si="0"/>
        <v>2</v>
      </c>
      <c r="G16" s="37">
        <v>1</v>
      </c>
    </row>
    <row r="17" spans="1:9" ht="15.6">
      <c r="A17" s="37">
        <f t="shared" si="1"/>
        <v>28</v>
      </c>
      <c r="B17" s="39" t="s">
        <v>178</v>
      </c>
      <c r="C17" s="361"/>
      <c r="D17" s="130"/>
      <c r="E17" s="50" t="s">
        <v>70</v>
      </c>
      <c r="F17" s="50">
        <f t="shared" si="0"/>
        <v>2</v>
      </c>
      <c r="G17" s="37">
        <v>1</v>
      </c>
    </row>
    <row r="18" spans="1:9" ht="15.6">
      <c r="A18" s="37">
        <f t="shared" si="1"/>
        <v>30</v>
      </c>
      <c r="B18" s="39" t="s">
        <v>179</v>
      </c>
      <c r="C18" s="362"/>
      <c r="D18" s="130"/>
      <c r="E18" s="50" t="s">
        <v>70</v>
      </c>
      <c r="F18" s="50">
        <f t="shared" si="0"/>
        <v>2</v>
      </c>
      <c r="G18" s="37">
        <v>1</v>
      </c>
    </row>
    <row r="19" spans="1:9" ht="15.6">
      <c r="A19" s="37">
        <f t="shared" si="1"/>
        <v>32</v>
      </c>
      <c r="B19" s="39" t="s">
        <v>180</v>
      </c>
      <c r="C19" s="360"/>
      <c r="D19" s="130"/>
      <c r="E19" s="50" t="s">
        <v>70</v>
      </c>
      <c r="F19" s="50">
        <f t="shared" si="0"/>
        <v>2</v>
      </c>
      <c r="G19" s="37">
        <v>1</v>
      </c>
    </row>
    <row r="20" spans="1:9" ht="15.6">
      <c r="A20" s="37">
        <f t="shared" si="1"/>
        <v>34</v>
      </c>
      <c r="B20" s="39" t="s">
        <v>181</v>
      </c>
      <c r="C20" s="361"/>
      <c r="D20" s="130"/>
      <c r="E20" s="50" t="s">
        <v>70</v>
      </c>
      <c r="F20" s="50">
        <f t="shared" si="0"/>
        <v>2</v>
      </c>
      <c r="G20" s="37">
        <v>1</v>
      </c>
    </row>
    <row r="21" spans="1:9" ht="15.6">
      <c r="A21" s="37">
        <f t="shared" si="1"/>
        <v>36</v>
      </c>
      <c r="B21" s="39" t="s">
        <v>185</v>
      </c>
      <c r="C21" s="362"/>
      <c r="D21" s="130"/>
      <c r="E21" s="50" t="s">
        <v>70</v>
      </c>
      <c r="F21" s="50">
        <f t="shared" si="0"/>
        <v>2</v>
      </c>
      <c r="G21" s="37">
        <v>1</v>
      </c>
    </row>
    <row r="22" spans="1:9" ht="15.6">
      <c r="A22" s="37">
        <f t="shared" si="1"/>
        <v>38</v>
      </c>
      <c r="B22" s="39" t="s">
        <v>182</v>
      </c>
      <c r="C22" s="360"/>
      <c r="D22" s="130"/>
      <c r="E22" s="50" t="s">
        <v>70</v>
      </c>
      <c r="F22" s="50">
        <f t="shared" si="0"/>
        <v>2</v>
      </c>
      <c r="G22" s="37">
        <v>1</v>
      </c>
      <c r="I22" s="40" t="s">
        <v>1742</v>
      </c>
    </row>
    <row r="23" spans="1:9" ht="15.6">
      <c r="A23" s="37">
        <f t="shared" si="1"/>
        <v>40</v>
      </c>
      <c r="B23" s="39" t="s">
        <v>183</v>
      </c>
      <c r="C23" s="361"/>
      <c r="D23" s="130"/>
      <c r="E23" s="50" t="s">
        <v>70</v>
      </c>
      <c r="F23" s="50">
        <f t="shared" si="0"/>
        <v>2</v>
      </c>
      <c r="G23" s="37">
        <v>1</v>
      </c>
      <c r="I23" s="40" t="s">
        <v>1743</v>
      </c>
    </row>
    <row r="24" spans="1:9" ht="15.6">
      <c r="A24" s="37">
        <f t="shared" si="1"/>
        <v>42</v>
      </c>
      <c r="B24" s="39" t="s">
        <v>184</v>
      </c>
      <c r="C24" s="360"/>
      <c r="D24" s="130"/>
      <c r="E24" s="50" t="s">
        <v>70</v>
      </c>
      <c r="F24" s="50">
        <f t="shared" si="0"/>
        <v>2</v>
      </c>
      <c r="G24" s="37">
        <v>1</v>
      </c>
      <c r="I24" s="40" t="s">
        <v>1744</v>
      </c>
    </row>
    <row r="25" spans="1:9" ht="15.6">
      <c r="A25" s="37">
        <f t="shared" si="1"/>
        <v>44</v>
      </c>
      <c r="B25" s="39" t="s">
        <v>171</v>
      </c>
      <c r="C25" s="361"/>
      <c r="D25" s="37" t="s">
        <v>152</v>
      </c>
      <c r="E25" s="50" t="s">
        <v>70</v>
      </c>
      <c r="F25" s="50">
        <f t="shared" si="0"/>
        <v>2</v>
      </c>
      <c r="G25" s="37">
        <v>1</v>
      </c>
    </row>
    <row r="26" spans="1:9" ht="15.6">
      <c r="A26" s="37">
        <f t="shared" si="1"/>
        <v>46</v>
      </c>
      <c r="B26" s="39" t="s">
        <v>172</v>
      </c>
      <c r="C26" s="360"/>
      <c r="D26" s="37" t="s">
        <v>152</v>
      </c>
      <c r="E26" s="50" t="s">
        <v>70</v>
      </c>
      <c r="F26" s="50">
        <f t="shared" si="0"/>
        <v>2</v>
      </c>
      <c r="G26" s="37">
        <v>1</v>
      </c>
    </row>
    <row r="27" spans="1:9" ht="15.6">
      <c r="A27" s="37">
        <f t="shared" si="1"/>
        <v>48</v>
      </c>
      <c r="B27" s="39" t="s">
        <v>173</v>
      </c>
      <c r="C27" s="361"/>
      <c r="D27" s="37" t="s">
        <v>152</v>
      </c>
      <c r="E27" s="50" t="s">
        <v>70</v>
      </c>
      <c r="F27" s="50">
        <f t="shared" si="0"/>
        <v>2</v>
      </c>
      <c r="G27" s="37">
        <v>1</v>
      </c>
    </row>
    <row r="28" spans="1:9" ht="15.6">
      <c r="A28" s="37">
        <f t="shared" si="1"/>
        <v>50</v>
      </c>
      <c r="B28" s="39" t="s">
        <v>174</v>
      </c>
      <c r="C28" s="330"/>
      <c r="D28" s="37" t="s">
        <v>152</v>
      </c>
      <c r="E28" s="50" t="s">
        <v>70</v>
      </c>
      <c r="F28" s="50">
        <f t="shared" si="0"/>
        <v>2</v>
      </c>
      <c r="G28" s="37">
        <v>1</v>
      </c>
      <c r="H28" s="34" t="s">
        <v>214</v>
      </c>
    </row>
    <row r="29" spans="1:9" ht="15.6">
      <c r="A29" s="37">
        <f t="shared" si="1"/>
        <v>52</v>
      </c>
      <c r="B29" s="39" t="s">
        <v>175</v>
      </c>
      <c r="C29" s="330"/>
      <c r="D29" s="37" t="s">
        <v>152</v>
      </c>
      <c r="E29" s="50" t="s">
        <v>70</v>
      </c>
      <c r="F29" s="50">
        <f t="shared" si="0"/>
        <v>2</v>
      </c>
      <c r="G29" s="37">
        <v>1</v>
      </c>
      <c r="H29" s="34" t="s">
        <v>214</v>
      </c>
    </row>
    <row r="30" spans="1:9" ht="15.6">
      <c r="A30" s="268">
        <f t="shared" si="1"/>
        <v>54</v>
      </c>
      <c r="B30" s="285" t="s">
        <v>176</v>
      </c>
      <c r="C30" s="329"/>
      <c r="D30" s="268" t="s">
        <v>152</v>
      </c>
      <c r="E30" s="268" t="s">
        <v>70</v>
      </c>
      <c r="F30" s="268">
        <f t="shared" si="0"/>
        <v>2</v>
      </c>
      <c r="G30" s="37">
        <v>1</v>
      </c>
      <c r="H30" s="34" t="s">
        <v>214</v>
      </c>
    </row>
    <row r="31" spans="1:9" ht="15.6">
      <c r="A31" s="268">
        <f t="shared" si="1"/>
        <v>56</v>
      </c>
      <c r="B31" s="285" t="s">
        <v>1987</v>
      </c>
      <c r="C31" s="328"/>
      <c r="D31" s="286"/>
      <c r="E31" s="268" t="s">
        <v>70</v>
      </c>
      <c r="F31" s="268">
        <f t="shared" si="0"/>
        <v>2</v>
      </c>
      <c r="G31" s="37">
        <v>1</v>
      </c>
    </row>
    <row r="32" spans="1:9" ht="15.6">
      <c r="A32" s="268">
        <f t="shared" si="1"/>
        <v>58</v>
      </c>
      <c r="B32" s="285"/>
      <c r="C32" s="328"/>
      <c r="D32" s="286"/>
      <c r="E32" s="268" t="s">
        <v>70</v>
      </c>
      <c r="F32" s="268">
        <f t="shared" si="0"/>
        <v>2</v>
      </c>
      <c r="G32" s="37">
        <v>1</v>
      </c>
    </row>
    <row r="33" spans="1:9" ht="15.6">
      <c r="A33" s="268">
        <f t="shared" si="1"/>
        <v>60</v>
      </c>
      <c r="B33" s="285" t="s">
        <v>0</v>
      </c>
      <c r="C33" s="289" t="s">
        <v>1954</v>
      </c>
      <c r="D33" s="375" t="s">
        <v>1687</v>
      </c>
      <c r="E33" s="268" t="s">
        <v>70</v>
      </c>
      <c r="F33" s="268">
        <f t="shared" si="0"/>
        <v>2</v>
      </c>
      <c r="G33" s="37">
        <v>1</v>
      </c>
      <c r="H33" s="34" t="s">
        <v>214</v>
      </c>
    </row>
    <row r="34" spans="1:9" ht="15.6">
      <c r="A34" s="268">
        <f t="shared" si="1"/>
        <v>62</v>
      </c>
      <c r="B34" s="285" t="s">
        <v>1</v>
      </c>
      <c r="C34" s="289" t="s">
        <v>1955</v>
      </c>
      <c r="D34" s="376"/>
      <c r="E34" s="268" t="s">
        <v>70</v>
      </c>
      <c r="F34" s="268">
        <f t="shared" si="0"/>
        <v>2</v>
      </c>
      <c r="G34" s="37">
        <v>1</v>
      </c>
      <c r="H34" s="34" t="s">
        <v>214</v>
      </c>
    </row>
    <row r="35" spans="1:9" ht="15.6">
      <c r="A35" s="268">
        <f t="shared" si="1"/>
        <v>64</v>
      </c>
      <c r="B35" s="285" t="s">
        <v>2</v>
      </c>
      <c r="C35" s="289" t="s">
        <v>1956</v>
      </c>
      <c r="D35" s="376"/>
      <c r="E35" s="268" t="s">
        <v>70</v>
      </c>
      <c r="F35" s="268">
        <f t="shared" si="0"/>
        <v>2</v>
      </c>
      <c r="G35" s="37">
        <v>1</v>
      </c>
      <c r="H35" s="34" t="s">
        <v>214</v>
      </c>
    </row>
    <row r="36" spans="1:9" ht="15.6">
      <c r="A36" s="268">
        <f t="shared" si="1"/>
        <v>66</v>
      </c>
      <c r="B36" s="285" t="s">
        <v>157</v>
      </c>
      <c r="C36" s="268"/>
      <c r="D36" s="376"/>
      <c r="E36" s="268" t="s">
        <v>70</v>
      </c>
      <c r="F36" s="268">
        <f t="shared" si="0"/>
        <v>2</v>
      </c>
      <c r="G36" s="37">
        <v>1</v>
      </c>
      <c r="H36" s="34" t="s">
        <v>214</v>
      </c>
    </row>
    <row r="37" spans="1:9" ht="15.6">
      <c r="A37" s="268">
        <f t="shared" si="1"/>
        <v>68</v>
      </c>
      <c r="B37" s="285" t="s">
        <v>5</v>
      </c>
      <c r="C37" s="268"/>
      <c r="D37" s="377"/>
      <c r="E37" s="268" t="s">
        <v>70</v>
      </c>
      <c r="F37" s="268">
        <f t="shared" si="0"/>
        <v>2</v>
      </c>
      <c r="G37" s="37">
        <v>1</v>
      </c>
      <c r="H37" s="34" t="s">
        <v>214</v>
      </c>
    </row>
    <row r="38" spans="1:9" ht="15.6">
      <c r="A38" s="268">
        <f t="shared" si="1"/>
        <v>70</v>
      </c>
      <c r="B38" s="285" t="s">
        <v>40</v>
      </c>
      <c r="C38" s="269"/>
      <c r="D38" s="269"/>
      <c r="E38" s="268" t="s">
        <v>70</v>
      </c>
      <c r="F38" s="268">
        <f t="shared" si="0"/>
        <v>2</v>
      </c>
      <c r="G38" s="37">
        <v>1</v>
      </c>
      <c r="H38" s="34" t="s">
        <v>214</v>
      </c>
      <c r="I38" s="39" t="s">
        <v>1556</v>
      </c>
    </row>
    <row r="39" spans="1:9" ht="15.6">
      <c r="A39" s="268">
        <f t="shared" si="1"/>
        <v>72</v>
      </c>
      <c r="B39" s="285" t="s">
        <v>1554</v>
      </c>
      <c r="C39" s="268" t="s">
        <v>1555</v>
      </c>
      <c r="D39" s="268"/>
      <c r="E39" s="268" t="s">
        <v>70</v>
      </c>
      <c r="F39" s="268">
        <f t="shared" si="0"/>
        <v>2</v>
      </c>
      <c r="G39" s="37">
        <v>1</v>
      </c>
      <c r="H39" s="34" t="s">
        <v>214</v>
      </c>
      <c r="I39" s="40" t="s">
        <v>1557</v>
      </c>
    </row>
    <row r="40" spans="1:9" ht="15.6">
      <c r="A40" s="268">
        <f t="shared" si="1"/>
        <v>74</v>
      </c>
      <c r="B40" s="285" t="s">
        <v>1703</v>
      </c>
      <c r="C40" s="268"/>
      <c r="D40" s="268"/>
      <c r="E40" s="268" t="s">
        <v>70</v>
      </c>
      <c r="F40" s="268">
        <f t="shared" si="0"/>
        <v>2</v>
      </c>
      <c r="G40" s="37">
        <v>1</v>
      </c>
      <c r="H40" s="34" t="s">
        <v>214</v>
      </c>
    </row>
    <row r="41" spans="1:9" ht="15.6">
      <c r="A41" s="268">
        <f t="shared" si="1"/>
        <v>76</v>
      </c>
      <c r="B41" s="285" t="s">
        <v>241</v>
      </c>
      <c r="C41" s="375"/>
      <c r="D41" s="286"/>
      <c r="E41" s="268" t="s">
        <v>70</v>
      </c>
      <c r="F41" s="268">
        <f t="shared" si="0"/>
        <v>2</v>
      </c>
      <c r="G41" s="37">
        <v>1</v>
      </c>
    </row>
    <row r="42" spans="1:9" ht="15.6">
      <c r="A42" s="268">
        <f t="shared" si="1"/>
        <v>78</v>
      </c>
      <c r="B42" s="285" t="s">
        <v>242</v>
      </c>
      <c r="C42" s="377"/>
      <c r="D42" s="288"/>
      <c r="E42" s="268" t="s">
        <v>70</v>
      </c>
      <c r="F42" s="268">
        <f t="shared" si="0"/>
        <v>2</v>
      </c>
      <c r="G42" s="37">
        <v>1</v>
      </c>
    </row>
    <row r="43" spans="1:9" ht="15.6">
      <c r="A43" s="268">
        <f t="shared" si="1"/>
        <v>80</v>
      </c>
      <c r="B43" s="285" t="s">
        <v>243</v>
      </c>
      <c r="C43" s="375"/>
      <c r="D43" s="286"/>
      <c r="E43" s="268" t="s">
        <v>70</v>
      </c>
      <c r="F43" s="268">
        <f t="shared" si="0"/>
        <v>2</v>
      </c>
      <c r="G43" s="37">
        <v>1</v>
      </c>
    </row>
    <row r="44" spans="1:9" ht="15.6">
      <c r="A44" s="268">
        <f t="shared" si="1"/>
        <v>82</v>
      </c>
      <c r="B44" s="285" t="s">
        <v>244</v>
      </c>
      <c r="C44" s="377"/>
      <c r="D44" s="288"/>
      <c r="E44" s="268" t="s">
        <v>70</v>
      </c>
      <c r="F44" s="268">
        <f t="shared" si="0"/>
        <v>2</v>
      </c>
      <c r="G44" s="37">
        <v>1</v>
      </c>
    </row>
    <row r="45" spans="1:9" ht="15.6">
      <c r="A45" s="37">
        <f t="shared" si="1"/>
        <v>84</v>
      </c>
      <c r="B45" s="39" t="s">
        <v>245</v>
      </c>
      <c r="C45" s="360"/>
      <c r="D45" s="35"/>
      <c r="E45" s="50" t="s">
        <v>70</v>
      </c>
      <c r="F45" s="50">
        <f t="shared" si="0"/>
        <v>2</v>
      </c>
      <c r="G45" s="37">
        <v>1</v>
      </c>
    </row>
    <row r="46" spans="1:9" ht="15.6">
      <c r="A46" s="37">
        <f t="shared" si="1"/>
        <v>86</v>
      </c>
      <c r="B46" s="39" t="s">
        <v>246</v>
      </c>
      <c r="C46" s="362"/>
      <c r="D46" s="36"/>
      <c r="E46" s="50" t="s">
        <v>70</v>
      </c>
      <c r="F46" s="50">
        <f t="shared" si="0"/>
        <v>2</v>
      </c>
      <c r="G46" s="37">
        <v>1</v>
      </c>
    </row>
    <row r="47" spans="1:9" ht="15.6">
      <c r="A47" s="37">
        <f t="shared" si="1"/>
        <v>88</v>
      </c>
      <c r="B47" s="39" t="s">
        <v>271</v>
      </c>
      <c r="C47" s="360"/>
      <c r="D47" s="35"/>
      <c r="E47" s="50" t="s">
        <v>70</v>
      </c>
      <c r="F47" s="50">
        <f t="shared" si="0"/>
        <v>2</v>
      </c>
      <c r="G47" s="37">
        <v>1</v>
      </c>
      <c r="H47" s="34" t="s">
        <v>214</v>
      </c>
      <c r="I47" s="40" t="s">
        <v>1745</v>
      </c>
    </row>
    <row r="48" spans="1:9" ht="15.6">
      <c r="A48" s="37">
        <f t="shared" si="1"/>
        <v>90</v>
      </c>
      <c r="B48" s="39" t="s">
        <v>272</v>
      </c>
      <c r="C48" s="361"/>
      <c r="D48" s="79"/>
      <c r="E48" s="50" t="s">
        <v>70</v>
      </c>
      <c r="F48" s="50">
        <f t="shared" si="0"/>
        <v>2</v>
      </c>
      <c r="G48" s="37">
        <v>1</v>
      </c>
      <c r="H48" s="34" t="s">
        <v>214</v>
      </c>
      <c r="I48" s="40" t="s">
        <v>1746</v>
      </c>
    </row>
    <row r="49" spans="1:9" ht="15.6">
      <c r="A49" s="37">
        <f t="shared" si="1"/>
        <v>92</v>
      </c>
      <c r="B49" s="39" t="s">
        <v>273</v>
      </c>
      <c r="C49" s="362"/>
      <c r="D49" s="36"/>
      <c r="E49" s="50" t="s">
        <v>70</v>
      </c>
      <c r="F49" s="50">
        <f t="shared" si="0"/>
        <v>2</v>
      </c>
      <c r="G49" s="37">
        <v>1</v>
      </c>
      <c r="H49" s="34" t="s">
        <v>214</v>
      </c>
      <c r="I49" s="40" t="s">
        <v>1747</v>
      </c>
    </row>
    <row r="50" spans="1:9" ht="15.6">
      <c r="A50" s="37">
        <f t="shared" si="1"/>
        <v>94</v>
      </c>
      <c r="B50" s="39" t="s">
        <v>274</v>
      </c>
      <c r="C50" s="35"/>
      <c r="D50" s="360" t="s">
        <v>152</v>
      </c>
      <c r="E50" s="50" t="s">
        <v>70</v>
      </c>
      <c r="F50" s="50">
        <f t="shared" si="0"/>
        <v>2</v>
      </c>
      <c r="G50" s="37">
        <v>1</v>
      </c>
    </row>
    <row r="51" spans="1:9" ht="15.6">
      <c r="A51" s="37">
        <f t="shared" si="1"/>
        <v>96</v>
      </c>
      <c r="B51" s="39" t="s">
        <v>247</v>
      </c>
      <c r="C51" s="35"/>
      <c r="D51" s="362"/>
      <c r="E51" s="50" t="s">
        <v>70</v>
      </c>
      <c r="F51" s="50">
        <f t="shared" si="0"/>
        <v>2</v>
      </c>
      <c r="G51" s="37">
        <v>1</v>
      </c>
    </row>
    <row r="52" spans="1:9" ht="15.6">
      <c r="A52" s="37">
        <f t="shared" si="1"/>
        <v>98</v>
      </c>
      <c r="B52" s="39" t="s">
        <v>1988</v>
      </c>
      <c r="C52" s="35"/>
      <c r="D52" s="35"/>
      <c r="E52" s="50" t="s">
        <v>70</v>
      </c>
      <c r="F52" s="50">
        <f t="shared" si="0"/>
        <v>2</v>
      </c>
      <c r="G52" s="37">
        <v>1</v>
      </c>
    </row>
    <row r="53" spans="1:9" ht="15.6">
      <c r="A53" s="268">
        <f t="shared" si="1"/>
        <v>100</v>
      </c>
      <c r="B53" s="285" t="s">
        <v>71</v>
      </c>
      <c r="C53" s="289" t="s">
        <v>1957</v>
      </c>
      <c r="D53" s="375" t="s">
        <v>1666</v>
      </c>
      <c r="E53" s="268" t="s">
        <v>70</v>
      </c>
      <c r="F53" s="50">
        <f t="shared" si="0"/>
        <v>2</v>
      </c>
      <c r="G53" s="37">
        <v>1</v>
      </c>
      <c r="H53" s="34" t="s">
        <v>214</v>
      </c>
    </row>
    <row r="54" spans="1:9" ht="15.6">
      <c r="A54" s="268">
        <f t="shared" si="1"/>
        <v>102</v>
      </c>
      <c r="B54" s="285" t="s">
        <v>156</v>
      </c>
      <c r="C54" s="289" t="s">
        <v>1958</v>
      </c>
      <c r="D54" s="376"/>
      <c r="E54" s="268" t="s">
        <v>70</v>
      </c>
      <c r="F54" s="50">
        <f t="shared" si="0"/>
        <v>2</v>
      </c>
      <c r="G54" s="37">
        <v>1</v>
      </c>
      <c r="H54" s="34" t="s">
        <v>214</v>
      </c>
    </row>
    <row r="55" spans="1:9" ht="15.6">
      <c r="A55" s="268">
        <f t="shared" si="1"/>
        <v>104</v>
      </c>
      <c r="B55" s="285" t="s">
        <v>4</v>
      </c>
      <c r="C55" s="289" t="s">
        <v>1959</v>
      </c>
      <c r="D55" s="376"/>
      <c r="E55" s="268" t="s">
        <v>70</v>
      </c>
      <c r="F55" s="50">
        <f t="shared" si="0"/>
        <v>2</v>
      </c>
      <c r="G55" s="37">
        <v>1</v>
      </c>
      <c r="H55" s="34" t="s">
        <v>214</v>
      </c>
    </row>
    <row r="56" spans="1:9" ht="15.6">
      <c r="A56" s="268">
        <f t="shared" si="1"/>
        <v>106</v>
      </c>
      <c r="B56" s="285" t="s">
        <v>72</v>
      </c>
      <c r="C56" s="289" t="s">
        <v>1960</v>
      </c>
      <c r="D56" s="376"/>
      <c r="E56" s="268" t="s">
        <v>70</v>
      </c>
      <c r="F56" s="50">
        <f t="shared" si="0"/>
        <v>2</v>
      </c>
      <c r="G56" s="37">
        <v>1</v>
      </c>
      <c r="H56" s="34" t="s">
        <v>214</v>
      </c>
    </row>
    <row r="57" spans="1:9" ht="15.6">
      <c r="A57" s="268">
        <f t="shared" si="1"/>
        <v>108</v>
      </c>
      <c r="B57" s="285" t="s">
        <v>79</v>
      </c>
      <c r="C57" s="289"/>
      <c r="D57" s="376"/>
      <c r="E57" s="268" t="s">
        <v>70</v>
      </c>
      <c r="F57" s="50">
        <f t="shared" si="0"/>
        <v>2</v>
      </c>
      <c r="G57" s="37">
        <v>1</v>
      </c>
      <c r="H57" s="34" t="s">
        <v>214</v>
      </c>
    </row>
    <row r="58" spans="1:9" ht="15.6">
      <c r="A58" s="268">
        <f t="shared" si="1"/>
        <v>110</v>
      </c>
      <c r="B58" s="285" t="s">
        <v>80</v>
      </c>
      <c r="C58" s="289"/>
      <c r="D58" s="376"/>
      <c r="E58" s="268" t="s">
        <v>70</v>
      </c>
      <c r="F58" s="50">
        <f t="shared" si="0"/>
        <v>2</v>
      </c>
      <c r="G58" s="37">
        <v>1</v>
      </c>
      <c r="H58" s="34" t="s">
        <v>214</v>
      </c>
    </row>
    <row r="59" spans="1:9" ht="15.6">
      <c r="A59" s="268">
        <f t="shared" si="1"/>
        <v>112</v>
      </c>
      <c r="B59" s="285" t="s">
        <v>81</v>
      </c>
      <c r="C59" s="289"/>
      <c r="D59" s="376"/>
      <c r="E59" s="268" t="s">
        <v>70</v>
      </c>
      <c r="F59" s="50">
        <f t="shared" si="0"/>
        <v>2</v>
      </c>
      <c r="G59" s="37">
        <v>1</v>
      </c>
      <c r="H59" s="34" t="s">
        <v>214</v>
      </c>
    </row>
    <row r="60" spans="1:9" ht="15.6">
      <c r="A60" s="268">
        <f t="shared" si="1"/>
        <v>114</v>
      </c>
      <c r="B60" s="285" t="s">
        <v>82</v>
      </c>
      <c r="C60" s="289"/>
      <c r="D60" s="377"/>
      <c r="E60" s="268" t="s">
        <v>70</v>
      </c>
      <c r="F60" s="50">
        <f t="shared" si="0"/>
        <v>2</v>
      </c>
      <c r="G60" s="37">
        <v>1</v>
      </c>
      <c r="H60" s="34" t="s">
        <v>214</v>
      </c>
    </row>
    <row r="61" spans="1:9" ht="15.6">
      <c r="A61" s="268">
        <f t="shared" si="1"/>
        <v>116</v>
      </c>
      <c r="B61" s="285" t="s">
        <v>73</v>
      </c>
      <c r="C61" s="289" t="s">
        <v>1961</v>
      </c>
      <c r="D61" s="375" t="s">
        <v>1667</v>
      </c>
      <c r="E61" s="268" t="s">
        <v>70</v>
      </c>
      <c r="F61" s="50">
        <f t="shared" si="0"/>
        <v>2</v>
      </c>
      <c r="G61" s="37">
        <v>1</v>
      </c>
      <c r="H61" s="34" t="s">
        <v>214</v>
      </c>
    </row>
    <row r="62" spans="1:9" ht="15.6">
      <c r="A62" s="268">
        <f t="shared" si="1"/>
        <v>118</v>
      </c>
      <c r="B62" s="285" t="s">
        <v>74</v>
      </c>
      <c r="C62" s="289" t="s">
        <v>1962</v>
      </c>
      <c r="D62" s="376"/>
      <c r="E62" s="268" t="s">
        <v>70</v>
      </c>
      <c r="F62" s="50">
        <f t="shared" si="0"/>
        <v>2</v>
      </c>
      <c r="G62" s="37">
        <v>1</v>
      </c>
      <c r="H62" s="34" t="s">
        <v>214</v>
      </c>
    </row>
    <row r="63" spans="1:9" ht="15.6">
      <c r="A63" s="268">
        <f t="shared" si="1"/>
        <v>120</v>
      </c>
      <c r="B63" s="285" t="s">
        <v>75</v>
      </c>
      <c r="C63" s="289" t="s">
        <v>1963</v>
      </c>
      <c r="D63" s="376"/>
      <c r="E63" s="268" t="s">
        <v>70</v>
      </c>
      <c r="F63" s="50">
        <f t="shared" si="0"/>
        <v>2</v>
      </c>
      <c r="G63" s="37">
        <v>1</v>
      </c>
      <c r="H63" s="34" t="s">
        <v>214</v>
      </c>
    </row>
    <row r="64" spans="1:9" ht="15.6">
      <c r="A64" s="268">
        <f t="shared" si="1"/>
        <v>122</v>
      </c>
      <c r="B64" s="285" t="s">
        <v>76</v>
      </c>
      <c r="C64" s="289" t="s">
        <v>1964</v>
      </c>
      <c r="D64" s="376"/>
      <c r="E64" s="268" t="s">
        <v>70</v>
      </c>
      <c r="F64" s="50">
        <f t="shared" si="0"/>
        <v>2</v>
      </c>
      <c r="G64" s="37">
        <v>1</v>
      </c>
      <c r="H64" s="34" t="s">
        <v>214</v>
      </c>
    </row>
    <row r="65" spans="1:9" ht="15.6">
      <c r="A65" s="268">
        <f t="shared" si="1"/>
        <v>124</v>
      </c>
      <c r="B65" s="285" t="s">
        <v>83</v>
      </c>
      <c r="C65" s="406"/>
      <c r="D65" s="376"/>
      <c r="E65" s="268" t="s">
        <v>70</v>
      </c>
      <c r="F65" s="50">
        <f t="shared" si="0"/>
        <v>2</v>
      </c>
      <c r="G65" s="37">
        <v>1</v>
      </c>
      <c r="H65" s="34" t="s">
        <v>214</v>
      </c>
    </row>
    <row r="66" spans="1:9" ht="15.6">
      <c r="A66" s="268">
        <f t="shared" si="1"/>
        <v>126</v>
      </c>
      <c r="B66" s="285" t="s">
        <v>84</v>
      </c>
      <c r="C66" s="406"/>
      <c r="D66" s="376"/>
      <c r="E66" s="268" t="s">
        <v>70</v>
      </c>
      <c r="F66" s="50">
        <f t="shared" si="0"/>
        <v>2</v>
      </c>
      <c r="G66" s="37">
        <v>1</v>
      </c>
      <c r="H66" s="34" t="s">
        <v>214</v>
      </c>
    </row>
    <row r="67" spans="1:9" ht="15.6">
      <c r="A67" s="268">
        <f t="shared" si="1"/>
        <v>128</v>
      </c>
      <c r="B67" s="285" t="s">
        <v>85</v>
      </c>
      <c r="C67" s="406"/>
      <c r="D67" s="376"/>
      <c r="E67" s="268" t="s">
        <v>70</v>
      </c>
      <c r="F67" s="50">
        <f t="shared" si="0"/>
        <v>2</v>
      </c>
      <c r="G67" s="37">
        <v>1</v>
      </c>
      <c r="H67" s="34" t="s">
        <v>214</v>
      </c>
    </row>
    <row r="68" spans="1:9" ht="15.6">
      <c r="A68" s="268">
        <f t="shared" si="1"/>
        <v>130</v>
      </c>
      <c r="B68" s="285" t="s">
        <v>86</v>
      </c>
      <c r="C68" s="406"/>
      <c r="D68" s="377"/>
      <c r="E68" s="268" t="s">
        <v>70</v>
      </c>
      <c r="F68" s="50">
        <f t="shared" ref="F68:F92" si="2">IF(OR(E68="U16",E68="S16"),1,IF(E68="TS",6,IF(E68="U64",4,2)))</f>
        <v>2</v>
      </c>
      <c r="G68" s="37">
        <v>1</v>
      </c>
      <c r="H68" s="34" t="s">
        <v>214</v>
      </c>
    </row>
    <row r="69" spans="1:9" ht="15.6">
      <c r="A69" s="37">
        <f t="shared" si="1"/>
        <v>132</v>
      </c>
      <c r="B69" s="39" t="s">
        <v>77</v>
      </c>
      <c r="C69" s="130" t="s">
        <v>1965</v>
      </c>
      <c r="D69" s="360" t="s">
        <v>1668</v>
      </c>
      <c r="E69" s="50" t="s">
        <v>70</v>
      </c>
      <c r="F69" s="50">
        <f t="shared" si="2"/>
        <v>2</v>
      </c>
      <c r="G69" s="37">
        <v>1</v>
      </c>
      <c r="H69" s="34" t="s">
        <v>214</v>
      </c>
    </row>
    <row r="70" spans="1:9" ht="15.6">
      <c r="A70" s="37">
        <f t="shared" si="1"/>
        <v>134</v>
      </c>
      <c r="B70" s="39" t="s">
        <v>6</v>
      </c>
      <c r="C70" s="130" t="s">
        <v>1966</v>
      </c>
      <c r="D70" s="361"/>
      <c r="E70" s="50" t="s">
        <v>70</v>
      </c>
      <c r="F70" s="50">
        <f t="shared" si="2"/>
        <v>2</v>
      </c>
      <c r="G70" s="37">
        <v>1</v>
      </c>
      <c r="H70" s="34" t="s">
        <v>214</v>
      </c>
    </row>
    <row r="71" spans="1:9" ht="17.399999999999999">
      <c r="A71" s="37">
        <f t="shared" si="1"/>
        <v>136</v>
      </c>
      <c r="B71" s="39" t="s">
        <v>7</v>
      </c>
      <c r="C71" s="130" t="s">
        <v>1967</v>
      </c>
      <c r="D71" s="361"/>
      <c r="E71" s="50" t="s">
        <v>70</v>
      </c>
      <c r="F71" s="50">
        <f t="shared" si="2"/>
        <v>2</v>
      </c>
      <c r="G71" s="37">
        <v>1</v>
      </c>
      <c r="H71" s="34" t="s">
        <v>214</v>
      </c>
      <c r="I71" s="95"/>
    </row>
    <row r="72" spans="1:9" ht="15.6">
      <c r="A72" s="37">
        <f t="shared" si="1"/>
        <v>138</v>
      </c>
      <c r="B72" s="39" t="s">
        <v>78</v>
      </c>
      <c r="C72" s="130" t="s">
        <v>1968</v>
      </c>
      <c r="D72" s="361"/>
      <c r="E72" s="50" t="s">
        <v>70</v>
      </c>
      <c r="F72" s="50">
        <f t="shared" si="2"/>
        <v>2</v>
      </c>
      <c r="G72" s="37">
        <v>1</v>
      </c>
      <c r="H72" s="34" t="s">
        <v>214</v>
      </c>
    </row>
    <row r="73" spans="1:9" ht="15.6">
      <c r="A73" s="37">
        <f t="shared" si="1"/>
        <v>140</v>
      </c>
      <c r="B73" s="39" t="s">
        <v>87</v>
      </c>
      <c r="C73" s="407"/>
      <c r="D73" s="361"/>
      <c r="E73" s="50" t="s">
        <v>70</v>
      </c>
      <c r="F73" s="50">
        <f t="shared" si="2"/>
        <v>2</v>
      </c>
      <c r="G73" s="37">
        <v>1</v>
      </c>
      <c r="H73" s="34" t="s">
        <v>214</v>
      </c>
    </row>
    <row r="74" spans="1:9" ht="15.6">
      <c r="A74" s="37">
        <f t="shared" si="1"/>
        <v>142</v>
      </c>
      <c r="B74" s="39" t="s">
        <v>88</v>
      </c>
      <c r="C74" s="407"/>
      <c r="D74" s="361"/>
      <c r="E74" s="50" t="s">
        <v>70</v>
      </c>
      <c r="F74" s="50">
        <f t="shared" si="2"/>
        <v>2</v>
      </c>
      <c r="G74" s="37">
        <v>1</v>
      </c>
      <c r="H74" s="34" t="s">
        <v>214</v>
      </c>
    </row>
    <row r="75" spans="1:9" ht="15.6">
      <c r="A75" s="37">
        <f t="shared" ref="A75:A92" si="3">A74+(F74*G74)</f>
        <v>144</v>
      </c>
      <c r="B75" s="39" t="s">
        <v>89</v>
      </c>
      <c r="C75" s="407"/>
      <c r="D75" s="361"/>
      <c r="E75" s="50" t="s">
        <v>70</v>
      </c>
      <c r="F75" s="50">
        <f t="shared" si="2"/>
        <v>2</v>
      </c>
      <c r="G75" s="37">
        <v>1</v>
      </c>
      <c r="H75" s="34" t="s">
        <v>214</v>
      </c>
    </row>
    <row r="76" spans="1:9" ht="15.6">
      <c r="A76" s="37">
        <f t="shared" si="3"/>
        <v>146</v>
      </c>
      <c r="B76" s="39" t="s">
        <v>90</v>
      </c>
      <c r="C76" s="407"/>
      <c r="D76" s="362"/>
      <c r="E76" s="50" t="s">
        <v>70</v>
      </c>
      <c r="F76" s="50">
        <f t="shared" si="2"/>
        <v>2</v>
      </c>
      <c r="G76" s="37">
        <v>1</v>
      </c>
      <c r="H76" s="34" t="s">
        <v>214</v>
      </c>
    </row>
    <row r="77" spans="1:9" ht="15.6">
      <c r="A77" s="268">
        <f t="shared" si="3"/>
        <v>148</v>
      </c>
      <c r="B77" s="285" t="s">
        <v>91</v>
      </c>
      <c r="C77" s="289" t="s">
        <v>1969</v>
      </c>
      <c r="D77" s="375" t="s">
        <v>152</v>
      </c>
      <c r="E77" s="268" t="s">
        <v>70</v>
      </c>
      <c r="F77" s="50">
        <f t="shared" si="2"/>
        <v>2</v>
      </c>
      <c r="G77" s="37">
        <v>1</v>
      </c>
      <c r="H77" s="34" t="s">
        <v>214</v>
      </c>
    </row>
    <row r="78" spans="1:9" ht="15.6">
      <c r="A78" s="268">
        <f t="shared" si="3"/>
        <v>150</v>
      </c>
      <c r="B78" s="285" t="s">
        <v>8</v>
      </c>
      <c r="C78" s="289" t="s">
        <v>1970</v>
      </c>
      <c r="D78" s="376"/>
      <c r="E78" s="268" t="s">
        <v>70</v>
      </c>
      <c r="F78" s="50">
        <f t="shared" si="2"/>
        <v>2</v>
      </c>
      <c r="G78" s="37">
        <v>1</v>
      </c>
      <c r="H78" s="34" t="s">
        <v>214</v>
      </c>
    </row>
    <row r="79" spans="1:9" ht="15.6">
      <c r="A79" s="268">
        <f t="shared" si="3"/>
        <v>152</v>
      </c>
      <c r="B79" s="285" t="s">
        <v>9</v>
      </c>
      <c r="C79" s="289" t="s">
        <v>1971</v>
      </c>
      <c r="D79" s="376"/>
      <c r="E79" s="268" t="s">
        <v>70</v>
      </c>
      <c r="F79" s="50">
        <f t="shared" si="2"/>
        <v>2</v>
      </c>
      <c r="G79" s="37">
        <v>1</v>
      </c>
      <c r="H79" s="34" t="s">
        <v>214</v>
      </c>
    </row>
    <row r="80" spans="1:9" ht="15.6">
      <c r="A80" s="268">
        <f t="shared" si="3"/>
        <v>154</v>
      </c>
      <c r="B80" s="285" t="s">
        <v>92</v>
      </c>
      <c r="C80" s="289" t="s">
        <v>1972</v>
      </c>
      <c r="D80" s="377"/>
      <c r="E80" s="268" t="s">
        <v>70</v>
      </c>
      <c r="F80" s="50">
        <f t="shared" si="2"/>
        <v>2</v>
      </c>
      <c r="G80" s="37">
        <v>1</v>
      </c>
      <c r="H80" s="34" t="s">
        <v>214</v>
      </c>
    </row>
    <row r="81" spans="1:9" ht="15.6">
      <c r="A81" s="268">
        <f t="shared" si="3"/>
        <v>156</v>
      </c>
      <c r="B81" s="285" t="s">
        <v>93</v>
      </c>
      <c r="C81" s="375"/>
      <c r="D81" s="375" t="s">
        <v>152</v>
      </c>
      <c r="E81" s="268" t="s">
        <v>70</v>
      </c>
      <c r="F81" s="50">
        <f t="shared" si="2"/>
        <v>2</v>
      </c>
      <c r="G81" s="37">
        <v>1</v>
      </c>
      <c r="H81" s="45"/>
    </row>
    <row r="82" spans="1:9" ht="15.6">
      <c r="A82" s="268">
        <f t="shared" si="3"/>
        <v>158</v>
      </c>
      <c r="B82" s="285" t="s">
        <v>94</v>
      </c>
      <c r="C82" s="376"/>
      <c r="D82" s="376"/>
      <c r="E82" s="268" t="s">
        <v>70</v>
      </c>
      <c r="F82" s="50">
        <f t="shared" si="2"/>
        <v>2</v>
      </c>
      <c r="G82" s="37">
        <v>1</v>
      </c>
      <c r="H82" s="45"/>
    </row>
    <row r="83" spans="1:9" ht="15.6">
      <c r="A83" s="268">
        <f t="shared" si="3"/>
        <v>160</v>
      </c>
      <c r="B83" s="285" t="s">
        <v>95</v>
      </c>
      <c r="C83" s="376"/>
      <c r="D83" s="376"/>
      <c r="E83" s="268" t="s">
        <v>70</v>
      </c>
      <c r="F83" s="50">
        <f t="shared" si="2"/>
        <v>2</v>
      </c>
      <c r="G83" s="37">
        <v>1</v>
      </c>
      <c r="H83" s="45"/>
    </row>
    <row r="84" spans="1:9" ht="15.6">
      <c r="A84" s="268">
        <f t="shared" si="3"/>
        <v>162</v>
      </c>
      <c r="B84" s="285" t="s">
        <v>96</v>
      </c>
      <c r="C84" s="377"/>
      <c r="D84" s="377"/>
      <c r="E84" s="268" t="s">
        <v>70</v>
      </c>
      <c r="F84" s="50">
        <f t="shared" si="2"/>
        <v>2</v>
      </c>
      <c r="G84" s="37">
        <v>1</v>
      </c>
      <c r="H84" s="45"/>
    </row>
    <row r="85" spans="1:9" ht="15.6">
      <c r="A85" s="37">
        <f t="shared" si="3"/>
        <v>164</v>
      </c>
      <c r="B85" s="39" t="s">
        <v>119</v>
      </c>
      <c r="C85" s="360"/>
      <c r="D85" s="360" t="s">
        <v>1666</v>
      </c>
      <c r="E85" s="50" t="s">
        <v>70</v>
      </c>
      <c r="F85" s="50">
        <f t="shared" si="2"/>
        <v>2</v>
      </c>
      <c r="G85" s="37">
        <v>1</v>
      </c>
      <c r="I85" s="394" t="s">
        <v>123</v>
      </c>
    </row>
    <row r="86" spans="1:9" ht="15.6">
      <c r="A86" s="37">
        <f t="shared" si="3"/>
        <v>166</v>
      </c>
      <c r="B86" s="39" t="s">
        <v>120</v>
      </c>
      <c r="C86" s="361"/>
      <c r="D86" s="361"/>
      <c r="E86" s="50" t="s">
        <v>70</v>
      </c>
      <c r="F86" s="50">
        <f t="shared" si="2"/>
        <v>2</v>
      </c>
      <c r="G86" s="37">
        <v>1</v>
      </c>
      <c r="I86" s="394"/>
    </row>
    <row r="87" spans="1:9" ht="15.6">
      <c r="A87" s="37">
        <f t="shared" si="3"/>
        <v>168</v>
      </c>
      <c r="B87" s="39" t="s">
        <v>121</v>
      </c>
      <c r="C87" s="361"/>
      <c r="D87" s="361"/>
      <c r="E87" s="50" t="s">
        <v>70</v>
      </c>
      <c r="F87" s="50">
        <f t="shared" si="2"/>
        <v>2</v>
      </c>
      <c r="G87" s="37">
        <v>1</v>
      </c>
      <c r="I87" s="394"/>
    </row>
    <row r="88" spans="1:9" ht="15.6">
      <c r="A88" s="37">
        <f t="shared" si="3"/>
        <v>170</v>
      </c>
      <c r="B88" s="39" t="s">
        <v>122</v>
      </c>
      <c r="C88" s="362"/>
      <c r="D88" s="362"/>
      <c r="E88" s="50" t="s">
        <v>70</v>
      </c>
      <c r="F88" s="50">
        <f t="shared" si="2"/>
        <v>2</v>
      </c>
      <c r="G88" s="37">
        <v>1</v>
      </c>
      <c r="I88" s="394"/>
    </row>
    <row r="89" spans="1:9" ht="15.6">
      <c r="A89" s="37">
        <f t="shared" si="3"/>
        <v>172</v>
      </c>
      <c r="B89" s="39" t="s">
        <v>116</v>
      </c>
      <c r="C89" s="360"/>
      <c r="D89" s="360" t="s">
        <v>1688</v>
      </c>
      <c r="E89" s="50" t="s">
        <v>70</v>
      </c>
      <c r="F89" s="50">
        <f t="shared" si="2"/>
        <v>2</v>
      </c>
      <c r="G89" s="37">
        <v>1</v>
      </c>
      <c r="I89" s="394" t="s">
        <v>613</v>
      </c>
    </row>
    <row r="90" spans="1:9" ht="15.6">
      <c r="A90" s="37">
        <f t="shared" si="3"/>
        <v>174</v>
      </c>
      <c r="B90" s="39" t="s">
        <v>117</v>
      </c>
      <c r="C90" s="361"/>
      <c r="D90" s="361"/>
      <c r="E90" s="50" t="s">
        <v>70</v>
      </c>
      <c r="F90" s="50">
        <f t="shared" si="2"/>
        <v>2</v>
      </c>
      <c r="G90" s="37">
        <v>1</v>
      </c>
      <c r="I90" s="394"/>
    </row>
    <row r="91" spans="1:9" ht="15.6">
      <c r="A91" s="37">
        <f t="shared" si="3"/>
        <v>176</v>
      </c>
      <c r="B91" s="39" t="s">
        <v>118</v>
      </c>
      <c r="C91" s="361"/>
      <c r="D91" s="361"/>
      <c r="E91" s="50" t="s">
        <v>70</v>
      </c>
      <c r="F91" s="50">
        <f t="shared" si="2"/>
        <v>2</v>
      </c>
      <c r="G91" s="37">
        <v>1</v>
      </c>
      <c r="I91" s="394"/>
    </row>
    <row r="92" spans="1:9" ht="15.6">
      <c r="A92" s="37">
        <f t="shared" si="3"/>
        <v>178</v>
      </c>
      <c r="B92" s="39" t="s">
        <v>575</v>
      </c>
      <c r="C92" s="362"/>
      <c r="D92" s="36"/>
      <c r="E92" s="50" t="s">
        <v>69</v>
      </c>
      <c r="F92" s="50">
        <f t="shared" si="2"/>
        <v>2</v>
      </c>
      <c r="G92" s="37">
        <v>1</v>
      </c>
      <c r="I92" s="258" t="s">
        <v>614</v>
      </c>
    </row>
    <row r="93" spans="1:9" ht="15.6">
      <c r="A93" s="369" t="s">
        <v>143</v>
      </c>
      <c r="B93" s="370"/>
      <c r="C93" s="370"/>
      <c r="D93" s="370"/>
      <c r="E93" s="370"/>
      <c r="F93" s="370"/>
      <c r="G93" s="371"/>
    </row>
    <row r="94" spans="1:9" ht="15.6">
      <c r="A94" s="37">
        <f>A92+(F92*G92)</f>
        <v>180</v>
      </c>
      <c r="B94" s="39" t="s">
        <v>18</v>
      </c>
      <c r="C94" s="360"/>
      <c r="D94" s="360" t="s">
        <v>152</v>
      </c>
      <c r="E94" s="50" t="s">
        <v>70</v>
      </c>
      <c r="F94" s="50">
        <f t="shared" ref="F94:F120" si="4">IF(OR(E94="U16", E94="S16"),1,IF(E94="TS",6,2))</f>
        <v>2</v>
      </c>
      <c r="G94" s="37">
        <v>1</v>
      </c>
    </row>
    <row r="95" spans="1:9" ht="15.6">
      <c r="A95" s="37">
        <f t="shared" ref="A95:A199" si="5">A94+(F94*G94)</f>
        <v>182</v>
      </c>
      <c r="B95" s="39" t="s">
        <v>19</v>
      </c>
      <c r="C95" s="361"/>
      <c r="D95" s="361"/>
      <c r="E95" s="50" t="s">
        <v>70</v>
      </c>
      <c r="F95" s="50">
        <f t="shared" si="4"/>
        <v>2</v>
      </c>
      <c r="G95" s="37">
        <v>1</v>
      </c>
      <c r="H95" s="34" t="s">
        <v>214</v>
      </c>
      <c r="I95" s="40" t="s">
        <v>216</v>
      </c>
    </row>
    <row r="96" spans="1:9" ht="15.6">
      <c r="A96" s="37">
        <f t="shared" si="5"/>
        <v>184</v>
      </c>
      <c r="B96" s="39" t="s">
        <v>20</v>
      </c>
      <c r="C96" s="362"/>
      <c r="D96" s="361"/>
      <c r="E96" s="50" t="s">
        <v>70</v>
      </c>
      <c r="F96" s="50">
        <f t="shared" si="4"/>
        <v>2</v>
      </c>
      <c r="G96" s="37">
        <v>1</v>
      </c>
      <c r="H96" s="34" t="s">
        <v>214</v>
      </c>
    </row>
    <row r="97" spans="1:8" ht="15.6">
      <c r="A97" s="37">
        <f t="shared" si="5"/>
        <v>186</v>
      </c>
      <c r="B97" s="39" t="s">
        <v>21</v>
      </c>
      <c r="C97" s="360"/>
      <c r="D97" s="361"/>
      <c r="E97" s="50" t="s">
        <v>70</v>
      </c>
      <c r="F97" s="50">
        <f t="shared" si="4"/>
        <v>2</v>
      </c>
      <c r="G97" s="37">
        <v>1</v>
      </c>
      <c r="H97" s="34" t="s">
        <v>214</v>
      </c>
    </row>
    <row r="98" spans="1:8" ht="15.6">
      <c r="A98" s="37">
        <f t="shared" si="5"/>
        <v>188</v>
      </c>
      <c r="B98" s="39" t="s">
        <v>22</v>
      </c>
      <c r="C98" s="361"/>
      <c r="D98" s="361"/>
      <c r="E98" s="50" t="s">
        <v>70</v>
      </c>
      <c r="F98" s="50">
        <f t="shared" si="4"/>
        <v>2</v>
      </c>
      <c r="G98" s="37">
        <v>1</v>
      </c>
      <c r="H98" s="34" t="s">
        <v>214</v>
      </c>
    </row>
    <row r="99" spans="1:8" ht="15.6">
      <c r="A99" s="37">
        <f t="shared" si="5"/>
        <v>190</v>
      </c>
      <c r="B99" s="39" t="s">
        <v>23</v>
      </c>
      <c r="C99" s="362"/>
      <c r="D99" s="361"/>
      <c r="E99" s="50" t="s">
        <v>70</v>
      </c>
      <c r="F99" s="50">
        <f t="shared" si="4"/>
        <v>2</v>
      </c>
      <c r="G99" s="37">
        <v>1</v>
      </c>
      <c r="H99" s="34" t="s">
        <v>214</v>
      </c>
    </row>
    <row r="100" spans="1:8" ht="15.6">
      <c r="A100" s="37">
        <f t="shared" si="5"/>
        <v>192</v>
      </c>
      <c r="B100" s="39" t="s">
        <v>97</v>
      </c>
      <c r="C100" s="82" t="s">
        <v>1973</v>
      </c>
      <c r="D100" s="361"/>
      <c r="E100" s="50" t="s">
        <v>70</v>
      </c>
      <c r="F100" s="50">
        <f t="shared" si="4"/>
        <v>2</v>
      </c>
      <c r="G100" s="37">
        <v>1</v>
      </c>
      <c r="H100" s="34" t="s">
        <v>214</v>
      </c>
    </row>
    <row r="101" spans="1:8" ht="15.6">
      <c r="A101" s="37">
        <f t="shared" si="5"/>
        <v>194</v>
      </c>
      <c r="B101" s="39" t="s">
        <v>16</v>
      </c>
      <c r="C101" s="326"/>
      <c r="D101" s="361"/>
      <c r="E101" s="50" t="s">
        <v>70</v>
      </c>
      <c r="F101" s="50">
        <f t="shared" si="4"/>
        <v>2</v>
      </c>
      <c r="G101" s="37">
        <v>1</v>
      </c>
    </row>
    <row r="102" spans="1:8" ht="15.6">
      <c r="A102" s="37">
        <f t="shared" si="5"/>
        <v>196</v>
      </c>
      <c r="B102" s="39" t="s">
        <v>17</v>
      </c>
      <c r="C102" s="327"/>
      <c r="D102" s="361"/>
      <c r="E102" s="50" t="s">
        <v>70</v>
      </c>
      <c r="F102" s="50">
        <f t="shared" si="4"/>
        <v>2</v>
      </c>
      <c r="G102" s="37">
        <v>1</v>
      </c>
    </row>
    <row r="103" spans="1:8" ht="15.6">
      <c r="A103" s="37">
        <f t="shared" si="5"/>
        <v>198</v>
      </c>
      <c r="B103" s="39" t="s">
        <v>98</v>
      </c>
      <c r="C103" s="325"/>
      <c r="D103" s="361"/>
      <c r="E103" s="50" t="s">
        <v>70</v>
      </c>
      <c r="F103" s="50">
        <f t="shared" si="4"/>
        <v>2</v>
      </c>
      <c r="G103" s="37">
        <v>1</v>
      </c>
    </row>
    <row r="104" spans="1:8" ht="15.6">
      <c r="A104" s="37">
        <f t="shared" si="5"/>
        <v>200</v>
      </c>
      <c r="B104" s="39" t="s">
        <v>99</v>
      </c>
      <c r="C104" s="326"/>
      <c r="D104" s="361"/>
      <c r="E104" s="50" t="s">
        <v>70</v>
      </c>
      <c r="F104" s="50">
        <f t="shared" si="4"/>
        <v>2</v>
      </c>
      <c r="G104" s="37">
        <v>1</v>
      </c>
    </row>
    <row r="105" spans="1:8" ht="15.6">
      <c r="A105" s="37">
        <f t="shared" si="5"/>
        <v>202</v>
      </c>
      <c r="B105" s="39" t="s">
        <v>100</v>
      </c>
      <c r="C105" s="327"/>
      <c r="D105" s="361"/>
      <c r="E105" s="50" t="s">
        <v>70</v>
      </c>
      <c r="F105" s="50">
        <f t="shared" si="4"/>
        <v>2</v>
      </c>
      <c r="G105" s="37">
        <v>1</v>
      </c>
    </row>
    <row r="106" spans="1:8" ht="15.6">
      <c r="A106" s="37">
        <f t="shared" si="5"/>
        <v>204</v>
      </c>
      <c r="B106" s="39" t="s">
        <v>24</v>
      </c>
      <c r="C106" s="325"/>
      <c r="D106" s="361"/>
      <c r="E106" s="50" t="s">
        <v>70</v>
      </c>
      <c r="F106" s="50">
        <f t="shared" si="4"/>
        <v>2</v>
      </c>
      <c r="G106" s="37">
        <v>1</v>
      </c>
    </row>
    <row r="107" spans="1:8" ht="15.6">
      <c r="A107" s="37">
        <f t="shared" si="5"/>
        <v>206</v>
      </c>
      <c r="B107" s="39" t="s">
        <v>25</v>
      </c>
      <c r="C107" s="326"/>
      <c r="D107" s="361"/>
      <c r="E107" s="50" t="s">
        <v>70</v>
      </c>
      <c r="F107" s="50">
        <f t="shared" si="4"/>
        <v>2</v>
      </c>
      <c r="G107" s="37">
        <v>1</v>
      </c>
    </row>
    <row r="108" spans="1:8" ht="15.6">
      <c r="A108" s="37">
        <f t="shared" si="5"/>
        <v>208</v>
      </c>
      <c r="B108" s="39" t="s">
        <v>26</v>
      </c>
      <c r="C108" s="327"/>
      <c r="D108" s="361"/>
      <c r="E108" s="50" t="s">
        <v>70</v>
      </c>
      <c r="F108" s="50">
        <f t="shared" si="4"/>
        <v>2</v>
      </c>
      <c r="G108" s="37">
        <v>1</v>
      </c>
    </row>
    <row r="109" spans="1:8" ht="15.6">
      <c r="A109" s="37">
        <f t="shared" si="5"/>
        <v>210</v>
      </c>
      <c r="B109" s="39" t="s">
        <v>27</v>
      </c>
      <c r="C109" s="325"/>
      <c r="D109" s="361"/>
      <c r="E109" s="50" t="s">
        <v>70</v>
      </c>
      <c r="F109" s="50">
        <f t="shared" si="4"/>
        <v>2</v>
      </c>
      <c r="G109" s="37">
        <v>1</v>
      </c>
    </row>
    <row r="110" spans="1:8" ht="15.6">
      <c r="A110" s="37">
        <f t="shared" si="5"/>
        <v>212</v>
      </c>
      <c r="B110" s="39" t="s">
        <v>28</v>
      </c>
      <c r="C110" s="326"/>
      <c r="D110" s="361"/>
      <c r="E110" s="50" t="s">
        <v>70</v>
      </c>
      <c r="F110" s="50">
        <f t="shared" si="4"/>
        <v>2</v>
      </c>
      <c r="G110" s="37">
        <v>1</v>
      </c>
    </row>
    <row r="111" spans="1:8" ht="15.6">
      <c r="A111" s="37">
        <f t="shared" si="5"/>
        <v>214</v>
      </c>
      <c r="B111" s="39" t="s">
        <v>29</v>
      </c>
      <c r="C111" s="327"/>
      <c r="D111" s="361"/>
      <c r="E111" s="50" t="s">
        <v>70</v>
      </c>
      <c r="F111" s="50">
        <f t="shared" si="4"/>
        <v>2</v>
      </c>
      <c r="G111" s="37">
        <v>1</v>
      </c>
    </row>
    <row r="112" spans="1:8" ht="15.6">
      <c r="A112" s="37">
        <f t="shared" si="5"/>
        <v>216</v>
      </c>
      <c r="B112" s="39" t="s">
        <v>10</v>
      </c>
      <c r="C112" s="82" t="s">
        <v>1974</v>
      </c>
      <c r="D112" s="361"/>
      <c r="E112" s="50" t="s">
        <v>70</v>
      </c>
      <c r="F112" s="50">
        <f t="shared" si="4"/>
        <v>2</v>
      </c>
      <c r="G112" s="37">
        <v>1</v>
      </c>
    </row>
    <row r="113" spans="1:7" ht="15.6">
      <c r="A113" s="37">
        <f t="shared" si="5"/>
        <v>218</v>
      </c>
      <c r="B113" s="39" t="s">
        <v>11</v>
      </c>
      <c r="C113" s="340"/>
      <c r="D113" s="361"/>
      <c r="E113" s="50" t="s">
        <v>70</v>
      </c>
      <c r="F113" s="50">
        <f t="shared" si="4"/>
        <v>2</v>
      </c>
      <c r="G113" s="37">
        <v>1</v>
      </c>
    </row>
    <row r="114" spans="1:7" ht="15.6">
      <c r="A114" s="37">
        <f t="shared" si="5"/>
        <v>220</v>
      </c>
      <c r="B114" s="39" t="s">
        <v>12</v>
      </c>
      <c r="C114" s="117"/>
      <c r="D114" s="361"/>
      <c r="E114" s="50" t="s">
        <v>70</v>
      </c>
      <c r="F114" s="50">
        <f t="shared" si="4"/>
        <v>2</v>
      </c>
      <c r="G114" s="37">
        <v>1</v>
      </c>
    </row>
    <row r="115" spans="1:7" ht="15.6">
      <c r="A115" s="37">
        <f t="shared" si="5"/>
        <v>222</v>
      </c>
      <c r="B115" s="39" t="s">
        <v>13</v>
      </c>
      <c r="C115" s="82" t="s">
        <v>1973</v>
      </c>
      <c r="D115" s="361"/>
      <c r="E115" s="50" t="s">
        <v>70</v>
      </c>
      <c r="F115" s="50">
        <f t="shared" si="4"/>
        <v>2</v>
      </c>
      <c r="G115" s="37">
        <v>1</v>
      </c>
    </row>
    <row r="116" spans="1:7" ht="15.6">
      <c r="A116" s="37">
        <f t="shared" si="5"/>
        <v>224</v>
      </c>
      <c r="B116" s="39" t="s">
        <v>14</v>
      </c>
      <c r="C116" s="326"/>
      <c r="D116" s="361"/>
      <c r="E116" s="50" t="s">
        <v>70</v>
      </c>
      <c r="F116" s="50">
        <f t="shared" si="4"/>
        <v>2</v>
      </c>
      <c r="G116" s="37">
        <v>1</v>
      </c>
    </row>
    <row r="117" spans="1:7" ht="15.6">
      <c r="A117" s="37">
        <f t="shared" si="5"/>
        <v>226</v>
      </c>
      <c r="B117" s="39" t="s">
        <v>15</v>
      </c>
      <c r="C117" s="327"/>
      <c r="D117" s="362"/>
      <c r="E117" s="50" t="s">
        <v>70</v>
      </c>
      <c r="F117" s="50">
        <f t="shared" si="4"/>
        <v>2</v>
      </c>
      <c r="G117" s="37">
        <v>1</v>
      </c>
    </row>
    <row r="118" spans="1:7" ht="15.6">
      <c r="A118" s="268">
        <f t="shared" si="5"/>
        <v>228</v>
      </c>
      <c r="B118" s="290" t="s">
        <v>1704</v>
      </c>
      <c r="C118" s="341" t="s">
        <v>1975</v>
      </c>
      <c r="D118" s="396" t="s">
        <v>1712</v>
      </c>
      <c r="E118" s="274" t="s">
        <v>70</v>
      </c>
      <c r="F118" s="274">
        <f t="shared" si="4"/>
        <v>2</v>
      </c>
      <c r="G118" s="274">
        <v>1</v>
      </c>
    </row>
    <row r="119" spans="1:7" ht="15.6">
      <c r="A119" s="268">
        <f t="shared" si="5"/>
        <v>230</v>
      </c>
      <c r="B119" s="290" t="s">
        <v>1705</v>
      </c>
      <c r="C119" s="341" t="s">
        <v>1976</v>
      </c>
      <c r="D119" s="389"/>
      <c r="E119" s="274" t="s">
        <v>70</v>
      </c>
      <c r="F119" s="274">
        <f t="shared" si="4"/>
        <v>2</v>
      </c>
      <c r="G119" s="274">
        <v>1</v>
      </c>
    </row>
    <row r="120" spans="1:7" ht="15.6">
      <c r="A120" s="268">
        <f t="shared" si="5"/>
        <v>232</v>
      </c>
      <c r="B120" s="290" t="s">
        <v>1706</v>
      </c>
      <c r="C120" s="341" t="s">
        <v>1977</v>
      </c>
      <c r="D120" s="389"/>
      <c r="E120" s="274" t="s">
        <v>70</v>
      </c>
      <c r="F120" s="274">
        <f t="shared" si="4"/>
        <v>2</v>
      </c>
      <c r="G120" s="274">
        <v>1</v>
      </c>
    </row>
    <row r="121" spans="1:7" ht="15.6">
      <c r="A121" s="268">
        <f t="shared" si="5"/>
        <v>234</v>
      </c>
      <c r="B121" s="290" t="s">
        <v>1707</v>
      </c>
      <c r="C121" s="341" t="s">
        <v>1978</v>
      </c>
      <c r="D121" s="389"/>
      <c r="E121" s="274" t="s">
        <v>70</v>
      </c>
      <c r="F121" s="274">
        <f t="shared" ref="F121:F134" si="6">IF(OR(E121="U16", E121="S16"),1,IF(E121="TS",6,2))</f>
        <v>2</v>
      </c>
      <c r="G121" s="274">
        <v>1</v>
      </c>
    </row>
    <row r="122" spans="1:7" ht="15.6">
      <c r="A122" s="268">
        <f t="shared" si="5"/>
        <v>236</v>
      </c>
      <c r="B122" s="290" t="s">
        <v>1708</v>
      </c>
      <c r="C122" s="341" t="s">
        <v>1979</v>
      </c>
      <c r="D122" s="389" t="s">
        <v>1713</v>
      </c>
      <c r="E122" s="274" t="s">
        <v>70</v>
      </c>
      <c r="F122" s="274">
        <f t="shared" si="6"/>
        <v>2</v>
      </c>
      <c r="G122" s="274">
        <v>1</v>
      </c>
    </row>
    <row r="123" spans="1:7" ht="15.6">
      <c r="A123" s="268">
        <f t="shared" si="5"/>
        <v>238</v>
      </c>
      <c r="B123" s="290" t="s">
        <v>1709</v>
      </c>
      <c r="C123" s="341" t="s">
        <v>1980</v>
      </c>
      <c r="D123" s="389"/>
      <c r="E123" s="274" t="s">
        <v>70</v>
      </c>
      <c r="F123" s="274">
        <f t="shared" si="6"/>
        <v>2</v>
      </c>
      <c r="G123" s="274">
        <v>1</v>
      </c>
    </row>
    <row r="124" spans="1:7" ht="15.6">
      <c r="A124" s="268">
        <f t="shared" si="5"/>
        <v>240</v>
      </c>
      <c r="B124" s="290" t="s">
        <v>1710</v>
      </c>
      <c r="C124" s="341" t="s">
        <v>1981</v>
      </c>
      <c r="D124" s="389"/>
      <c r="E124" s="274" t="s">
        <v>70</v>
      </c>
      <c r="F124" s="274">
        <f t="shared" si="6"/>
        <v>2</v>
      </c>
      <c r="G124" s="274">
        <v>1</v>
      </c>
    </row>
    <row r="125" spans="1:7" ht="15.6">
      <c r="A125" s="268">
        <f t="shared" si="5"/>
        <v>242</v>
      </c>
      <c r="B125" s="290" t="s">
        <v>1711</v>
      </c>
      <c r="C125" s="341" t="s">
        <v>1982</v>
      </c>
      <c r="D125" s="390"/>
      <c r="E125" s="274" t="s">
        <v>70</v>
      </c>
      <c r="F125" s="274">
        <f t="shared" si="6"/>
        <v>2</v>
      </c>
      <c r="G125" s="274">
        <v>1</v>
      </c>
    </row>
    <row r="126" spans="1:7" ht="15.6">
      <c r="A126" s="273">
        <f t="shared" si="5"/>
        <v>244</v>
      </c>
      <c r="B126" s="44" t="s">
        <v>124</v>
      </c>
      <c r="C126" s="38"/>
      <c r="D126" s="38"/>
      <c r="E126" s="50" t="s">
        <v>70</v>
      </c>
      <c r="F126" s="50">
        <f t="shared" si="6"/>
        <v>2</v>
      </c>
      <c r="G126" s="37">
        <v>3</v>
      </c>
    </row>
    <row r="127" spans="1:7" ht="15.6">
      <c r="A127" s="369"/>
      <c r="B127" s="370"/>
      <c r="C127" s="370"/>
      <c r="D127" s="370"/>
      <c r="E127" s="370"/>
      <c r="F127" s="370"/>
      <c r="G127" s="371"/>
    </row>
    <row r="128" spans="1:7" ht="15.6">
      <c r="A128" s="343">
        <f>A126+(F126*G126)</f>
        <v>250</v>
      </c>
      <c r="B128" s="39" t="s">
        <v>1989</v>
      </c>
      <c r="C128" s="130" t="s">
        <v>1562</v>
      </c>
      <c r="D128" s="343" t="s">
        <v>1991</v>
      </c>
      <c r="E128" s="50" t="s">
        <v>151</v>
      </c>
      <c r="F128" s="50">
        <v>1</v>
      </c>
      <c r="G128" s="343">
        <v>2</v>
      </c>
    </row>
    <row r="129" spans="1:9" ht="15.6">
      <c r="A129" s="343">
        <f>A128+(F128*G128)</f>
        <v>252</v>
      </c>
      <c r="B129" s="39" t="s">
        <v>1990</v>
      </c>
      <c r="C129" s="130"/>
      <c r="D129" s="343" t="s">
        <v>1991</v>
      </c>
      <c r="E129" s="50" t="s">
        <v>151</v>
      </c>
      <c r="F129" s="50">
        <v>1</v>
      </c>
      <c r="G129" s="343">
        <v>2</v>
      </c>
      <c r="I129" s="345"/>
    </row>
    <row r="130" spans="1:9" ht="15.6">
      <c r="A130" s="343">
        <f t="shared" ref="A130:A131" si="7">A129+(F129*G129)</f>
        <v>254</v>
      </c>
      <c r="B130" s="39"/>
      <c r="C130" s="130"/>
      <c r="D130" s="343"/>
      <c r="E130" s="50" t="s">
        <v>69</v>
      </c>
      <c r="F130" s="50">
        <f t="shared" ref="F130" si="8">IF(OR(E130="U16", E130="S16"),1,IF(E130="TS",6,2))</f>
        <v>2</v>
      </c>
      <c r="G130" s="343">
        <v>6</v>
      </c>
      <c r="I130" s="345"/>
    </row>
    <row r="131" spans="1:9" ht="15.6">
      <c r="A131" s="343">
        <f t="shared" si="7"/>
        <v>266</v>
      </c>
      <c r="B131" s="39"/>
      <c r="C131" s="343"/>
      <c r="D131" s="343"/>
      <c r="E131" s="50" t="s">
        <v>132</v>
      </c>
      <c r="F131" s="50">
        <f t="shared" si="6"/>
        <v>1</v>
      </c>
      <c r="G131" s="343">
        <v>16</v>
      </c>
    </row>
    <row r="132" spans="1:9" ht="15.6">
      <c r="A132" s="343">
        <f>A131+(F131*G131)</f>
        <v>282</v>
      </c>
      <c r="B132" s="39"/>
      <c r="C132" s="130"/>
      <c r="D132" s="130"/>
      <c r="E132" s="50" t="s">
        <v>132</v>
      </c>
      <c r="F132" s="50">
        <f t="shared" si="6"/>
        <v>1</v>
      </c>
      <c r="G132" s="343">
        <v>12</v>
      </c>
    </row>
    <row r="133" spans="1:9" ht="15.6">
      <c r="A133" s="343">
        <f>A132+(F132*G132)</f>
        <v>294</v>
      </c>
      <c r="B133" s="39"/>
      <c r="C133" s="343"/>
      <c r="D133" s="343"/>
      <c r="E133" s="50" t="s">
        <v>132</v>
      </c>
      <c r="F133" s="50">
        <f t="shared" si="6"/>
        <v>1</v>
      </c>
      <c r="G133" s="343">
        <v>4</v>
      </c>
    </row>
    <row r="134" spans="1:9" ht="15.6">
      <c r="A134" s="343">
        <f>A133+(F133*G133)</f>
        <v>298</v>
      </c>
      <c r="B134" s="39"/>
      <c r="C134" s="130"/>
      <c r="D134" s="130"/>
      <c r="E134" s="50" t="s">
        <v>132</v>
      </c>
      <c r="F134" s="50">
        <f t="shared" si="6"/>
        <v>1</v>
      </c>
      <c r="G134" s="343">
        <v>1</v>
      </c>
    </row>
    <row r="135" spans="1:9" ht="15.6">
      <c r="A135" s="343">
        <f>A134+(F134*G134)</f>
        <v>299</v>
      </c>
      <c r="B135" s="39"/>
      <c r="C135" s="343"/>
      <c r="D135" s="343"/>
      <c r="E135" s="50" t="s">
        <v>132</v>
      </c>
      <c r="F135" s="50">
        <f>IF(OR(E135="U16", E135="S16"),1,IF(E135="TS",6,2))</f>
        <v>1</v>
      </c>
      <c r="G135" s="343">
        <v>1</v>
      </c>
      <c r="H135" s="251">
        <v>43929</v>
      </c>
    </row>
    <row r="136" spans="1:9" ht="15.6">
      <c r="A136" s="369" t="s">
        <v>141</v>
      </c>
      <c r="B136" s="370"/>
      <c r="C136" s="370"/>
      <c r="D136" s="370"/>
      <c r="E136" s="370"/>
      <c r="F136" s="370"/>
      <c r="G136" s="371"/>
    </row>
    <row r="137" spans="1:9" ht="15.6">
      <c r="A137" s="268">
        <f>A135+(F135*G135)</f>
        <v>300</v>
      </c>
      <c r="B137" s="285" t="s">
        <v>1671</v>
      </c>
      <c r="C137" s="329" t="s">
        <v>1983</v>
      </c>
      <c r="D137" s="268"/>
      <c r="E137" s="268" t="s">
        <v>1304</v>
      </c>
      <c r="F137" s="50">
        <f>IF(OR(E137="U16",E137="S16"),1,IF(E137="TS",6,IF(E137="U64",4,2)))</f>
        <v>2</v>
      </c>
      <c r="G137" s="37">
        <v>1</v>
      </c>
      <c r="H137" s="34">
        <v>300</v>
      </c>
    </row>
    <row r="138" spans="1:9" ht="15.6">
      <c r="A138" s="268">
        <f t="shared" ref="A138:A161" si="9">A137+(F137*G137)</f>
        <v>302</v>
      </c>
      <c r="B138" s="285" t="s">
        <v>1292</v>
      </c>
      <c r="C138" s="268"/>
      <c r="D138" s="268"/>
      <c r="E138" s="268" t="s">
        <v>1304</v>
      </c>
      <c r="F138" s="50">
        <f t="shared" ref="F138:F160" si="10">IF(OR(E138="U16",E138="S16"),1,IF(E138="TS",6,IF(E138="U64",4,2)))</f>
        <v>2</v>
      </c>
      <c r="G138" s="37">
        <v>1</v>
      </c>
    </row>
    <row r="139" spans="1:9" ht="15.6">
      <c r="A139" s="268">
        <f t="shared" si="9"/>
        <v>304</v>
      </c>
      <c r="B139" s="285" t="s">
        <v>147</v>
      </c>
      <c r="C139" s="268"/>
      <c r="D139" s="268"/>
      <c r="E139" s="268" t="s">
        <v>1304</v>
      </c>
      <c r="F139" s="50">
        <f t="shared" si="10"/>
        <v>2</v>
      </c>
      <c r="G139" s="37">
        <v>1</v>
      </c>
    </row>
    <row r="140" spans="1:9" ht="15.6">
      <c r="A140" s="268">
        <f t="shared" si="9"/>
        <v>306</v>
      </c>
      <c r="B140" s="285" t="s">
        <v>1293</v>
      </c>
      <c r="C140" s="268"/>
      <c r="D140" s="268"/>
      <c r="E140" s="268" t="s">
        <v>1304</v>
      </c>
      <c r="F140" s="50">
        <f t="shared" si="10"/>
        <v>2</v>
      </c>
      <c r="G140" s="37">
        <v>1</v>
      </c>
    </row>
    <row r="141" spans="1:9" ht="15.6">
      <c r="A141" s="268">
        <f t="shared" si="9"/>
        <v>308</v>
      </c>
      <c r="B141" s="285" t="s">
        <v>1294</v>
      </c>
      <c r="C141" s="268"/>
      <c r="D141" s="268"/>
      <c r="E141" s="268" t="s">
        <v>1304</v>
      </c>
      <c r="F141" s="50">
        <f t="shared" si="10"/>
        <v>2</v>
      </c>
      <c r="G141" s="37">
        <v>1</v>
      </c>
    </row>
    <row r="142" spans="1:9" ht="15.6">
      <c r="A142" s="268">
        <f t="shared" si="9"/>
        <v>310</v>
      </c>
      <c r="B142" s="285"/>
      <c r="C142" s="268"/>
      <c r="D142" s="268"/>
      <c r="E142" s="268" t="s">
        <v>1304</v>
      </c>
      <c r="F142" s="50">
        <f t="shared" si="10"/>
        <v>2</v>
      </c>
      <c r="G142" s="37">
        <v>1</v>
      </c>
    </row>
    <row r="143" spans="1:9" ht="15.6">
      <c r="A143" s="37">
        <f t="shared" si="9"/>
        <v>312</v>
      </c>
      <c r="B143" s="39" t="s">
        <v>1295</v>
      </c>
      <c r="C143" s="37"/>
      <c r="D143" s="37"/>
      <c r="E143" s="50" t="s">
        <v>1304</v>
      </c>
      <c r="F143" s="50">
        <f t="shared" si="10"/>
        <v>2</v>
      </c>
      <c r="G143" s="37">
        <v>1</v>
      </c>
    </row>
    <row r="144" spans="1:9" ht="15.6">
      <c r="A144" s="37">
        <f t="shared" si="9"/>
        <v>314</v>
      </c>
      <c r="B144" s="39" t="s">
        <v>1296</v>
      </c>
      <c r="C144" s="37"/>
      <c r="D144" s="37"/>
      <c r="E144" s="50" t="s">
        <v>1304</v>
      </c>
      <c r="F144" s="50">
        <f t="shared" si="10"/>
        <v>2</v>
      </c>
      <c r="G144" s="37">
        <v>1</v>
      </c>
    </row>
    <row r="145" spans="1:9" ht="15.6">
      <c r="A145" s="37">
        <f t="shared" si="9"/>
        <v>316</v>
      </c>
      <c r="B145" s="39" t="s">
        <v>1297</v>
      </c>
      <c r="C145" s="37"/>
      <c r="D145" s="37"/>
      <c r="E145" s="50" t="s">
        <v>1304</v>
      </c>
      <c r="F145" s="50">
        <f t="shared" si="10"/>
        <v>2</v>
      </c>
      <c r="G145" s="37">
        <v>1</v>
      </c>
    </row>
    <row r="146" spans="1:9" ht="15.6">
      <c r="A146" s="37">
        <f t="shared" si="9"/>
        <v>318</v>
      </c>
      <c r="B146" s="39" t="s">
        <v>1298</v>
      </c>
      <c r="C146" s="37"/>
      <c r="D146" s="37"/>
      <c r="E146" s="50" t="s">
        <v>1304</v>
      </c>
      <c r="F146" s="50">
        <f t="shared" si="10"/>
        <v>2</v>
      </c>
      <c r="G146" s="37">
        <v>1</v>
      </c>
    </row>
    <row r="147" spans="1:9" ht="15.6">
      <c r="A147" s="37">
        <f t="shared" si="9"/>
        <v>320</v>
      </c>
      <c r="B147" s="39" t="s">
        <v>1299</v>
      </c>
      <c r="C147" s="37"/>
      <c r="D147" s="37"/>
      <c r="E147" s="50" t="s">
        <v>1304</v>
      </c>
      <c r="F147" s="50">
        <f t="shared" si="10"/>
        <v>2</v>
      </c>
      <c r="G147" s="37">
        <v>1</v>
      </c>
    </row>
    <row r="148" spans="1:9" ht="15.6">
      <c r="A148" s="37">
        <f t="shared" si="9"/>
        <v>322</v>
      </c>
      <c r="B148" s="39"/>
      <c r="C148" s="37"/>
      <c r="D148" s="37"/>
      <c r="E148" s="50" t="s">
        <v>1304</v>
      </c>
      <c r="F148" s="50">
        <f t="shared" si="10"/>
        <v>2</v>
      </c>
      <c r="G148" s="37">
        <v>1</v>
      </c>
    </row>
    <row r="149" spans="1:9" ht="15.6">
      <c r="A149" s="37">
        <f t="shared" si="9"/>
        <v>324</v>
      </c>
      <c r="B149" s="39" t="s">
        <v>1300</v>
      </c>
      <c r="C149" s="37"/>
      <c r="D149" s="37"/>
      <c r="E149" s="50" t="s">
        <v>1304</v>
      </c>
      <c r="F149" s="50">
        <f t="shared" si="10"/>
        <v>2</v>
      </c>
      <c r="G149" s="37">
        <v>1</v>
      </c>
      <c r="I149" s="39" t="s">
        <v>49</v>
      </c>
    </row>
    <row r="150" spans="1:9" ht="15.6">
      <c r="A150" s="37">
        <f t="shared" si="9"/>
        <v>326</v>
      </c>
      <c r="B150" s="39" t="s">
        <v>1301</v>
      </c>
      <c r="C150" s="37"/>
      <c r="D150" s="37"/>
      <c r="E150" s="50" t="s">
        <v>1304</v>
      </c>
      <c r="F150" s="50">
        <f t="shared" si="10"/>
        <v>2</v>
      </c>
      <c r="G150" s="37">
        <v>1</v>
      </c>
    </row>
    <row r="151" spans="1:9" ht="15.6">
      <c r="A151" s="37">
        <f t="shared" si="9"/>
        <v>328</v>
      </c>
      <c r="B151" s="39" t="s">
        <v>1302</v>
      </c>
      <c r="C151" s="37"/>
      <c r="D151" s="37"/>
      <c r="E151" s="50" t="s">
        <v>1304</v>
      </c>
      <c r="F151" s="50">
        <f t="shared" si="10"/>
        <v>2</v>
      </c>
      <c r="G151" s="37">
        <v>1</v>
      </c>
    </row>
    <row r="152" spans="1:9" ht="15.6">
      <c r="A152" s="268">
        <f t="shared" si="9"/>
        <v>330</v>
      </c>
      <c r="B152" s="285" t="s">
        <v>1303</v>
      </c>
      <c r="C152" s="268"/>
      <c r="D152" s="268"/>
      <c r="E152" s="268" t="s">
        <v>1304</v>
      </c>
      <c r="F152" s="268">
        <f t="shared" si="10"/>
        <v>2</v>
      </c>
      <c r="G152" s="268">
        <v>1</v>
      </c>
    </row>
    <row r="153" spans="1:9" ht="15.6">
      <c r="A153" s="268">
        <f t="shared" si="9"/>
        <v>332</v>
      </c>
      <c r="B153" s="285" t="s">
        <v>31</v>
      </c>
      <c r="C153" s="268"/>
      <c r="D153" s="268"/>
      <c r="E153" s="268" t="s">
        <v>1304</v>
      </c>
      <c r="F153" s="268">
        <f t="shared" si="10"/>
        <v>2</v>
      </c>
      <c r="G153" s="268">
        <v>1</v>
      </c>
    </row>
    <row r="154" spans="1:9" ht="15.6">
      <c r="A154" s="268">
        <f t="shared" si="9"/>
        <v>334</v>
      </c>
      <c r="B154" s="285"/>
      <c r="C154" s="268"/>
      <c r="D154" s="268"/>
      <c r="E154" s="268" t="s">
        <v>1304</v>
      </c>
      <c r="F154" s="268">
        <f t="shared" si="10"/>
        <v>2</v>
      </c>
      <c r="G154" s="268">
        <v>1</v>
      </c>
    </row>
    <row r="155" spans="1:9" ht="15.6">
      <c r="A155" s="268">
        <f t="shared" si="9"/>
        <v>336</v>
      </c>
      <c r="B155" s="285" t="s">
        <v>1306</v>
      </c>
      <c r="C155" s="375" t="s">
        <v>1310</v>
      </c>
      <c r="D155" s="286"/>
      <c r="E155" s="268" t="s">
        <v>1305</v>
      </c>
      <c r="F155" s="268">
        <f t="shared" si="10"/>
        <v>4</v>
      </c>
      <c r="G155" s="268">
        <v>1</v>
      </c>
      <c r="I155" s="39" t="s">
        <v>49</v>
      </c>
    </row>
    <row r="156" spans="1:9" ht="15.6">
      <c r="A156" s="268">
        <f t="shared" si="9"/>
        <v>340</v>
      </c>
      <c r="B156" s="285" t="s">
        <v>1307</v>
      </c>
      <c r="C156" s="376"/>
      <c r="D156" s="287"/>
      <c r="E156" s="268" t="s">
        <v>1305</v>
      </c>
      <c r="F156" s="268">
        <f t="shared" si="10"/>
        <v>4</v>
      </c>
      <c r="G156" s="268">
        <v>1</v>
      </c>
    </row>
    <row r="157" spans="1:9" ht="15.6">
      <c r="A157" s="268">
        <f t="shared" si="9"/>
        <v>344</v>
      </c>
      <c r="B157" s="285" t="s">
        <v>1308</v>
      </c>
      <c r="C157" s="376"/>
      <c r="D157" s="287"/>
      <c r="E157" s="268" t="s">
        <v>1305</v>
      </c>
      <c r="F157" s="268">
        <f t="shared" si="10"/>
        <v>4</v>
      </c>
      <c r="G157" s="268">
        <v>1</v>
      </c>
    </row>
    <row r="158" spans="1:9" ht="15.6">
      <c r="A158" s="268">
        <f t="shared" si="9"/>
        <v>348</v>
      </c>
      <c r="B158" s="285" t="s">
        <v>148</v>
      </c>
      <c r="C158" s="376"/>
      <c r="D158" s="287"/>
      <c r="E158" s="268" t="s">
        <v>1305</v>
      </c>
      <c r="F158" s="268">
        <f t="shared" si="10"/>
        <v>4</v>
      </c>
      <c r="G158" s="268">
        <v>1</v>
      </c>
    </row>
    <row r="159" spans="1:9" ht="15.6">
      <c r="A159" s="268">
        <f t="shared" si="9"/>
        <v>352</v>
      </c>
      <c r="B159" s="285" t="s">
        <v>1309</v>
      </c>
      <c r="C159" s="376"/>
      <c r="D159" s="287"/>
      <c r="E159" s="268" t="s">
        <v>1305</v>
      </c>
      <c r="F159" s="268">
        <f t="shared" si="10"/>
        <v>4</v>
      </c>
      <c r="G159" s="268">
        <v>1</v>
      </c>
    </row>
    <row r="160" spans="1:9" ht="15.6">
      <c r="A160" s="268">
        <f t="shared" si="9"/>
        <v>356</v>
      </c>
      <c r="B160" s="285"/>
      <c r="C160" s="377"/>
      <c r="D160" s="288"/>
      <c r="E160" s="268" t="s">
        <v>1305</v>
      </c>
      <c r="F160" s="268">
        <f t="shared" si="10"/>
        <v>4</v>
      </c>
      <c r="G160" s="268">
        <v>1</v>
      </c>
    </row>
    <row r="161" spans="1:8" ht="15.6">
      <c r="A161" s="37">
        <f t="shared" si="9"/>
        <v>360</v>
      </c>
      <c r="B161" s="39"/>
      <c r="C161" s="37"/>
      <c r="D161" s="37"/>
      <c r="E161" s="50" t="s">
        <v>151</v>
      </c>
      <c r="F161" s="50">
        <f>IF(OR(E161="U16",E161="S16"),1,IF(E161="TS",6,IF(E161="U64",4,2)))</f>
        <v>2</v>
      </c>
      <c r="G161" s="37">
        <v>20</v>
      </c>
    </row>
    <row r="162" spans="1:8" ht="15.6">
      <c r="A162" s="369" t="s">
        <v>142</v>
      </c>
      <c r="B162" s="370"/>
      <c r="C162" s="370"/>
      <c r="D162" s="370"/>
      <c r="E162" s="370"/>
      <c r="F162" s="370"/>
      <c r="G162" s="371"/>
    </row>
    <row r="163" spans="1:8" ht="15.6">
      <c r="A163" s="37">
        <f>A161+(F161*G161)</f>
        <v>400</v>
      </c>
      <c r="B163" s="39" t="s">
        <v>101</v>
      </c>
      <c r="C163" s="360"/>
      <c r="D163" s="35"/>
      <c r="E163" s="50" t="s">
        <v>103</v>
      </c>
      <c r="F163" s="50">
        <f t="shared" ref="F163:F180" si="11">IF(OR(E163="U16", E163="S16"),1,IF(E163="TS",6,2))</f>
        <v>2</v>
      </c>
      <c r="G163" s="37">
        <v>1</v>
      </c>
      <c r="H163" s="34">
        <v>400</v>
      </c>
    </row>
    <row r="164" spans="1:8" ht="15.6">
      <c r="A164" s="37">
        <f t="shared" si="5"/>
        <v>402</v>
      </c>
      <c r="B164" s="39" t="s">
        <v>42</v>
      </c>
      <c r="C164" s="362"/>
      <c r="D164" s="36"/>
      <c r="E164" s="50" t="s">
        <v>1311</v>
      </c>
      <c r="F164" s="50">
        <f t="shared" si="11"/>
        <v>2</v>
      </c>
      <c r="G164" s="37">
        <v>1</v>
      </c>
    </row>
    <row r="165" spans="1:8" ht="15.6">
      <c r="A165" s="37">
        <f t="shared" si="5"/>
        <v>404</v>
      </c>
      <c r="B165" s="39" t="s">
        <v>101</v>
      </c>
      <c r="C165" s="360"/>
      <c r="D165" s="35"/>
      <c r="E165" s="50" t="s">
        <v>103</v>
      </c>
      <c r="F165" s="50">
        <f t="shared" si="11"/>
        <v>2</v>
      </c>
      <c r="G165" s="37">
        <v>1</v>
      </c>
    </row>
    <row r="166" spans="1:8" ht="15.6">
      <c r="A166" s="37">
        <f t="shared" si="5"/>
        <v>406</v>
      </c>
      <c r="B166" s="39" t="s">
        <v>43</v>
      </c>
      <c r="C166" s="362"/>
      <c r="D166" s="36"/>
      <c r="E166" s="50" t="s">
        <v>1311</v>
      </c>
      <c r="F166" s="50">
        <f t="shared" si="11"/>
        <v>2</v>
      </c>
      <c r="G166" s="37">
        <v>1</v>
      </c>
    </row>
    <row r="167" spans="1:8" ht="15.6">
      <c r="A167" s="37">
        <f t="shared" si="5"/>
        <v>408</v>
      </c>
      <c r="B167" s="39" t="s">
        <v>101</v>
      </c>
      <c r="C167" s="360"/>
      <c r="D167" s="35"/>
      <c r="E167" s="50" t="s">
        <v>103</v>
      </c>
      <c r="F167" s="50">
        <f t="shared" si="11"/>
        <v>2</v>
      </c>
      <c r="G167" s="37">
        <v>1</v>
      </c>
    </row>
    <row r="168" spans="1:8" ht="15.6">
      <c r="A168" s="37">
        <f t="shared" si="5"/>
        <v>410</v>
      </c>
      <c r="B168" s="39" t="s">
        <v>44</v>
      </c>
      <c r="C168" s="362"/>
      <c r="D168" s="36"/>
      <c r="E168" s="50" t="s">
        <v>1311</v>
      </c>
      <c r="F168" s="50">
        <f t="shared" si="11"/>
        <v>2</v>
      </c>
      <c r="G168" s="37">
        <v>1</v>
      </c>
    </row>
    <row r="169" spans="1:8" ht="15.6">
      <c r="A169" s="37">
        <f t="shared" si="5"/>
        <v>412</v>
      </c>
      <c r="B169" s="39" t="s">
        <v>101</v>
      </c>
      <c r="C169" s="360"/>
      <c r="D169" s="35"/>
      <c r="E169" s="50" t="s">
        <v>103</v>
      </c>
      <c r="F169" s="50">
        <f t="shared" si="11"/>
        <v>2</v>
      </c>
      <c r="G169" s="37">
        <v>1</v>
      </c>
    </row>
    <row r="170" spans="1:8" ht="15.6">
      <c r="A170" s="37">
        <f t="shared" si="5"/>
        <v>414</v>
      </c>
      <c r="B170" s="39" t="s">
        <v>45</v>
      </c>
      <c r="C170" s="362"/>
      <c r="D170" s="36"/>
      <c r="E170" s="50" t="s">
        <v>1311</v>
      </c>
      <c r="F170" s="50">
        <f t="shared" si="11"/>
        <v>2</v>
      </c>
      <c r="G170" s="37">
        <v>1</v>
      </c>
    </row>
    <row r="171" spans="1:8" ht="15.6">
      <c r="A171" s="37">
        <f t="shared" si="5"/>
        <v>416</v>
      </c>
      <c r="B171" s="39" t="s">
        <v>101</v>
      </c>
      <c r="C171" s="360"/>
      <c r="D171" s="35"/>
      <c r="E171" s="50" t="s">
        <v>103</v>
      </c>
      <c r="F171" s="50">
        <f t="shared" si="11"/>
        <v>2</v>
      </c>
      <c r="G171" s="37">
        <v>1</v>
      </c>
    </row>
    <row r="172" spans="1:8" ht="15.6">
      <c r="A172" s="37">
        <f t="shared" si="5"/>
        <v>418</v>
      </c>
      <c r="B172" s="39" t="s">
        <v>137</v>
      </c>
      <c r="C172" s="362"/>
      <c r="D172" s="36"/>
      <c r="E172" s="50" t="s">
        <v>1311</v>
      </c>
      <c r="F172" s="50">
        <f t="shared" si="11"/>
        <v>2</v>
      </c>
      <c r="G172" s="37">
        <v>1</v>
      </c>
    </row>
    <row r="173" spans="1:8" ht="15.6">
      <c r="A173" s="37">
        <f t="shared" si="5"/>
        <v>420</v>
      </c>
      <c r="B173" s="39" t="s">
        <v>101</v>
      </c>
      <c r="C173" s="360"/>
      <c r="D173" s="35"/>
      <c r="E173" s="50" t="s">
        <v>103</v>
      </c>
      <c r="F173" s="50">
        <f t="shared" si="11"/>
        <v>2</v>
      </c>
      <c r="G173" s="37">
        <v>1</v>
      </c>
    </row>
    <row r="174" spans="1:8" ht="15.6">
      <c r="A174" s="37">
        <f t="shared" si="5"/>
        <v>422</v>
      </c>
      <c r="B174" s="39" t="s">
        <v>46</v>
      </c>
      <c r="C174" s="362"/>
      <c r="D174" s="36"/>
      <c r="E174" s="50" t="s">
        <v>1311</v>
      </c>
      <c r="F174" s="50">
        <f t="shared" si="11"/>
        <v>2</v>
      </c>
      <c r="G174" s="37">
        <v>1</v>
      </c>
    </row>
    <row r="175" spans="1:8" ht="15.6">
      <c r="A175" s="37">
        <f t="shared" si="5"/>
        <v>424</v>
      </c>
      <c r="B175" s="39" t="s">
        <v>101</v>
      </c>
      <c r="C175" s="360"/>
      <c r="D175" s="35"/>
      <c r="E175" s="50" t="s">
        <v>103</v>
      </c>
      <c r="F175" s="50">
        <f t="shared" si="11"/>
        <v>2</v>
      </c>
      <c r="G175" s="37">
        <v>1</v>
      </c>
    </row>
    <row r="176" spans="1:8" ht="15.6">
      <c r="A176" s="37">
        <f t="shared" si="5"/>
        <v>426</v>
      </c>
      <c r="B176" s="39" t="s">
        <v>47</v>
      </c>
      <c r="C176" s="362"/>
      <c r="D176" s="36"/>
      <c r="E176" s="50" t="s">
        <v>1311</v>
      </c>
      <c r="F176" s="50">
        <f t="shared" si="11"/>
        <v>2</v>
      </c>
      <c r="G176" s="37">
        <v>1</v>
      </c>
    </row>
    <row r="177" spans="1:9" ht="15.6">
      <c r="A177" s="37">
        <f t="shared" si="5"/>
        <v>428</v>
      </c>
      <c r="B177" s="39" t="s">
        <v>101</v>
      </c>
      <c r="C177" s="360"/>
      <c r="D177" s="35"/>
      <c r="E177" s="50" t="s">
        <v>103</v>
      </c>
      <c r="F177" s="50">
        <f t="shared" si="11"/>
        <v>2</v>
      </c>
      <c r="G177" s="37">
        <v>1</v>
      </c>
    </row>
    <row r="178" spans="1:9" ht="16.2" thickBot="1">
      <c r="A178" s="35">
        <f t="shared" si="5"/>
        <v>430</v>
      </c>
      <c r="B178" s="82" t="s">
        <v>48</v>
      </c>
      <c r="C178" s="361"/>
      <c r="D178" s="79"/>
      <c r="E178" s="50" t="s">
        <v>1311</v>
      </c>
      <c r="F178" s="52">
        <f t="shared" si="11"/>
        <v>2</v>
      </c>
      <c r="G178" s="35">
        <v>1</v>
      </c>
    </row>
    <row r="179" spans="1:9" ht="15.6">
      <c r="A179" s="60">
        <f t="shared" si="5"/>
        <v>432</v>
      </c>
      <c r="B179" s="123" t="s">
        <v>617</v>
      </c>
      <c r="C179" s="124"/>
      <c r="D179" s="124"/>
      <c r="E179" s="119" t="s">
        <v>103</v>
      </c>
      <c r="F179" s="119">
        <f t="shared" si="11"/>
        <v>2</v>
      </c>
      <c r="G179" s="63">
        <v>1</v>
      </c>
    </row>
    <row r="180" spans="1:9" ht="15.6">
      <c r="A180" s="64">
        <f t="shared" si="5"/>
        <v>434</v>
      </c>
      <c r="B180" s="39" t="s">
        <v>49</v>
      </c>
      <c r="C180" s="37" t="s">
        <v>1833</v>
      </c>
      <c r="D180" s="37"/>
      <c r="E180" s="50" t="s">
        <v>70</v>
      </c>
      <c r="F180" s="50">
        <f t="shared" si="11"/>
        <v>2</v>
      </c>
      <c r="G180" s="65">
        <v>1</v>
      </c>
    </row>
    <row r="181" spans="1:9" ht="15.6">
      <c r="A181" s="64">
        <f t="shared" si="5"/>
        <v>436</v>
      </c>
      <c r="B181" s="39" t="s">
        <v>50</v>
      </c>
      <c r="C181" s="37"/>
      <c r="D181" s="37"/>
      <c r="E181" s="50" t="s">
        <v>70</v>
      </c>
      <c r="F181" s="50">
        <f t="shared" ref="F181:F199" si="12">IF(OR(E181="U16", E181="S16"),1,IF(E181="TS",6,2))</f>
        <v>2</v>
      </c>
      <c r="G181" s="65">
        <v>1</v>
      </c>
      <c r="H181" s="34">
        <f>HEX2DEC("32c")</f>
        <v>812</v>
      </c>
      <c r="I181" s="40" t="s">
        <v>150</v>
      </c>
    </row>
    <row r="182" spans="1:9" ht="15.6">
      <c r="A182" s="64">
        <f t="shared" si="5"/>
        <v>438</v>
      </c>
      <c r="B182" s="39" t="s">
        <v>51</v>
      </c>
      <c r="C182" s="300"/>
      <c r="D182" s="37"/>
      <c r="E182" s="50" t="s">
        <v>70</v>
      </c>
      <c r="F182" s="50">
        <f t="shared" si="12"/>
        <v>2</v>
      </c>
      <c r="G182" s="65">
        <v>1</v>
      </c>
    </row>
    <row r="183" spans="1:9" ht="15.6">
      <c r="A183" s="64">
        <f t="shared" si="5"/>
        <v>440</v>
      </c>
      <c r="B183" s="39" t="s">
        <v>52</v>
      </c>
      <c r="C183" s="37"/>
      <c r="D183" s="37"/>
      <c r="E183" s="50" t="s">
        <v>70</v>
      </c>
      <c r="F183" s="50">
        <f t="shared" si="12"/>
        <v>2</v>
      </c>
      <c r="G183" s="65">
        <v>1</v>
      </c>
    </row>
    <row r="184" spans="1:9" ht="15.6">
      <c r="A184" s="64">
        <f t="shared" si="5"/>
        <v>442</v>
      </c>
      <c r="B184" s="39" t="s">
        <v>53</v>
      </c>
      <c r="C184" s="300"/>
      <c r="D184" s="37"/>
      <c r="E184" s="50" t="s">
        <v>70</v>
      </c>
      <c r="F184" s="50">
        <f t="shared" si="12"/>
        <v>2</v>
      </c>
      <c r="G184" s="65">
        <v>1</v>
      </c>
    </row>
    <row r="185" spans="1:9" ht="15.6">
      <c r="A185" s="64">
        <f t="shared" si="5"/>
        <v>444</v>
      </c>
      <c r="B185" s="39" t="s">
        <v>54</v>
      </c>
      <c r="C185" s="300"/>
      <c r="D185" s="37"/>
      <c r="E185" s="50" t="s">
        <v>70</v>
      </c>
      <c r="F185" s="50">
        <f t="shared" si="12"/>
        <v>2</v>
      </c>
      <c r="G185" s="65">
        <v>1</v>
      </c>
    </row>
    <row r="186" spans="1:9" ht="15.6">
      <c r="A186" s="64">
        <f t="shared" si="5"/>
        <v>446</v>
      </c>
      <c r="B186" s="39" t="s">
        <v>55</v>
      </c>
      <c r="C186" s="37"/>
      <c r="D186" s="37"/>
      <c r="E186" s="50" t="s">
        <v>70</v>
      </c>
      <c r="F186" s="50">
        <f t="shared" si="12"/>
        <v>2</v>
      </c>
      <c r="G186" s="65">
        <v>1</v>
      </c>
    </row>
    <row r="187" spans="1:9" ht="15.6">
      <c r="A187" s="64">
        <f t="shared" si="5"/>
        <v>448</v>
      </c>
      <c r="B187" s="39" t="s">
        <v>56</v>
      </c>
      <c r="C187" s="37"/>
      <c r="D187" s="37"/>
      <c r="E187" s="50" t="s">
        <v>70</v>
      </c>
      <c r="F187" s="50">
        <f t="shared" si="12"/>
        <v>2</v>
      </c>
      <c r="G187" s="65">
        <v>1</v>
      </c>
    </row>
    <row r="188" spans="1:9" ht="15.6">
      <c r="A188" s="64">
        <f t="shared" si="5"/>
        <v>450</v>
      </c>
      <c r="B188" s="39" t="s">
        <v>431</v>
      </c>
      <c r="C188" s="37"/>
      <c r="D188" s="37"/>
      <c r="E188" s="50" t="s">
        <v>70</v>
      </c>
      <c r="F188" s="50">
        <f t="shared" si="12"/>
        <v>2</v>
      </c>
      <c r="G188" s="65">
        <v>1</v>
      </c>
    </row>
    <row r="189" spans="1:9" ht="15.6">
      <c r="A189" s="64">
        <f t="shared" si="5"/>
        <v>452</v>
      </c>
      <c r="B189" s="39" t="s">
        <v>432</v>
      </c>
      <c r="C189" s="37"/>
      <c r="D189" s="37"/>
      <c r="E189" s="50" t="s">
        <v>70</v>
      </c>
      <c r="F189" s="50">
        <f t="shared" si="12"/>
        <v>2</v>
      </c>
      <c r="G189" s="65">
        <v>1</v>
      </c>
    </row>
    <row r="190" spans="1:9" ht="15.6">
      <c r="A190" s="64">
        <f t="shared" si="5"/>
        <v>454</v>
      </c>
      <c r="B190" s="39" t="s">
        <v>433</v>
      </c>
      <c r="C190" s="37"/>
      <c r="D190" s="37"/>
      <c r="E190" s="50" t="s">
        <v>70</v>
      </c>
      <c r="F190" s="50">
        <f t="shared" si="12"/>
        <v>2</v>
      </c>
      <c r="G190" s="65">
        <v>1</v>
      </c>
    </row>
    <row r="191" spans="1:9" ht="15.6">
      <c r="A191" s="64">
        <f t="shared" si="5"/>
        <v>456</v>
      </c>
      <c r="B191" s="39" t="s">
        <v>434</v>
      </c>
      <c r="C191" s="37"/>
      <c r="D191" s="37"/>
      <c r="E191" s="50" t="s">
        <v>70</v>
      </c>
      <c r="F191" s="50">
        <f t="shared" si="12"/>
        <v>2</v>
      </c>
      <c r="G191" s="65">
        <v>1</v>
      </c>
    </row>
    <row r="192" spans="1:9" ht="15.6">
      <c r="A192" s="64">
        <f t="shared" si="5"/>
        <v>458</v>
      </c>
      <c r="B192" s="39" t="s">
        <v>435</v>
      </c>
      <c r="C192" s="37"/>
      <c r="D192" s="37"/>
      <c r="E192" s="50" t="s">
        <v>70</v>
      </c>
      <c r="F192" s="50">
        <f t="shared" si="12"/>
        <v>2</v>
      </c>
      <c r="G192" s="65">
        <v>1</v>
      </c>
    </row>
    <row r="193" spans="1:7" ht="15.6">
      <c r="A193" s="64">
        <f t="shared" si="5"/>
        <v>460</v>
      </c>
      <c r="B193" s="39" t="s">
        <v>104</v>
      </c>
      <c r="C193" s="37"/>
      <c r="D193" s="37"/>
      <c r="E193" s="50" t="s">
        <v>70</v>
      </c>
      <c r="F193" s="50">
        <f t="shared" si="12"/>
        <v>2</v>
      </c>
      <c r="G193" s="65">
        <v>1</v>
      </c>
    </row>
    <row r="194" spans="1:7" ht="16.2" thickBot="1">
      <c r="A194" s="66">
        <f t="shared" si="5"/>
        <v>462</v>
      </c>
      <c r="B194" s="125" t="s">
        <v>437</v>
      </c>
      <c r="C194" s="126"/>
      <c r="D194" s="126"/>
      <c r="E194" s="127" t="s">
        <v>70</v>
      </c>
      <c r="F194" s="127">
        <f t="shared" si="12"/>
        <v>2</v>
      </c>
      <c r="G194" s="69">
        <v>1</v>
      </c>
    </row>
    <row r="195" spans="1:7" ht="15.6">
      <c r="A195" s="60">
        <f t="shared" si="5"/>
        <v>464</v>
      </c>
      <c r="B195" s="123"/>
      <c r="C195" s="124"/>
      <c r="D195" s="124"/>
      <c r="E195" s="119" t="s">
        <v>70</v>
      </c>
      <c r="F195" s="119">
        <f t="shared" si="12"/>
        <v>2</v>
      </c>
      <c r="G195" s="63">
        <v>1</v>
      </c>
    </row>
    <row r="196" spans="1:7" ht="15.6">
      <c r="A196" s="64">
        <f t="shared" si="5"/>
        <v>466</v>
      </c>
      <c r="B196" s="39"/>
      <c r="C196" s="37"/>
      <c r="D196" s="37"/>
      <c r="E196" s="50" t="s">
        <v>70</v>
      </c>
      <c r="F196" s="50">
        <f t="shared" si="12"/>
        <v>2</v>
      </c>
      <c r="G196" s="65">
        <v>1</v>
      </c>
    </row>
    <row r="197" spans="1:7" ht="15.6">
      <c r="A197" s="64">
        <f t="shared" si="5"/>
        <v>468</v>
      </c>
      <c r="B197" s="39" t="s">
        <v>2011</v>
      </c>
      <c r="C197" s="37"/>
      <c r="D197" s="37"/>
      <c r="E197" s="50" t="s">
        <v>1339</v>
      </c>
      <c r="F197" s="50">
        <f t="shared" si="12"/>
        <v>2</v>
      </c>
      <c r="G197" s="65">
        <v>1</v>
      </c>
    </row>
    <row r="198" spans="1:7" ht="15.6">
      <c r="A198" s="64">
        <f t="shared" si="5"/>
        <v>470</v>
      </c>
      <c r="B198" s="39" t="s">
        <v>2012</v>
      </c>
      <c r="C198" s="37"/>
      <c r="D198" s="37"/>
      <c r="E198" s="50" t="s">
        <v>70</v>
      </c>
      <c r="F198" s="50">
        <f t="shared" si="12"/>
        <v>2</v>
      </c>
      <c r="G198" s="65">
        <v>96</v>
      </c>
    </row>
    <row r="199" spans="1:7" ht="16.2" thickBot="1">
      <c r="A199" s="64">
        <f t="shared" si="5"/>
        <v>662</v>
      </c>
      <c r="B199" s="141"/>
      <c r="C199" s="142"/>
      <c r="D199" s="142"/>
      <c r="E199" s="127" t="s">
        <v>70</v>
      </c>
      <c r="F199" s="127">
        <f t="shared" si="12"/>
        <v>2</v>
      </c>
      <c r="G199" s="69">
        <v>19</v>
      </c>
    </row>
    <row r="200" spans="1:7" ht="15.6">
      <c r="A200" s="398" t="s">
        <v>1736</v>
      </c>
      <c r="B200" s="399"/>
      <c r="C200" s="399"/>
      <c r="D200" s="399"/>
      <c r="E200" s="399"/>
      <c r="F200" s="399"/>
      <c r="G200" s="400"/>
    </row>
    <row r="201" spans="1:7" ht="15.6">
      <c r="A201" s="37">
        <f>A199+(F199*G199)</f>
        <v>700</v>
      </c>
      <c r="B201" s="39"/>
      <c r="C201" s="37"/>
      <c r="D201" s="37"/>
      <c r="E201" s="50" t="s">
        <v>132</v>
      </c>
      <c r="F201" s="50">
        <f t="shared" ref="F201" si="13">IF(OR(E201="U16", E201="S16"),1,IF(E201="TS",6,2))</f>
        <v>1</v>
      </c>
      <c r="G201" s="37">
        <v>200</v>
      </c>
    </row>
    <row r="202" spans="1:7" ht="15.6">
      <c r="A202" s="369" t="s">
        <v>114</v>
      </c>
      <c r="B202" s="370"/>
      <c r="C202" s="370"/>
      <c r="D202" s="370"/>
      <c r="E202" s="370"/>
      <c r="F202" s="370"/>
      <c r="G202" s="371"/>
    </row>
    <row r="203" spans="1:7" ht="15.6">
      <c r="A203" s="302">
        <f>A201+(F201*G201)</f>
        <v>900</v>
      </c>
      <c r="B203" s="39" t="s">
        <v>105</v>
      </c>
      <c r="C203" s="37"/>
      <c r="D203" s="37"/>
      <c r="E203" s="50" t="s">
        <v>125</v>
      </c>
      <c r="F203" s="50">
        <f t="shared" ref="F203:F212" si="14">IF(OR(E203="U16", E203="S16"),1,IF(E203="TS",6,2))</f>
        <v>1</v>
      </c>
      <c r="G203" s="37">
        <v>64</v>
      </c>
    </row>
    <row r="204" spans="1:7" ht="15.6">
      <c r="A204" s="37">
        <f t="shared" ref="A204:A213" si="15">A203+(F203*G203)</f>
        <v>964</v>
      </c>
      <c r="B204" s="39" t="s">
        <v>106</v>
      </c>
      <c r="C204" s="37"/>
      <c r="D204" s="37"/>
      <c r="E204" s="50" t="s">
        <v>125</v>
      </c>
      <c r="F204" s="50">
        <f t="shared" si="14"/>
        <v>1</v>
      </c>
      <c r="G204" s="37">
        <v>64</v>
      </c>
    </row>
    <row r="205" spans="1:7" ht="15.6">
      <c r="A205" s="37">
        <f t="shared" si="15"/>
        <v>1028</v>
      </c>
      <c r="B205" s="39" t="s">
        <v>107</v>
      </c>
      <c r="C205" s="37"/>
      <c r="D205" s="37"/>
      <c r="E205" s="50" t="s">
        <v>125</v>
      </c>
      <c r="F205" s="50">
        <f t="shared" si="14"/>
        <v>1</v>
      </c>
      <c r="G205" s="37">
        <v>64</v>
      </c>
    </row>
    <row r="206" spans="1:7" ht="15.6">
      <c r="A206" s="37">
        <f t="shared" si="15"/>
        <v>1092</v>
      </c>
      <c r="B206" s="39" t="s">
        <v>108</v>
      </c>
      <c r="C206" s="37"/>
      <c r="D206" s="37"/>
      <c r="E206" s="50" t="s">
        <v>125</v>
      </c>
      <c r="F206" s="50">
        <f t="shared" si="14"/>
        <v>1</v>
      </c>
      <c r="G206" s="37">
        <v>64</v>
      </c>
    </row>
    <row r="207" spans="1:7" ht="15.6">
      <c r="A207" s="37">
        <f t="shared" si="15"/>
        <v>1156</v>
      </c>
      <c r="B207" s="39" t="s">
        <v>109</v>
      </c>
      <c r="C207" s="37"/>
      <c r="D207" s="37"/>
      <c r="E207" s="50" t="s">
        <v>125</v>
      </c>
      <c r="F207" s="50">
        <f t="shared" si="14"/>
        <v>1</v>
      </c>
      <c r="G207" s="37">
        <v>64</v>
      </c>
    </row>
    <row r="208" spans="1:7" ht="15.6">
      <c r="A208" s="37">
        <f t="shared" si="15"/>
        <v>1220</v>
      </c>
      <c r="B208" s="39" t="s">
        <v>110</v>
      </c>
      <c r="C208" s="37"/>
      <c r="D208" s="37"/>
      <c r="E208" s="50" t="s">
        <v>125</v>
      </c>
      <c r="F208" s="50">
        <f t="shared" si="14"/>
        <v>1</v>
      </c>
      <c r="G208" s="37">
        <v>64</v>
      </c>
    </row>
    <row r="209" spans="1:9" ht="15.6">
      <c r="A209" s="37">
        <f t="shared" si="15"/>
        <v>1284</v>
      </c>
      <c r="B209" s="39" t="s">
        <v>111</v>
      </c>
      <c r="C209" s="37"/>
      <c r="D209" s="37"/>
      <c r="E209" s="50" t="s">
        <v>125</v>
      </c>
      <c r="F209" s="50">
        <f t="shared" si="14"/>
        <v>1</v>
      </c>
      <c r="G209" s="37">
        <v>64</v>
      </c>
    </row>
    <row r="210" spans="1:9" ht="15.6">
      <c r="A210" s="37">
        <f t="shared" si="15"/>
        <v>1348</v>
      </c>
      <c r="B210" s="39" t="s">
        <v>112</v>
      </c>
      <c r="C210" s="37"/>
      <c r="D210" s="37"/>
      <c r="E210" s="50" t="s">
        <v>125</v>
      </c>
      <c r="F210" s="50">
        <f t="shared" si="14"/>
        <v>1</v>
      </c>
      <c r="G210" s="37">
        <v>64</v>
      </c>
    </row>
    <row r="211" spans="1:9" ht="15.6">
      <c r="A211" s="37">
        <f t="shared" si="15"/>
        <v>1412</v>
      </c>
      <c r="B211" s="39" t="s">
        <v>113</v>
      </c>
      <c r="C211" s="37"/>
      <c r="D211" s="37"/>
      <c r="E211" s="50" t="s">
        <v>125</v>
      </c>
      <c r="F211" s="50">
        <f t="shared" si="14"/>
        <v>1</v>
      </c>
      <c r="G211" s="37">
        <v>64</v>
      </c>
    </row>
    <row r="212" spans="1:9" ht="15.6">
      <c r="A212" s="37">
        <f t="shared" si="15"/>
        <v>1476</v>
      </c>
      <c r="B212" s="39" t="s">
        <v>115</v>
      </c>
      <c r="C212" s="37"/>
      <c r="D212" s="37"/>
      <c r="E212" s="50" t="s">
        <v>125</v>
      </c>
      <c r="F212" s="50">
        <f t="shared" si="14"/>
        <v>1</v>
      </c>
      <c r="G212" s="37">
        <v>24</v>
      </c>
      <c r="H212" s="34">
        <f>A212-A203</f>
        <v>576</v>
      </c>
    </row>
    <row r="213" spans="1:9" ht="15.6">
      <c r="A213" s="302">
        <f t="shared" si="15"/>
        <v>1500</v>
      </c>
      <c r="B213" s="40" t="s">
        <v>293</v>
      </c>
      <c r="C213" s="37"/>
      <c r="D213" s="37"/>
      <c r="E213" s="50" t="s">
        <v>125</v>
      </c>
      <c r="F213" s="50">
        <f t="shared" ref="F213" si="16">IF(OR(E213="U16", E213="S16"),1,IF(E213="TS",6,2))</f>
        <v>1</v>
      </c>
      <c r="G213" s="37">
        <v>800</v>
      </c>
    </row>
    <row r="214" spans="1:9" ht="15.6">
      <c r="A214" s="369" t="s">
        <v>126</v>
      </c>
      <c r="B214" s="370"/>
      <c r="C214" s="370"/>
      <c r="D214" s="370"/>
      <c r="E214" s="370"/>
      <c r="F214" s="370"/>
      <c r="G214" s="371"/>
      <c r="I214" s="395" t="s">
        <v>438</v>
      </c>
    </row>
    <row r="215" spans="1:9" ht="15.6">
      <c r="A215" s="37">
        <f>A213+(F213*G213)</f>
        <v>2300</v>
      </c>
      <c r="B215" s="39" t="s">
        <v>218</v>
      </c>
      <c r="C215" s="37"/>
      <c r="D215" s="37"/>
      <c r="E215" s="50" t="s">
        <v>125</v>
      </c>
      <c r="F215" s="50">
        <f t="shared" ref="F215:F225" si="17">IF(OR(E215="U16", E215="S16"),1,IF(E215="TS",6,2))</f>
        <v>1</v>
      </c>
      <c r="G215" s="37">
        <v>160</v>
      </c>
      <c r="I215" s="395"/>
    </row>
    <row r="216" spans="1:9" ht="15.6">
      <c r="A216" s="37">
        <f t="shared" ref="A216:A226" si="18">A215+(F215*G215)</f>
        <v>2460</v>
      </c>
      <c r="B216" s="39" t="s">
        <v>32</v>
      </c>
      <c r="C216" s="37"/>
      <c r="D216" s="37"/>
      <c r="E216" s="50" t="s">
        <v>125</v>
      </c>
      <c r="F216" s="50">
        <f t="shared" si="17"/>
        <v>1</v>
      </c>
      <c r="G216" s="37">
        <v>160</v>
      </c>
      <c r="I216" s="395"/>
    </row>
    <row r="217" spans="1:9" ht="15.6">
      <c r="A217" s="37">
        <f t="shared" si="18"/>
        <v>2620</v>
      </c>
      <c r="B217" s="39" t="s">
        <v>33</v>
      </c>
      <c r="C217" s="37"/>
      <c r="D217" s="37"/>
      <c r="E217" s="50" t="s">
        <v>125</v>
      </c>
      <c r="F217" s="50">
        <f t="shared" si="17"/>
        <v>1</v>
      </c>
      <c r="G217" s="37">
        <v>160</v>
      </c>
      <c r="I217" s="395"/>
    </row>
    <row r="218" spans="1:9" ht="15.6">
      <c r="A218" s="37">
        <f t="shared" si="18"/>
        <v>2780</v>
      </c>
      <c r="B218" s="39" t="s">
        <v>34</v>
      </c>
      <c r="C218" s="37"/>
      <c r="D218" s="37"/>
      <c r="E218" s="50" t="s">
        <v>125</v>
      </c>
      <c r="F218" s="50">
        <f t="shared" si="17"/>
        <v>1</v>
      </c>
      <c r="G218" s="37">
        <v>160</v>
      </c>
      <c r="I218" s="395"/>
    </row>
    <row r="219" spans="1:9" ht="15.6">
      <c r="A219" s="37">
        <f t="shared" si="18"/>
        <v>2940</v>
      </c>
      <c r="B219" s="39" t="s">
        <v>35</v>
      </c>
      <c r="C219" s="37"/>
      <c r="D219" s="37"/>
      <c r="E219" s="50" t="s">
        <v>125</v>
      </c>
      <c r="F219" s="50">
        <f t="shared" si="17"/>
        <v>1</v>
      </c>
      <c r="G219" s="37">
        <v>160</v>
      </c>
      <c r="I219" s="395"/>
    </row>
    <row r="220" spans="1:9" ht="15.6">
      <c r="A220" s="37">
        <f t="shared" si="18"/>
        <v>3100</v>
      </c>
      <c r="B220" s="39" t="s">
        <v>36</v>
      </c>
      <c r="C220" s="37"/>
      <c r="D220" s="37"/>
      <c r="E220" s="50" t="s">
        <v>125</v>
      </c>
      <c r="F220" s="50">
        <f t="shared" si="17"/>
        <v>1</v>
      </c>
      <c r="G220" s="37">
        <v>160</v>
      </c>
      <c r="I220" s="395"/>
    </row>
    <row r="221" spans="1:9" ht="15.6">
      <c r="A221" s="37">
        <f t="shared" si="18"/>
        <v>3260</v>
      </c>
      <c r="B221" s="39" t="s">
        <v>37</v>
      </c>
      <c r="C221" s="37"/>
      <c r="D221" s="37"/>
      <c r="E221" s="50" t="s">
        <v>125</v>
      </c>
      <c r="F221" s="50">
        <f t="shared" si="17"/>
        <v>1</v>
      </c>
      <c r="G221" s="37">
        <v>160</v>
      </c>
      <c r="I221" s="395"/>
    </row>
    <row r="222" spans="1:9" ht="15.6">
      <c r="A222" s="37">
        <f t="shared" si="18"/>
        <v>3420</v>
      </c>
      <c r="B222" s="39" t="s">
        <v>38</v>
      </c>
      <c r="C222" s="37"/>
      <c r="D222" s="37"/>
      <c r="E222" s="50" t="s">
        <v>125</v>
      </c>
      <c r="F222" s="50">
        <f t="shared" si="17"/>
        <v>1</v>
      </c>
      <c r="G222" s="37">
        <v>160</v>
      </c>
      <c r="I222" s="395"/>
    </row>
    <row r="223" spans="1:9" ht="15.6">
      <c r="A223" s="37">
        <f t="shared" si="18"/>
        <v>3580</v>
      </c>
      <c r="B223" s="39" t="s">
        <v>39</v>
      </c>
      <c r="C223" s="37"/>
      <c r="D223" s="37"/>
      <c r="E223" s="50" t="s">
        <v>125</v>
      </c>
      <c r="F223" s="50">
        <f t="shared" si="17"/>
        <v>1</v>
      </c>
      <c r="G223" s="37">
        <v>160</v>
      </c>
      <c r="I223" s="395"/>
    </row>
    <row r="224" spans="1:9" ht="15.6">
      <c r="A224" s="37">
        <f t="shared" si="18"/>
        <v>3740</v>
      </c>
      <c r="B224" s="39" t="s">
        <v>1335</v>
      </c>
      <c r="C224" s="37"/>
      <c r="D224" s="37"/>
      <c r="E224" s="50" t="s">
        <v>1159</v>
      </c>
      <c r="F224" s="50">
        <f>IF(OR(E224="U16", E224="S16"),1,IF(E224="TS",6,2))</f>
        <v>2</v>
      </c>
      <c r="G224" s="37">
        <v>1</v>
      </c>
      <c r="I224" s="395"/>
    </row>
    <row r="225" spans="1:9" ht="15.6">
      <c r="A225" s="37">
        <f t="shared" si="18"/>
        <v>3742</v>
      </c>
      <c r="B225" s="39" t="s">
        <v>1336</v>
      </c>
      <c r="C225" s="37"/>
      <c r="D225" s="37"/>
      <c r="E225" s="50" t="s">
        <v>1159</v>
      </c>
      <c r="F225" s="50">
        <f t="shared" si="17"/>
        <v>2</v>
      </c>
      <c r="G225" s="37">
        <v>1</v>
      </c>
      <c r="I225" s="395"/>
    </row>
    <row r="226" spans="1:9" ht="15.6">
      <c r="A226" s="37">
        <f t="shared" si="18"/>
        <v>3744</v>
      </c>
      <c r="B226" s="39" t="s">
        <v>293</v>
      </c>
      <c r="C226" s="37"/>
      <c r="D226" s="37"/>
      <c r="E226" s="50" t="s">
        <v>125</v>
      </c>
      <c r="F226" s="50">
        <f>IF(OR(E226="U16", E226="S16"),1,IF(E226="TS",6,2))</f>
        <v>1</v>
      </c>
      <c r="G226" s="37">
        <v>56</v>
      </c>
      <c r="I226" s="121"/>
    </row>
    <row r="227" spans="1:9" ht="15.6">
      <c r="A227" s="382" t="s">
        <v>127</v>
      </c>
      <c r="B227" s="382"/>
      <c r="C227" s="382"/>
      <c r="D227" s="382"/>
      <c r="E227" s="382"/>
      <c r="F227" s="382"/>
      <c r="G227" s="382"/>
    </row>
    <row r="228" spans="1:9" ht="15.6">
      <c r="A228" s="292">
        <f>A226+(F226*G226)</f>
        <v>3800</v>
      </c>
      <c r="B228" s="39" t="s">
        <v>1122</v>
      </c>
      <c r="C228" s="292"/>
      <c r="D228" s="292"/>
      <c r="E228" s="50" t="s">
        <v>125</v>
      </c>
      <c r="F228" s="50">
        <f t="shared" ref="F228:F234" si="19">IF(OR(E228="U16", E228="S16"),1,IF(E228="TS",6,2))</f>
        <v>1</v>
      </c>
      <c r="G228" s="292">
        <v>1</v>
      </c>
      <c r="H228" s="34">
        <v>3800</v>
      </c>
    </row>
    <row r="229" spans="1:9" ht="15.6">
      <c r="A229" s="292">
        <f t="shared" ref="A229:A279" si="20">A228+(F228*G228)</f>
        <v>3801</v>
      </c>
      <c r="B229" s="39" t="s">
        <v>1123</v>
      </c>
      <c r="C229" s="292"/>
      <c r="D229" s="292"/>
      <c r="E229" s="50" t="s">
        <v>125</v>
      </c>
      <c r="F229" s="50">
        <f t="shared" si="19"/>
        <v>1</v>
      </c>
      <c r="G229" s="292">
        <v>1</v>
      </c>
    </row>
    <row r="230" spans="1:9" ht="15.6">
      <c r="A230" s="292">
        <f t="shared" si="20"/>
        <v>3802</v>
      </c>
      <c r="B230" s="39" t="s">
        <v>128</v>
      </c>
      <c r="C230" s="292"/>
      <c r="D230" s="292"/>
      <c r="E230" s="50" t="s">
        <v>102</v>
      </c>
      <c r="F230" s="50">
        <f t="shared" si="19"/>
        <v>2</v>
      </c>
      <c r="G230" s="292">
        <v>1</v>
      </c>
    </row>
    <row r="231" spans="1:9" ht="15.6">
      <c r="A231" s="292">
        <f t="shared" si="20"/>
        <v>3804</v>
      </c>
      <c r="B231" s="401" t="s">
        <v>30</v>
      </c>
      <c r="C231" s="292" t="s">
        <v>1748</v>
      </c>
      <c r="D231" s="292"/>
      <c r="E231" s="292" t="s">
        <v>69</v>
      </c>
      <c r="F231" s="292">
        <f t="shared" si="19"/>
        <v>2</v>
      </c>
      <c r="G231" s="292">
        <v>1</v>
      </c>
    </row>
    <row r="232" spans="1:9" ht="15.6">
      <c r="A232" s="292">
        <f t="shared" si="20"/>
        <v>3806</v>
      </c>
      <c r="B232" s="402"/>
      <c r="C232" s="292" t="s">
        <v>1749</v>
      </c>
      <c r="D232" s="292"/>
      <c r="E232" s="292" t="s">
        <v>151</v>
      </c>
      <c r="F232" s="292">
        <f t="shared" si="19"/>
        <v>2</v>
      </c>
      <c r="G232" s="292">
        <v>1</v>
      </c>
    </row>
    <row r="233" spans="1:9" ht="15.6">
      <c r="A233" s="292">
        <f t="shared" si="20"/>
        <v>3808</v>
      </c>
      <c r="B233" s="402"/>
      <c r="C233" s="292" t="s">
        <v>1750</v>
      </c>
      <c r="D233" s="292"/>
      <c r="E233" s="292" t="s">
        <v>69</v>
      </c>
      <c r="F233" s="292">
        <f t="shared" si="19"/>
        <v>2</v>
      </c>
      <c r="G233" s="292">
        <v>1</v>
      </c>
    </row>
    <row r="234" spans="1:9" ht="15.6">
      <c r="A234" s="292">
        <f t="shared" si="20"/>
        <v>3810</v>
      </c>
      <c r="B234" s="403"/>
      <c r="C234" s="292" t="s">
        <v>1751</v>
      </c>
      <c r="D234" s="292"/>
      <c r="E234" s="292" t="s">
        <v>151</v>
      </c>
      <c r="F234" s="292">
        <f t="shared" si="19"/>
        <v>2</v>
      </c>
      <c r="G234" s="292">
        <v>1</v>
      </c>
    </row>
    <row r="235" spans="1:9" ht="15.6">
      <c r="A235" s="292">
        <f t="shared" si="20"/>
        <v>3812</v>
      </c>
      <c r="B235" s="39" t="s">
        <v>295</v>
      </c>
      <c r="C235" s="292"/>
      <c r="D235" s="292"/>
      <c r="E235" s="292" t="s">
        <v>1752</v>
      </c>
      <c r="F235" s="292">
        <v>8</v>
      </c>
      <c r="G235" s="292">
        <v>1</v>
      </c>
      <c r="H235" s="89"/>
      <c r="I235" s="40" t="s">
        <v>133</v>
      </c>
    </row>
    <row r="236" spans="1:9" ht="15.6">
      <c r="A236" s="292">
        <f t="shared" si="20"/>
        <v>3820</v>
      </c>
      <c r="B236" s="39" t="s">
        <v>162</v>
      </c>
      <c r="C236" s="292"/>
      <c r="D236" s="292"/>
      <c r="E236" s="292" t="s">
        <v>1752</v>
      </c>
      <c r="F236" s="292">
        <v>8</v>
      </c>
      <c r="G236" s="292">
        <v>1</v>
      </c>
    </row>
    <row r="237" spans="1:9" ht="15.6">
      <c r="A237" s="292">
        <f t="shared" si="20"/>
        <v>3828</v>
      </c>
      <c r="B237" s="39" t="s">
        <v>163</v>
      </c>
      <c r="C237" s="292"/>
      <c r="D237" s="292"/>
      <c r="E237" s="292" t="s">
        <v>1752</v>
      </c>
      <c r="F237" s="292">
        <v>8</v>
      </c>
      <c r="G237" s="292">
        <v>1</v>
      </c>
    </row>
    <row r="238" spans="1:9" ht="15.6">
      <c r="A238" s="292">
        <f t="shared" si="20"/>
        <v>3836</v>
      </c>
      <c r="B238" s="39" t="s">
        <v>164</v>
      </c>
      <c r="C238" s="292"/>
      <c r="D238" s="292"/>
      <c r="E238" s="292" t="s">
        <v>1752</v>
      </c>
      <c r="F238" s="292">
        <v>8</v>
      </c>
      <c r="G238" s="292">
        <v>1</v>
      </c>
    </row>
    <row r="239" spans="1:9" ht="15.6">
      <c r="A239" s="292">
        <f t="shared" si="20"/>
        <v>3844</v>
      </c>
      <c r="B239" s="39" t="s">
        <v>165</v>
      </c>
      <c r="C239" s="292"/>
      <c r="D239" s="292"/>
      <c r="E239" s="292" t="s">
        <v>1752</v>
      </c>
      <c r="F239" s="292">
        <v>8</v>
      </c>
      <c r="G239" s="292">
        <v>1</v>
      </c>
    </row>
    <row r="240" spans="1:9" ht="15.6">
      <c r="A240" s="292">
        <f t="shared" si="20"/>
        <v>3852</v>
      </c>
      <c r="B240" s="39" t="s">
        <v>166</v>
      </c>
      <c r="C240" s="292"/>
      <c r="D240" s="292"/>
      <c r="E240" s="292" t="s">
        <v>1752</v>
      </c>
      <c r="F240" s="292">
        <v>8</v>
      </c>
      <c r="G240" s="292">
        <v>1</v>
      </c>
    </row>
    <row r="241" spans="1:7" ht="15.6">
      <c r="A241" s="292">
        <f t="shared" si="20"/>
        <v>3860</v>
      </c>
      <c r="B241" s="39" t="s">
        <v>167</v>
      </c>
      <c r="C241" s="292"/>
      <c r="D241" s="292"/>
      <c r="E241" s="292" t="s">
        <v>1752</v>
      </c>
      <c r="F241" s="292">
        <v>8</v>
      </c>
      <c r="G241" s="292">
        <v>1</v>
      </c>
    </row>
    <row r="242" spans="1:7" ht="15.6">
      <c r="A242" s="292">
        <f t="shared" si="20"/>
        <v>3868</v>
      </c>
      <c r="B242" s="39" t="s">
        <v>168</v>
      </c>
      <c r="C242" s="292"/>
      <c r="D242" s="292"/>
      <c r="E242" s="292" t="s">
        <v>1752</v>
      </c>
      <c r="F242" s="292">
        <v>8</v>
      </c>
      <c r="G242" s="292">
        <v>1</v>
      </c>
    </row>
    <row r="243" spans="1:7" ht="15.6">
      <c r="A243" s="292">
        <f t="shared" si="20"/>
        <v>3876</v>
      </c>
      <c r="B243" s="39" t="s">
        <v>169</v>
      </c>
      <c r="C243" s="292"/>
      <c r="D243" s="292"/>
      <c r="E243" s="292" t="s">
        <v>1752</v>
      </c>
      <c r="F243" s="292">
        <v>8</v>
      </c>
      <c r="G243" s="292">
        <v>1</v>
      </c>
    </row>
    <row r="244" spans="1:7" ht="15.6">
      <c r="A244" s="292">
        <f t="shared" si="20"/>
        <v>3884</v>
      </c>
      <c r="B244" s="39" t="s">
        <v>0</v>
      </c>
      <c r="C244" s="292"/>
      <c r="D244" s="292"/>
      <c r="E244" s="292" t="s">
        <v>1752</v>
      </c>
      <c r="F244" s="292">
        <v>8</v>
      </c>
      <c r="G244" s="292">
        <v>1</v>
      </c>
    </row>
    <row r="245" spans="1:7" ht="15.6">
      <c r="A245" s="292">
        <f t="shared" si="20"/>
        <v>3892</v>
      </c>
      <c r="B245" s="39" t="s">
        <v>129</v>
      </c>
      <c r="C245" s="292"/>
      <c r="D245" s="292"/>
      <c r="E245" s="292" t="s">
        <v>1752</v>
      </c>
      <c r="F245" s="292">
        <v>8</v>
      </c>
      <c r="G245" s="292">
        <v>1</v>
      </c>
    </row>
    <row r="246" spans="1:7" ht="15.6">
      <c r="A246" s="292">
        <f t="shared" si="20"/>
        <v>3900</v>
      </c>
      <c r="B246" s="39" t="s">
        <v>130</v>
      </c>
      <c r="C246" s="292"/>
      <c r="D246" s="292"/>
      <c r="E246" s="292" t="s">
        <v>1752</v>
      </c>
      <c r="F246" s="292">
        <v>8</v>
      </c>
      <c r="G246" s="292">
        <v>1</v>
      </c>
    </row>
    <row r="247" spans="1:7" ht="15.6">
      <c r="A247" s="292">
        <f t="shared" si="20"/>
        <v>3908</v>
      </c>
      <c r="B247" s="39" t="s">
        <v>134</v>
      </c>
      <c r="C247" s="292"/>
      <c r="D247" s="292"/>
      <c r="E247" s="292" t="s">
        <v>1752</v>
      </c>
      <c r="F247" s="292">
        <v>8</v>
      </c>
      <c r="G247" s="292">
        <v>1</v>
      </c>
    </row>
    <row r="248" spans="1:7" ht="15.6">
      <c r="A248" s="292">
        <f t="shared" si="20"/>
        <v>3916</v>
      </c>
      <c r="B248" s="39" t="s">
        <v>136</v>
      </c>
      <c r="C248" s="292"/>
      <c r="D248" s="292"/>
      <c r="E248" s="292" t="s">
        <v>1752</v>
      </c>
      <c r="F248" s="292">
        <v>8</v>
      </c>
      <c r="G248" s="292">
        <v>1</v>
      </c>
    </row>
    <row r="249" spans="1:7" ht="15.6">
      <c r="A249" s="292">
        <f t="shared" si="20"/>
        <v>3924</v>
      </c>
      <c r="B249" s="39" t="s">
        <v>131</v>
      </c>
      <c r="C249" s="292"/>
      <c r="D249" s="292"/>
      <c r="E249" s="292" t="s">
        <v>1752</v>
      </c>
      <c r="F249" s="292">
        <v>8</v>
      </c>
      <c r="G249" s="292">
        <v>1</v>
      </c>
    </row>
    <row r="250" spans="1:7" ht="15.6">
      <c r="A250" s="292">
        <f t="shared" si="20"/>
        <v>3932</v>
      </c>
      <c r="B250" s="39" t="s">
        <v>135</v>
      </c>
      <c r="C250" s="292"/>
      <c r="D250" s="292"/>
      <c r="E250" s="292" t="s">
        <v>1752</v>
      </c>
      <c r="F250" s="292">
        <v>8</v>
      </c>
      <c r="G250" s="292">
        <v>1</v>
      </c>
    </row>
    <row r="251" spans="1:7" ht="15.6">
      <c r="A251" s="292">
        <f t="shared" si="20"/>
        <v>3940</v>
      </c>
      <c r="B251" s="39" t="s">
        <v>71</v>
      </c>
      <c r="C251" s="292"/>
      <c r="D251" s="292"/>
      <c r="E251" s="292" t="s">
        <v>1752</v>
      </c>
      <c r="F251" s="292">
        <v>8</v>
      </c>
      <c r="G251" s="292">
        <v>1</v>
      </c>
    </row>
    <row r="252" spans="1:7" ht="15.6">
      <c r="A252" s="292">
        <f t="shared" si="20"/>
        <v>3948</v>
      </c>
      <c r="B252" s="39" t="s">
        <v>3</v>
      </c>
      <c r="C252" s="292"/>
      <c r="D252" s="292"/>
      <c r="E252" s="292" t="s">
        <v>1752</v>
      </c>
      <c r="F252" s="292">
        <v>8</v>
      </c>
      <c r="G252" s="292">
        <v>1</v>
      </c>
    </row>
    <row r="253" spans="1:7" ht="15.6">
      <c r="A253" s="292">
        <f t="shared" si="20"/>
        <v>3956</v>
      </c>
      <c r="B253" s="39" t="s">
        <v>4</v>
      </c>
      <c r="C253" s="292"/>
      <c r="D253" s="292"/>
      <c r="E253" s="292" t="s">
        <v>1752</v>
      </c>
      <c r="F253" s="292">
        <v>8</v>
      </c>
      <c r="G253" s="292">
        <v>1</v>
      </c>
    </row>
    <row r="254" spans="1:7" ht="15.6">
      <c r="A254" s="292">
        <f t="shared" si="20"/>
        <v>3964</v>
      </c>
      <c r="B254" s="39" t="s">
        <v>72</v>
      </c>
      <c r="C254" s="292"/>
      <c r="D254" s="292"/>
      <c r="E254" s="292" t="s">
        <v>1752</v>
      </c>
      <c r="F254" s="292">
        <v>8</v>
      </c>
      <c r="G254" s="292">
        <v>1</v>
      </c>
    </row>
    <row r="255" spans="1:7" ht="15.6">
      <c r="A255" s="292">
        <f t="shared" si="20"/>
        <v>3972</v>
      </c>
      <c r="B255" s="39" t="s">
        <v>73</v>
      </c>
      <c r="C255" s="292"/>
      <c r="D255" s="292"/>
      <c r="E255" s="292" t="s">
        <v>1752</v>
      </c>
      <c r="F255" s="292">
        <v>8</v>
      </c>
      <c r="G255" s="292">
        <v>1</v>
      </c>
    </row>
    <row r="256" spans="1:7" ht="15.6">
      <c r="A256" s="292">
        <f t="shared" si="20"/>
        <v>3980</v>
      </c>
      <c r="B256" s="39" t="s">
        <v>74</v>
      </c>
      <c r="C256" s="292"/>
      <c r="D256" s="292"/>
      <c r="E256" s="292" t="s">
        <v>1752</v>
      </c>
      <c r="F256" s="292">
        <v>8</v>
      </c>
      <c r="G256" s="292">
        <v>1</v>
      </c>
    </row>
    <row r="257" spans="1:8" ht="15.6">
      <c r="A257" s="292">
        <f t="shared" si="20"/>
        <v>3988</v>
      </c>
      <c r="B257" s="39" t="s">
        <v>75</v>
      </c>
      <c r="C257" s="292"/>
      <c r="D257" s="292"/>
      <c r="E257" s="292" t="s">
        <v>1752</v>
      </c>
      <c r="F257" s="292">
        <v>8</v>
      </c>
      <c r="G257" s="292">
        <v>1</v>
      </c>
    </row>
    <row r="258" spans="1:8" ht="15.6">
      <c r="A258" s="292">
        <f t="shared" si="20"/>
        <v>3996</v>
      </c>
      <c r="B258" s="39" t="s">
        <v>76</v>
      </c>
      <c r="C258" s="292"/>
      <c r="D258" s="292"/>
      <c r="E258" s="292" t="s">
        <v>1752</v>
      </c>
      <c r="F258" s="292">
        <v>8</v>
      </c>
      <c r="G258" s="292">
        <v>1</v>
      </c>
    </row>
    <row r="259" spans="1:8" ht="15.6">
      <c r="A259" s="292">
        <f t="shared" si="20"/>
        <v>4004</v>
      </c>
      <c r="B259" s="39" t="s">
        <v>77</v>
      </c>
      <c r="C259" s="292"/>
      <c r="D259" s="292"/>
      <c r="E259" s="292" t="s">
        <v>1752</v>
      </c>
      <c r="F259" s="292">
        <v>8</v>
      </c>
      <c r="G259" s="292">
        <v>1</v>
      </c>
    </row>
    <row r="260" spans="1:8" ht="15.6">
      <c r="A260" s="292">
        <f t="shared" si="20"/>
        <v>4012</v>
      </c>
      <c r="B260" s="39" t="s">
        <v>6</v>
      </c>
      <c r="C260" s="292"/>
      <c r="D260" s="292"/>
      <c r="E260" s="292" t="s">
        <v>1752</v>
      </c>
      <c r="F260" s="292">
        <v>8</v>
      </c>
      <c r="G260" s="292">
        <v>1</v>
      </c>
    </row>
    <row r="261" spans="1:8" ht="15.6">
      <c r="A261" s="292">
        <f t="shared" si="20"/>
        <v>4020</v>
      </c>
      <c r="B261" s="39" t="s">
        <v>7</v>
      </c>
      <c r="C261" s="292"/>
      <c r="D261" s="292"/>
      <c r="E261" s="292" t="s">
        <v>1752</v>
      </c>
      <c r="F261" s="292">
        <v>8</v>
      </c>
      <c r="G261" s="292">
        <v>1</v>
      </c>
    </row>
    <row r="262" spans="1:8" ht="15.6">
      <c r="A262" s="292">
        <f t="shared" si="20"/>
        <v>4028</v>
      </c>
      <c r="B262" s="39" t="s">
        <v>78</v>
      </c>
      <c r="C262" s="292"/>
      <c r="D262" s="292"/>
      <c r="E262" s="292" t="s">
        <v>1752</v>
      </c>
      <c r="F262" s="292">
        <v>8</v>
      </c>
      <c r="G262" s="292">
        <v>1</v>
      </c>
    </row>
    <row r="263" spans="1:8" ht="15.6">
      <c r="A263" s="292">
        <f t="shared" si="20"/>
        <v>4036</v>
      </c>
      <c r="B263" s="39" t="s">
        <v>138</v>
      </c>
      <c r="C263" s="292"/>
      <c r="D263" s="292"/>
      <c r="E263" s="292" t="s">
        <v>1752</v>
      </c>
      <c r="F263" s="292">
        <v>8</v>
      </c>
      <c r="G263" s="292">
        <v>1</v>
      </c>
      <c r="H263" s="37" t="s">
        <v>294</v>
      </c>
    </row>
    <row r="264" spans="1:8" ht="15.6">
      <c r="A264" s="292">
        <f t="shared" si="20"/>
        <v>4044</v>
      </c>
      <c r="B264" s="39" t="s">
        <v>139</v>
      </c>
      <c r="C264" s="292"/>
      <c r="D264" s="292"/>
      <c r="E264" s="292" t="s">
        <v>1752</v>
      </c>
      <c r="F264" s="292">
        <v>8</v>
      </c>
      <c r="G264" s="292">
        <v>1</v>
      </c>
    </row>
    <row r="265" spans="1:8" ht="15.6">
      <c r="A265" s="292">
        <f t="shared" si="20"/>
        <v>4052</v>
      </c>
      <c r="B265" s="39" t="s">
        <v>140</v>
      </c>
      <c r="C265" s="292"/>
      <c r="D265" s="292"/>
      <c r="E265" s="292" t="s">
        <v>1752</v>
      </c>
      <c r="F265" s="292">
        <v>8</v>
      </c>
      <c r="G265" s="292">
        <v>1</v>
      </c>
    </row>
    <row r="266" spans="1:8" ht="15.6">
      <c r="A266" s="292">
        <f t="shared" si="20"/>
        <v>4060</v>
      </c>
      <c r="B266" s="39" t="s">
        <v>92</v>
      </c>
      <c r="C266" s="292"/>
      <c r="D266" s="292"/>
      <c r="E266" s="292" t="s">
        <v>1752</v>
      </c>
      <c r="F266" s="292">
        <v>8</v>
      </c>
      <c r="G266" s="292">
        <v>1</v>
      </c>
    </row>
    <row r="267" spans="1:8" ht="15.6">
      <c r="A267" s="292">
        <f t="shared" si="20"/>
        <v>4068</v>
      </c>
      <c r="B267" s="39" t="s">
        <v>391</v>
      </c>
      <c r="C267" s="292"/>
      <c r="D267" s="292"/>
      <c r="E267" s="292" t="s">
        <v>1752</v>
      </c>
      <c r="F267" s="292">
        <v>8</v>
      </c>
      <c r="G267" s="292">
        <v>1</v>
      </c>
    </row>
    <row r="268" spans="1:8" ht="15.6">
      <c r="A268" s="292">
        <f t="shared" si="20"/>
        <v>4076</v>
      </c>
      <c r="B268" s="39" t="s">
        <v>392</v>
      </c>
      <c r="C268" s="292"/>
      <c r="D268" s="292"/>
      <c r="E268" s="292" t="s">
        <v>1752</v>
      </c>
      <c r="F268" s="292">
        <v>8</v>
      </c>
      <c r="G268" s="292">
        <v>1</v>
      </c>
    </row>
    <row r="269" spans="1:8" ht="15.6">
      <c r="A269" s="292">
        <f t="shared" si="20"/>
        <v>4084</v>
      </c>
      <c r="B269" s="39" t="s">
        <v>393</v>
      </c>
      <c r="C269" s="292"/>
      <c r="D269" s="292"/>
      <c r="E269" s="292" t="s">
        <v>1752</v>
      </c>
      <c r="F269" s="292">
        <v>8</v>
      </c>
      <c r="G269" s="292">
        <v>1</v>
      </c>
    </row>
    <row r="270" spans="1:8" ht="15.6">
      <c r="A270" s="292">
        <f t="shared" si="20"/>
        <v>4092</v>
      </c>
      <c r="B270" s="293" t="s">
        <v>394</v>
      </c>
      <c r="C270" s="292"/>
      <c r="D270" s="292"/>
      <c r="E270" s="292" t="s">
        <v>1752</v>
      </c>
      <c r="F270" s="292">
        <v>8</v>
      </c>
      <c r="G270" s="292">
        <v>1</v>
      </c>
    </row>
    <row r="271" spans="1:8" ht="15.6">
      <c r="A271" s="292">
        <f t="shared" si="20"/>
        <v>4100</v>
      </c>
      <c r="B271" s="293" t="s">
        <v>395</v>
      </c>
      <c r="C271" s="292"/>
      <c r="D271" s="292"/>
      <c r="E271" s="292" t="s">
        <v>1752</v>
      </c>
      <c r="F271" s="292">
        <v>8</v>
      </c>
      <c r="G271" s="292">
        <v>1</v>
      </c>
    </row>
    <row r="272" spans="1:8" ht="15.6">
      <c r="A272" s="292">
        <f t="shared" si="20"/>
        <v>4108</v>
      </c>
      <c r="B272" s="293" t="s">
        <v>396</v>
      </c>
      <c r="C272" s="292"/>
      <c r="D272" s="292"/>
      <c r="E272" s="292" t="s">
        <v>1752</v>
      </c>
      <c r="F272" s="292">
        <v>8</v>
      </c>
      <c r="G272" s="292">
        <v>1</v>
      </c>
    </row>
    <row r="273" spans="1:9" ht="15.6">
      <c r="A273" s="292">
        <f t="shared" si="20"/>
        <v>4116</v>
      </c>
      <c r="B273" s="39" t="s">
        <v>397</v>
      </c>
      <c r="C273" s="292"/>
      <c r="D273" s="292"/>
      <c r="E273" s="292" t="s">
        <v>1752</v>
      </c>
      <c r="F273" s="292">
        <v>8</v>
      </c>
      <c r="G273" s="292">
        <v>1</v>
      </c>
    </row>
    <row r="274" spans="1:9" ht="15.6">
      <c r="A274" s="292">
        <f t="shared" si="20"/>
        <v>4124</v>
      </c>
      <c r="B274" s="39" t="s">
        <v>25</v>
      </c>
      <c r="C274" s="292"/>
      <c r="D274" s="292"/>
      <c r="E274" s="292" t="s">
        <v>1752</v>
      </c>
      <c r="F274" s="292">
        <v>8</v>
      </c>
      <c r="G274" s="292">
        <v>1</v>
      </c>
    </row>
    <row r="275" spans="1:9" ht="15.6">
      <c r="A275" s="292">
        <f t="shared" si="20"/>
        <v>4132</v>
      </c>
      <c r="B275" s="39" t="s">
        <v>26</v>
      </c>
      <c r="C275" s="292"/>
      <c r="D275" s="292"/>
      <c r="E275" s="292" t="s">
        <v>1752</v>
      </c>
      <c r="F275" s="292">
        <v>8</v>
      </c>
      <c r="G275" s="292">
        <v>1</v>
      </c>
    </row>
    <row r="276" spans="1:9" ht="15.6">
      <c r="A276" s="292">
        <f t="shared" si="20"/>
        <v>4140</v>
      </c>
      <c r="B276" s="39" t="s">
        <v>1124</v>
      </c>
      <c r="C276" s="292"/>
      <c r="D276" s="292"/>
      <c r="E276" s="50" t="s">
        <v>430</v>
      </c>
      <c r="F276" s="50">
        <f>IF(OR(E276="U16", E276="S16"),1,IF(E276="TS",6,2))</f>
        <v>2</v>
      </c>
      <c r="G276" s="292">
        <v>1</v>
      </c>
      <c r="I276" s="293"/>
    </row>
    <row r="277" spans="1:9" ht="15.6">
      <c r="A277" s="292">
        <f t="shared" si="20"/>
        <v>4142</v>
      </c>
      <c r="B277" s="39" t="s">
        <v>293</v>
      </c>
      <c r="C277" s="292"/>
      <c r="D277" s="292"/>
      <c r="E277" s="50" t="s">
        <v>132</v>
      </c>
      <c r="F277" s="50">
        <f t="shared" ref="F277" si="21">IF(OR(E277="U16", E277="S16"),1,IF(E277="TS",6,2))</f>
        <v>1</v>
      </c>
      <c r="G277" s="292">
        <v>1</v>
      </c>
      <c r="I277" s="293"/>
    </row>
    <row r="278" spans="1:9" ht="15.6">
      <c r="A278" s="292">
        <f t="shared" si="20"/>
        <v>4143</v>
      </c>
      <c r="B278" s="39" t="s">
        <v>618</v>
      </c>
      <c r="C278" s="38"/>
      <c r="D278" s="38"/>
      <c r="E278" s="50" t="s">
        <v>132</v>
      </c>
      <c r="F278" s="50">
        <f>IF(OR(E278="U16", E278="S16"),1,IF(E278="TS",6,2))</f>
        <v>1</v>
      </c>
      <c r="G278" s="292">
        <v>1</v>
      </c>
      <c r="I278" s="293"/>
    </row>
    <row r="279" spans="1:9" ht="15.6">
      <c r="A279" s="292">
        <f t="shared" si="20"/>
        <v>4144</v>
      </c>
      <c r="B279" s="294"/>
      <c r="C279" s="38"/>
      <c r="D279" s="38"/>
      <c r="E279" s="50" t="s">
        <v>132</v>
      </c>
      <c r="F279" s="50">
        <f>IF(OR(E279="U16", E279="S16"),1,IF(E279="TS",6,2))</f>
        <v>1</v>
      </c>
      <c r="G279" s="292">
        <v>56</v>
      </c>
      <c r="I279" s="293"/>
    </row>
    <row r="280" spans="1:9" ht="16.2" thickBot="1">
      <c r="A280" s="369" t="s">
        <v>1160</v>
      </c>
      <c r="B280" s="370"/>
      <c r="C280" s="370"/>
      <c r="D280" s="370"/>
      <c r="E280" s="370"/>
      <c r="F280" s="370"/>
      <c r="G280" s="371"/>
    </row>
    <row r="281" spans="1:9" ht="15.6">
      <c r="A281" s="37">
        <f>A279+(F279*G279)</f>
        <v>4200</v>
      </c>
      <c r="B281" s="123" t="s">
        <v>1122</v>
      </c>
      <c r="C281" s="37"/>
      <c r="D281" s="37"/>
      <c r="E281" s="50" t="s">
        <v>132</v>
      </c>
      <c r="F281" s="50">
        <f t="shared" ref="F281:F288" si="22">IF(OR(E281="U16", E281="S16"),1,IF(E281="TS",6,2))</f>
        <v>1</v>
      </c>
      <c r="G281" s="37">
        <v>1</v>
      </c>
    </row>
    <row r="282" spans="1:9" ht="15.6">
      <c r="A282" s="37">
        <f t="shared" ref="A282:A322" si="23">A281+(F281*G281)</f>
        <v>4201</v>
      </c>
      <c r="B282" s="39" t="s">
        <v>1123</v>
      </c>
      <c r="C282" s="37"/>
      <c r="D282" s="37"/>
      <c r="E282" s="50" t="s">
        <v>132</v>
      </c>
      <c r="F282" s="50">
        <f t="shared" si="22"/>
        <v>1</v>
      </c>
      <c r="G282" s="37">
        <v>1</v>
      </c>
    </row>
    <row r="283" spans="1:9" ht="15.6">
      <c r="A283" s="35">
        <f t="shared" si="23"/>
        <v>4202</v>
      </c>
      <c r="B283" s="82" t="s">
        <v>1834</v>
      </c>
      <c r="C283" s="35"/>
      <c r="D283" s="35"/>
      <c r="E283" s="52" t="s">
        <v>430</v>
      </c>
      <c r="F283" s="52">
        <f t="shared" si="22"/>
        <v>2</v>
      </c>
      <c r="G283" s="35">
        <v>1</v>
      </c>
    </row>
    <row r="284" spans="1:9" ht="15.6">
      <c r="A284" s="303">
        <f t="shared" si="23"/>
        <v>4204</v>
      </c>
      <c r="B284" s="404" t="s">
        <v>1840</v>
      </c>
      <c r="C284" s="289" t="s">
        <v>1835</v>
      </c>
      <c r="D284" s="303"/>
      <c r="E284" s="303" t="s">
        <v>132</v>
      </c>
      <c r="F284" s="303">
        <f t="shared" si="22"/>
        <v>1</v>
      </c>
      <c r="G284" s="303">
        <v>1</v>
      </c>
    </row>
    <row r="285" spans="1:9" ht="15.6">
      <c r="A285" s="303">
        <f t="shared" si="23"/>
        <v>4205</v>
      </c>
      <c r="B285" s="404"/>
      <c r="C285" s="289" t="s">
        <v>1836</v>
      </c>
      <c r="D285" s="303"/>
      <c r="E285" s="303" t="s">
        <v>132</v>
      </c>
      <c r="F285" s="303">
        <f t="shared" si="22"/>
        <v>1</v>
      </c>
      <c r="G285" s="303">
        <v>1</v>
      </c>
    </row>
    <row r="286" spans="1:9" ht="15.6">
      <c r="A286" s="303">
        <f t="shared" si="23"/>
        <v>4206</v>
      </c>
      <c r="B286" s="404"/>
      <c r="C286" s="289" t="s">
        <v>1837</v>
      </c>
      <c r="D286" s="303"/>
      <c r="E286" s="303" t="s">
        <v>69</v>
      </c>
      <c r="F286" s="303">
        <f t="shared" si="22"/>
        <v>2</v>
      </c>
      <c r="G286" s="303">
        <v>1</v>
      </c>
    </row>
    <row r="287" spans="1:9" ht="15.6">
      <c r="A287" s="303">
        <f t="shared" si="23"/>
        <v>4208</v>
      </c>
      <c r="B287" s="404"/>
      <c r="C287" s="289" t="s">
        <v>1838</v>
      </c>
      <c r="D287" s="303"/>
      <c r="E287" s="303" t="s">
        <v>132</v>
      </c>
      <c r="F287" s="303">
        <f t="shared" si="22"/>
        <v>1</v>
      </c>
      <c r="G287" s="303">
        <v>1</v>
      </c>
    </row>
    <row r="288" spans="1:9" ht="15.6">
      <c r="A288" s="303">
        <f t="shared" si="23"/>
        <v>4209</v>
      </c>
      <c r="B288" s="404"/>
      <c r="C288" s="289" t="s">
        <v>1839</v>
      </c>
      <c r="D288" s="303"/>
      <c r="E288" s="303" t="s">
        <v>132</v>
      </c>
      <c r="F288" s="303">
        <f t="shared" si="22"/>
        <v>1</v>
      </c>
      <c r="G288" s="303">
        <v>1</v>
      </c>
    </row>
    <row r="289" spans="1:8" ht="15.6">
      <c r="A289" s="36">
        <f t="shared" si="23"/>
        <v>4210</v>
      </c>
      <c r="B289" s="39" t="s">
        <v>1841</v>
      </c>
      <c r="C289" s="36"/>
      <c r="D289" s="36"/>
      <c r="E289" s="122" t="s">
        <v>132</v>
      </c>
      <c r="F289" s="122">
        <f t="shared" ref="F289:F320" si="24">IF(OR(E289="U16", E289="S16"),1,IF(E289="TS",6,2))</f>
        <v>1</v>
      </c>
      <c r="G289" s="36">
        <v>6</v>
      </c>
      <c r="H289" s="34" t="s">
        <v>1530</v>
      </c>
    </row>
    <row r="290" spans="1:8" ht="15.6">
      <c r="A290" s="37">
        <f t="shared" si="23"/>
        <v>4216</v>
      </c>
      <c r="B290" s="39" t="s">
        <v>1842</v>
      </c>
      <c r="C290" s="37"/>
      <c r="D290" s="37"/>
      <c r="E290" s="50" t="s">
        <v>132</v>
      </c>
      <c r="F290" s="50">
        <f t="shared" si="24"/>
        <v>1</v>
      </c>
      <c r="G290" s="37">
        <v>6</v>
      </c>
    </row>
    <row r="291" spans="1:8" ht="15.6">
      <c r="A291" s="37">
        <f t="shared" si="23"/>
        <v>4222</v>
      </c>
      <c r="B291" s="39" t="s">
        <v>1843</v>
      </c>
      <c r="C291" s="37"/>
      <c r="D291" s="37"/>
      <c r="E291" s="50" t="s">
        <v>132</v>
      </c>
      <c r="F291" s="50">
        <f t="shared" si="24"/>
        <v>1</v>
      </c>
      <c r="G291" s="37">
        <v>6</v>
      </c>
    </row>
    <row r="292" spans="1:8" ht="15.6">
      <c r="A292" s="37">
        <f t="shared" si="23"/>
        <v>4228</v>
      </c>
      <c r="B292" s="39" t="s">
        <v>1844</v>
      </c>
      <c r="C292" s="37"/>
      <c r="D292" s="37"/>
      <c r="E292" s="50" t="s">
        <v>132</v>
      </c>
      <c r="F292" s="50">
        <f t="shared" si="24"/>
        <v>1</v>
      </c>
      <c r="G292" s="37">
        <v>6</v>
      </c>
    </row>
    <row r="293" spans="1:8" ht="15.6">
      <c r="A293" s="37">
        <f t="shared" si="23"/>
        <v>4234</v>
      </c>
      <c r="B293" s="39" t="s">
        <v>1845</v>
      </c>
      <c r="C293" s="37"/>
      <c r="D293" s="37"/>
      <c r="E293" s="50" t="s">
        <v>132</v>
      </c>
      <c r="F293" s="50">
        <f t="shared" si="24"/>
        <v>1</v>
      </c>
      <c r="G293" s="37">
        <v>6</v>
      </c>
    </row>
    <row r="294" spans="1:8" ht="15.6">
      <c r="A294" s="37">
        <f t="shared" si="23"/>
        <v>4240</v>
      </c>
      <c r="B294" s="39" t="s">
        <v>1846</v>
      </c>
      <c r="C294" s="37"/>
      <c r="D294" s="37"/>
      <c r="E294" s="50" t="s">
        <v>132</v>
      </c>
      <c r="F294" s="50">
        <f t="shared" si="24"/>
        <v>1</v>
      </c>
      <c r="G294" s="37">
        <v>6</v>
      </c>
    </row>
    <row r="295" spans="1:8" ht="15.6">
      <c r="A295" s="37">
        <f t="shared" si="23"/>
        <v>4246</v>
      </c>
      <c r="B295" s="39" t="s">
        <v>1847</v>
      </c>
      <c r="C295" s="37"/>
      <c r="D295" s="37"/>
      <c r="E295" s="50" t="s">
        <v>132</v>
      </c>
      <c r="F295" s="50">
        <f t="shared" si="24"/>
        <v>1</v>
      </c>
      <c r="G295" s="37">
        <v>6</v>
      </c>
    </row>
    <row r="296" spans="1:8" ht="15.6">
      <c r="A296" s="37">
        <f t="shared" si="23"/>
        <v>4252</v>
      </c>
      <c r="B296" s="39" t="s">
        <v>1848</v>
      </c>
      <c r="C296" s="37"/>
      <c r="D296" s="37"/>
      <c r="E296" s="50" t="s">
        <v>132</v>
      </c>
      <c r="F296" s="50">
        <f t="shared" si="24"/>
        <v>1</v>
      </c>
      <c r="G296" s="37">
        <v>6</v>
      </c>
    </row>
    <row r="297" spans="1:8" ht="15.6">
      <c r="A297" s="37">
        <f t="shared" si="23"/>
        <v>4258</v>
      </c>
      <c r="B297" s="39" t="s">
        <v>1849</v>
      </c>
      <c r="C297" s="37"/>
      <c r="D297" s="37"/>
      <c r="E297" s="50" t="s">
        <v>132</v>
      </c>
      <c r="F297" s="50">
        <f t="shared" si="24"/>
        <v>1</v>
      </c>
      <c r="G297" s="37">
        <v>6</v>
      </c>
    </row>
    <row r="298" spans="1:8" ht="15.6">
      <c r="A298" s="37">
        <f t="shared" si="23"/>
        <v>4264</v>
      </c>
      <c r="B298" s="39" t="s">
        <v>1850</v>
      </c>
      <c r="C298" s="37"/>
      <c r="D298" s="37"/>
      <c r="E298" s="50" t="s">
        <v>132</v>
      </c>
      <c r="F298" s="50">
        <f t="shared" si="24"/>
        <v>1</v>
      </c>
      <c r="G298" s="37">
        <v>6</v>
      </c>
    </row>
    <row r="299" spans="1:8" ht="15.6">
      <c r="A299" s="37">
        <f t="shared" si="23"/>
        <v>4270</v>
      </c>
      <c r="B299" s="39" t="s">
        <v>1851</v>
      </c>
      <c r="C299" s="37"/>
      <c r="D299" s="37"/>
      <c r="E299" s="50" t="s">
        <v>132</v>
      </c>
      <c r="F299" s="50">
        <f t="shared" si="24"/>
        <v>1</v>
      </c>
      <c r="G299" s="37">
        <v>6</v>
      </c>
    </row>
    <row r="300" spans="1:8" ht="15.6">
      <c r="A300" s="37">
        <f t="shared" si="23"/>
        <v>4276</v>
      </c>
      <c r="B300" s="39" t="s">
        <v>1852</v>
      </c>
      <c r="C300" s="37"/>
      <c r="D300" s="37"/>
      <c r="E300" s="50" t="s">
        <v>132</v>
      </c>
      <c r="F300" s="50">
        <f t="shared" si="24"/>
        <v>1</v>
      </c>
      <c r="G300" s="37">
        <v>6</v>
      </c>
    </row>
    <row r="301" spans="1:8" ht="15.6">
      <c r="A301" s="37">
        <f t="shared" si="23"/>
        <v>4282</v>
      </c>
      <c r="B301" s="39" t="s">
        <v>1853</v>
      </c>
      <c r="C301" s="37"/>
      <c r="D301" s="37"/>
      <c r="E301" s="50" t="s">
        <v>132</v>
      </c>
      <c r="F301" s="50">
        <f t="shared" si="24"/>
        <v>1</v>
      </c>
      <c r="G301" s="37">
        <v>6</v>
      </c>
    </row>
    <row r="302" spans="1:8" ht="15.6">
      <c r="A302" s="37">
        <f t="shared" si="23"/>
        <v>4288</v>
      </c>
      <c r="B302" s="39" t="s">
        <v>1854</v>
      </c>
      <c r="C302" s="37"/>
      <c r="D302" s="37"/>
      <c r="E302" s="50" t="s">
        <v>132</v>
      </c>
      <c r="F302" s="50">
        <f t="shared" si="24"/>
        <v>1</v>
      </c>
      <c r="G302" s="37">
        <v>6</v>
      </c>
    </row>
    <row r="303" spans="1:8" ht="15.6">
      <c r="A303" s="37">
        <f t="shared" si="23"/>
        <v>4294</v>
      </c>
      <c r="B303" s="39" t="s">
        <v>1855</v>
      </c>
      <c r="C303" s="37"/>
      <c r="D303" s="37"/>
      <c r="E303" s="50" t="s">
        <v>132</v>
      </c>
      <c r="F303" s="50">
        <f t="shared" si="24"/>
        <v>1</v>
      </c>
      <c r="G303" s="37">
        <v>6</v>
      </c>
    </row>
    <row r="304" spans="1:8" ht="15.6">
      <c r="A304" s="37">
        <f t="shared" si="23"/>
        <v>4300</v>
      </c>
      <c r="B304" s="39" t="s">
        <v>1856</v>
      </c>
      <c r="C304" s="37"/>
      <c r="D304" s="37"/>
      <c r="E304" s="50" t="s">
        <v>132</v>
      </c>
      <c r="F304" s="50">
        <f t="shared" si="24"/>
        <v>1</v>
      </c>
      <c r="G304" s="37">
        <v>6</v>
      </c>
    </row>
    <row r="305" spans="1:7" ht="15.6">
      <c r="A305" s="37">
        <f t="shared" si="23"/>
        <v>4306</v>
      </c>
      <c r="B305" s="39" t="s">
        <v>1857</v>
      </c>
      <c r="C305" s="37"/>
      <c r="D305" s="37"/>
      <c r="E305" s="50" t="s">
        <v>132</v>
      </c>
      <c r="F305" s="50">
        <f t="shared" si="24"/>
        <v>1</v>
      </c>
      <c r="G305" s="37">
        <v>6</v>
      </c>
    </row>
    <row r="306" spans="1:7" ht="15.6">
      <c r="A306" s="37">
        <f t="shared" si="23"/>
        <v>4312</v>
      </c>
      <c r="B306" s="39" t="s">
        <v>1858</v>
      </c>
      <c r="C306" s="37"/>
      <c r="D306" s="37"/>
      <c r="E306" s="50" t="s">
        <v>132</v>
      </c>
      <c r="F306" s="50">
        <f t="shared" si="24"/>
        <v>1</v>
      </c>
      <c r="G306" s="37">
        <v>6</v>
      </c>
    </row>
    <row r="307" spans="1:7" ht="15.6">
      <c r="A307" s="37">
        <f t="shared" si="23"/>
        <v>4318</v>
      </c>
      <c r="B307" s="39" t="s">
        <v>1859</v>
      </c>
      <c r="C307" s="37"/>
      <c r="D307" s="37"/>
      <c r="E307" s="50" t="s">
        <v>132</v>
      </c>
      <c r="F307" s="50">
        <f t="shared" si="24"/>
        <v>1</v>
      </c>
      <c r="G307" s="37">
        <v>6</v>
      </c>
    </row>
    <row r="308" spans="1:7" ht="15.6">
      <c r="A308" s="37">
        <f t="shared" si="23"/>
        <v>4324</v>
      </c>
      <c r="B308" s="39" t="s">
        <v>1860</v>
      </c>
      <c r="C308" s="37"/>
      <c r="D308" s="37"/>
      <c r="E308" s="50" t="s">
        <v>132</v>
      </c>
      <c r="F308" s="50">
        <f t="shared" si="24"/>
        <v>1</v>
      </c>
      <c r="G308" s="37">
        <v>6</v>
      </c>
    </row>
    <row r="309" spans="1:7" ht="15.6">
      <c r="A309" s="37">
        <f t="shared" si="23"/>
        <v>4330</v>
      </c>
      <c r="B309" s="39" t="s">
        <v>1861</v>
      </c>
      <c r="C309" s="37"/>
      <c r="D309" s="37"/>
      <c r="E309" s="50" t="s">
        <v>132</v>
      </c>
      <c r="F309" s="50">
        <f t="shared" si="24"/>
        <v>1</v>
      </c>
      <c r="G309" s="37">
        <v>6</v>
      </c>
    </row>
    <row r="310" spans="1:7" ht="15.6">
      <c r="A310" s="37">
        <f t="shared" si="23"/>
        <v>4336</v>
      </c>
      <c r="B310" s="39" t="s">
        <v>1862</v>
      </c>
      <c r="C310" s="37"/>
      <c r="D310" s="37"/>
      <c r="E310" s="50" t="s">
        <v>132</v>
      </c>
      <c r="F310" s="50">
        <f t="shared" si="24"/>
        <v>1</v>
      </c>
      <c r="G310" s="37">
        <v>6</v>
      </c>
    </row>
    <row r="311" spans="1:7" ht="15.6">
      <c r="A311" s="37">
        <f t="shared" si="23"/>
        <v>4342</v>
      </c>
      <c r="B311" s="39" t="s">
        <v>1863</v>
      </c>
      <c r="C311" s="37"/>
      <c r="D311" s="37"/>
      <c r="E311" s="50" t="s">
        <v>132</v>
      </c>
      <c r="F311" s="50">
        <f t="shared" si="24"/>
        <v>1</v>
      </c>
      <c r="G311" s="37">
        <v>6</v>
      </c>
    </row>
    <row r="312" spans="1:7" ht="15.6">
      <c r="A312" s="37">
        <f t="shared" si="23"/>
        <v>4348</v>
      </c>
      <c r="B312" s="39" t="s">
        <v>1864</v>
      </c>
      <c r="C312" s="37"/>
      <c r="D312" s="37"/>
      <c r="E312" s="50" t="s">
        <v>132</v>
      </c>
      <c r="F312" s="50">
        <f t="shared" si="24"/>
        <v>1</v>
      </c>
      <c r="G312" s="37">
        <v>6</v>
      </c>
    </row>
    <row r="313" spans="1:7" ht="15.6">
      <c r="A313" s="37">
        <f t="shared" si="23"/>
        <v>4354</v>
      </c>
      <c r="B313" s="39" t="s">
        <v>1865</v>
      </c>
      <c r="C313" s="37"/>
      <c r="D313" s="37"/>
      <c r="E313" s="50" t="s">
        <v>132</v>
      </c>
      <c r="F313" s="50">
        <f t="shared" si="24"/>
        <v>1</v>
      </c>
      <c r="G313" s="37">
        <v>6</v>
      </c>
    </row>
    <row r="314" spans="1:7" ht="15.6">
      <c r="A314" s="37">
        <f t="shared" si="23"/>
        <v>4360</v>
      </c>
      <c r="B314" s="39" t="s">
        <v>1866</v>
      </c>
      <c r="C314" s="37"/>
      <c r="D314" s="37"/>
      <c r="E314" s="50" t="s">
        <v>132</v>
      </c>
      <c r="F314" s="50">
        <f t="shared" si="24"/>
        <v>1</v>
      </c>
      <c r="G314" s="37">
        <v>6</v>
      </c>
    </row>
    <row r="315" spans="1:7" ht="15.6">
      <c r="A315" s="37">
        <f t="shared" si="23"/>
        <v>4366</v>
      </c>
      <c r="B315" s="39" t="s">
        <v>1867</v>
      </c>
      <c r="C315" s="37"/>
      <c r="D315" s="37"/>
      <c r="E315" s="50" t="s">
        <v>132</v>
      </c>
      <c r="F315" s="50">
        <f t="shared" si="24"/>
        <v>1</v>
      </c>
      <c r="G315" s="37">
        <v>6</v>
      </c>
    </row>
    <row r="316" spans="1:7" ht="15.6">
      <c r="A316" s="37">
        <f t="shared" si="23"/>
        <v>4372</v>
      </c>
      <c r="B316" s="39" t="s">
        <v>1868</v>
      </c>
      <c r="C316" s="37"/>
      <c r="D316" s="37"/>
      <c r="E316" s="50" t="s">
        <v>132</v>
      </c>
      <c r="F316" s="50">
        <f t="shared" si="24"/>
        <v>1</v>
      </c>
      <c r="G316" s="37">
        <v>6</v>
      </c>
    </row>
    <row r="317" spans="1:7" ht="15.6">
      <c r="A317" s="37">
        <f t="shared" si="23"/>
        <v>4378</v>
      </c>
      <c r="B317" s="39" t="s">
        <v>1869</v>
      </c>
      <c r="C317" s="37"/>
      <c r="D317" s="37"/>
      <c r="E317" s="50" t="s">
        <v>132</v>
      </c>
      <c r="F317" s="50">
        <f t="shared" si="24"/>
        <v>1</v>
      </c>
      <c r="G317" s="37">
        <v>6</v>
      </c>
    </row>
    <row r="318" spans="1:7" ht="15.6">
      <c r="A318" s="37">
        <f t="shared" si="23"/>
        <v>4384</v>
      </c>
      <c r="B318" s="39" t="s">
        <v>1870</v>
      </c>
      <c r="C318" s="37"/>
      <c r="D318" s="37"/>
      <c r="E318" s="50" t="s">
        <v>132</v>
      </c>
      <c r="F318" s="50">
        <f t="shared" si="24"/>
        <v>1</v>
      </c>
      <c r="G318" s="37">
        <v>6</v>
      </c>
    </row>
    <row r="319" spans="1:7" ht="15.6">
      <c r="A319" s="37">
        <f t="shared" si="23"/>
        <v>4390</v>
      </c>
      <c r="B319" s="39" t="s">
        <v>1871</v>
      </c>
      <c r="C319" s="37"/>
      <c r="D319" s="37"/>
      <c r="E319" s="50" t="s">
        <v>132</v>
      </c>
      <c r="F319" s="50">
        <f t="shared" si="24"/>
        <v>1</v>
      </c>
      <c r="G319" s="37">
        <v>6</v>
      </c>
    </row>
    <row r="320" spans="1:7" ht="15.6">
      <c r="A320" s="37">
        <f t="shared" si="23"/>
        <v>4396</v>
      </c>
      <c r="B320" s="39" t="s">
        <v>1872</v>
      </c>
      <c r="C320" s="36"/>
      <c r="D320" s="36"/>
      <c r="E320" s="50" t="s">
        <v>369</v>
      </c>
      <c r="F320" s="50">
        <f t="shared" si="24"/>
        <v>2</v>
      </c>
      <c r="G320" s="37">
        <v>1</v>
      </c>
    </row>
    <row r="321" spans="1:8" ht="15.6">
      <c r="A321" s="37">
        <f t="shared" si="23"/>
        <v>4398</v>
      </c>
      <c r="B321" s="39" t="s">
        <v>2008</v>
      </c>
      <c r="C321" s="36"/>
      <c r="D321" s="36"/>
      <c r="E321" s="50" t="s">
        <v>132</v>
      </c>
      <c r="F321" s="50">
        <f>IF(OR(E321="U16", E321="S16"),1,IF(E321="TS",6,2))</f>
        <v>1</v>
      </c>
      <c r="G321" s="37">
        <v>1</v>
      </c>
    </row>
    <row r="322" spans="1:8" ht="15.6">
      <c r="A322" s="37">
        <f t="shared" si="23"/>
        <v>4399</v>
      </c>
      <c r="B322" s="117"/>
      <c r="C322" s="36"/>
      <c r="D322" s="36"/>
      <c r="E322" s="50" t="s">
        <v>132</v>
      </c>
      <c r="F322" s="50">
        <f>IF(OR(E322="U16", E322="S16"),1,IF(E322="TS",6,2))</f>
        <v>1</v>
      </c>
      <c r="G322" s="37">
        <v>1</v>
      </c>
    </row>
    <row r="323" spans="1:8" ht="16.2" thickBot="1">
      <c r="A323" s="37">
        <f>A322+(F322*G322)</f>
        <v>4400</v>
      </c>
      <c r="B323" s="39" t="s">
        <v>1873</v>
      </c>
      <c r="C323" s="37"/>
      <c r="D323" s="37"/>
      <c r="E323" s="50" t="s">
        <v>132</v>
      </c>
      <c r="F323" s="50">
        <f t="shared" ref="F323" si="25">IF(OR(E323="U16", E323="S16"),1,IF(E323="TS",6,2))</f>
        <v>1</v>
      </c>
      <c r="G323" s="37">
        <v>300</v>
      </c>
    </row>
    <row r="324" spans="1:8" ht="15.6">
      <c r="A324" s="386"/>
      <c r="B324" s="387"/>
      <c r="C324" s="387"/>
      <c r="D324" s="387"/>
      <c r="E324" s="387"/>
      <c r="F324" s="387"/>
      <c r="G324" s="388"/>
    </row>
    <row r="325" spans="1:8" ht="15.6">
      <c r="A325" s="302">
        <f>A323+(F323*G323)</f>
        <v>4700</v>
      </c>
      <c r="B325" s="39" t="s">
        <v>460</v>
      </c>
      <c r="C325" s="37"/>
      <c r="D325" s="37"/>
      <c r="E325" s="50" t="s">
        <v>132</v>
      </c>
      <c r="F325" s="50">
        <f>IF(OR(E325="U16", E325="S16"),1,IF(E325="TS",6,2))</f>
        <v>1</v>
      </c>
      <c r="G325" s="65">
        <v>1</v>
      </c>
      <c r="H325" s="34">
        <v>4500</v>
      </c>
    </row>
    <row r="326" spans="1:8" ht="15.6">
      <c r="A326" s="118">
        <f>A325+(F325*G325)</f>
        <v>4701</v>
      </c>
      <c r="B326" s="39" t="s">
        <v>461</v>
      </c>
      <c r="C326" s="37"/>
      <c r="D326" s="37"/>
      <c r="E326" s="50" t="s">
        <v>132</v>
      </c>
      <c r="F326" s="50">
        <f>IF(OR(E326="U16", E326="S16"),1,IF(E326="TS",6,2))</f>
        <v>1</v>
      </c>
      <c r="G326" s="65">
        <v>1</v>
      </c>
    </row>
    <row r="327" spans="1:8" ht="15.6">
      <c r="A327" s="118">
        <f>A326+(F326*G326)</f>
        <v>4702</v>
      </c>
      <c r="B327" s="39" t="s">
        <v>462</v>
      </c>
      <c r="C327" s="37"/>
      <c r="D327" s="37"/>
      <c r="E327" s="50" t="s">
        <v>132</v>
      </c>
      <c r="F327" s="50">
        <f>IF(OR(E327="U16", E327="S16"),1,IF(E327="TS",6,2))</f>
        <v>1</v>
      </c>
      <c r="G327" s="65">
        <v>1</v>
      </c>
    </row>
    <row r="328" spans="1:8" ht="15.6">
      <c r="A328" s="118">
        <f>A327+(F327*G327)</f>
        <v>4703</v>
      </c>
      <c r="B328" s="39"/>
      <c r="C328" s="37"/>
      <c r="D328" s="37"/>
      <c r="E328" s="50" t="s">
        <v>132</v>
      </c>
      <c r="F328" s="50">
        <f>IF(OR(E328="U16", E328="S16"),1,IF(E328="TS",6,2))</f>
        <v>1</v>
      </c>
      <c r="G328" s="65">
        <v>1</v>
      </c>
    </row>
    <row r="329" spans="1:8" ht="15.6">
      <c r="A329" s="383" t="s">
        <v>573</v>
      </c>
      <c r="B329" s="384"/>
      <c r="C329" s="384"/>
      <c r="D329" s="384"/>
      <c r="E329" s="384"/>
      <c r="F329" s="384"/>
      <c r="G329" s="385"/>
    </row>
    <row r="330" spans="1:8" ht="15.6">
      <c r="A330" s="307">
        <f>A328+(F328*G328)</f>
        <v>4704</v>
      </c>
      <c r="B330" s="285" t="s">
        <v>459</v>
      </c>
      <c r="C330" s="303"/>
      <c r="D330" s="303"/>
      <c r="E330" s="303" t="s">
        <v>102</v>
      </c>
      <c r="F330" s="303">
        <f t="shared" ref="F330:F337" si="26">IF(OR(E330="U16", E330="S16"),1,IF(E330="TS",6,2))</f>
        <v>2</v>
      </c>
      <c r="G330" s="308">
        <v>1</v>
      </c>
    </row>
    <row r="331" spans="1:8" ht="15.6">
      <c r="A331" s="307">
        <f t="shared" ref="A331:A369" si="27">A330+(F330*G330)</f>
        <v>4706</v>
      </c>
      <c r="B331" s="285" t="s">
        <v>1163</v>
      </c>
      <c r="C331" s="303"/>
      <c r="D331" s="303"/>
      <c r="E331" s="303" t="s">
        <v>132</v>
      </c>
      <c r="F331" s="303">
        <f t="shared" si="26"/>
        <v>1</v>
      </c>
      <c r="G331" s="308">
        <v>1</v>
      </c>
    </row>
    <row r="332" spans="1:8" ht="15.6">
      <c r="A332" s="307">
        <f t="shared" si="27"/>
        <v>4707</v>
      </c>
      <c r="B332" s="285" t="s">
        <v>1164</v>
      </c>
      <c r="C332" s="303"/>
      <c r="D332" s="303"/>
      <c r="E332" s="303" t="s">
        <v>132</v>
      </c>
      <c r="F332" s="303">
        <f t="shared" si="26"/>
        <v>1</v>
      </c>
      <c r="G332" s="308">
        <v>1</v>
      </c>
      <c r="H332" s="34" t="s">
        <v>575</v>
      </c>
    </row>
    <row r="333" spans="1:8" ht="62.4">
      <c r="A333" s="307">
        <f t="shared" si="27"/>
        <v>4708</v>
      </c>
      <c r="B333" s="285" t="s">
        <v>1574</v>
      </c>
      <c r="C333" s="285" t="s">
        <v>1733</v>
      </c>
      <c r="D333" s="285"/>
      <c r="E333" s="303" t="s">
        <v>132</v>
      </c>
      <c r="F333" s="303">
        <f t="shared" si="26"/>
        <v>1</v>
      </c>
      <c r="G333" s="308">
        <v>1</v>
      </c>
    </row>
    <row r="334" spans="1:8" ht="15.6">
      <c r="A334" s="307">
        <f t="shared" si="27"/>
        <v>4709</v>
      </c>
      <c r="B334" s="309" t="s">
        <v>1161</v>
      </c>
      <c r="C334" s="303"/>
      <c r="D334" s="303"/>
      <c r="E334" s="303" t="s">
        <v>132</v>
      </c>
      <c r="F334" s="303">
        <f t="shared" si="26"/>
        <v>1</v>
      </c>
      <c r="G334" s="308">
        <v>1</v>
      </c>
    </row>
    <row r="335" spans="1:8" ht="15.6">
      <c r="A335" s="307">
        <f t="shared" si="27"/>
        <v>4710</v>
      </c>
      <c r="B335" s="285" t="s">
        <v>1162</v>
      </c>
      <c r="C335" s="303"/>
      <c r="D335" s="303"/>
      <c r="E335" s="303" t="s">
        <v>1159</v>
      </c>
      <c r="F335" s="303">
        <f t="shared" si="26"/>
        <v>2</v>
      </c>
      <c r="G335" s="308">
        <v>1</v>
      </c>
    </row>
    <row r="336" spans="1:8" ht="15.6">
      <c r="A336" s="307">
        <f t="shared" si="27"/>
        <v>4712</v>
      </c>
      <c r="B336" s="285" t="s">
        <v>463</v>
      </c>
      <c r="C336" s="303"/>
      <c r="D336" s="303"/>
      <c r="E336" s="303" t="s">
        <v>1159</v>
      </c>
      <c r="F336" s="303">
        <f t="shared" si="26"/>
        <v>2</v>
      </c>
      <c r="G336" s="308">
        <v>1</v>
      </c>
    </row>
    <row r="337" spans="1:9" ht="15.6">
      <c r="A337" s="307">
        <f t="shared" si="27"/>
        <v>4714</v>
      </c>
      <c r="B337" s="285" t="s">
        <v>464</v>
      </c>
      <c r="C337" s="303"/>
      <c r="D337" s="303"/>
      <c r="E337" s="303" t="s">
        <v>1159</v>
      </c>
      <c r="F337" s="303">
        <f t="shared" si="26"/>
        <v>2</v>
      </c>
      <c r="G337" s="308">
        <v>1</v>
      </c>
      <c r="H337" s="34" t="s">
        <v>294</v>
      </c>
    </row>
    <row r="338" spans="1:9" ht="15.6">
      <c r="A338" s="64">
        <f t="shared" si="27"/>
        <v>4716</v>
      </c>
      <c r="B338" s="39" t="s">
        <v>465</v>
      </c>
      <c r="C338" s="37"/>
      <c r="D338" s="37"/>
      <c r="E338" s="50" t="s">
        <v>132</v>
      </c>
      <c r="F338" s="50">
        <f t="shared" ref="F338:F367" si="28">IF(OR(E338="U16", E338="S16"),1,IF(E338="TS",6,2))</f>
        <v>1</v>
      </c>
      <c r="G338" s="65">
        <v>12</v>
      </c>
    </row>
    <row r="339" spans="1:9" ht="15.6">
      <c r="A339" s="64">
        <f t="shared" si="27"/>
        <v>4728</v>
      </c>
      <c r="B339" s="39" t="s">
        <v>466</v>
      </c>
      <c r="C339" s="37"/>
      <c r="D339" s="37"/>
      <c r="E339" s="50" t="s">
        <v>132</v>
      </c>
      <c r="F339" s="50">
        <f t="shared" si="28"/>
        <v>1</v>
      </c>
      <c r="G339" s="65">
        <v>12</v>
      </c>
    </row>
    <row r="340" spans="1:9" ht="15.6">
      <c r="A340" s="64">
        <f t="shared" si="27"/>
        <v>4740</v>
      </c>
      <c r="B340" s="39" t="s">
        <v>467</v>
      </c>
      <c r="C340" s="37"/>
      <c r="D340" s="37"/>
      <c r="E340" s="50" t="s">
        <v>132</v>
      </c>
      <c r="F340" s="50">
        <f t="shared" si="28"/>
        <v>1</v>
      </c>
      <c r="G340" s="65">
        <v>12</v>
      </c>
    </row>
    <row r="341" spans="1:9" ht="15.6">
      <c r="A341" s="64">
        <f t="shared" si="27"/>
        <v>4752</v>
      </c>
      <c r="B341" s="39" t="s">
        <v>468</v>
      </c>
      <c r="C341" s="37"/>
      <c r="D341" s="37"/>
      <c r="E341" s="50" t="s">
        <v>132</v>
      </c>
      <c r="F341" s="50">
        <f t="shared" si="28"/>
        <v>1</v>
      </c>
      <c r="G341" s="65">
        <v>12</v>
      </c>
    </row>
    <row r="342" spans="1:9" customFormat="1" ht="17.399999999999999">
      <c r="A342" s="64">
        <f t="shared" si="27"/>
        <v>4764</v>
      </c>
      <c r="B342" s="39" t="s">
        <v>469</v>
      </c>
      <c r="C342" s="37"/>
      <c r="D342" s="37"/>
      <c r="E342" s="50" t="s">
        <v>132</v>
      </c>
      <c r="F342" s="50">
        <f t="shared" si="28"/>
        <v>1</v>
      </c>
      <c r="G342" s="65">
        <v>12</v>
      </c>
      <c r="H342" s="11"/>
      <c r="I342" s="95"/>
    </row>
    <row r="343" spans="1:9" customFormat="1" ht="17.399999999999999">
      <c r="A343" s="64">
        <f t="shared" si="27"/>
        <v>4776</v>
      </c>
      <c r="B343" s="39" t="s">
        <v>470</v>
      </c>
      <c r="C343" s="37"/>
      <c r="D343" s="37"/>
      <c r="E343" s="50" t="s">
        <v>132</v>
      </c>
      <c r="F343" s="50">
        <f t="shared" si="28"/>
        <v>1</v>
      </c>
      <c r="G343" s="65">
        <v>12</v>
      </c>
      <c r="H343" s="11"/>
      <c r="I343" s="95"/>
    </row>
    <row r="344" spans="1:9" customFormat="1" ht="17.399999999999999">
      <c r="A344" s="64">
        <f t="shared" si="27"/>
        <v>4788</v>
      </c>
      <c r="B344" s="39" t="s">
        <v>471</v>
      </c>
      <c r="C344" s="37"/>
      <c r="D344" s="37"/>
      <c r="E344" s="50" t="s">
        <v>132</v>
      </c>
      <c r="F344" s="50">
        <f t="shared" si="28"/>
        <v>1</v>
      </c>
      <c r="G344" s="65">
        <v>12</v>
      </c>
      <c r="H344" s="11"/>
      <c r="I344" s="95"/>
    </row>
    <row r="345" spans="1:9" customFormat="1" ht="17.399999999999999">
      <c r="A345" s="64">
        <f t="shared" si="27"/>
        <v>4800</v>
      </c>
      <c r="B345" s="39" t="s">
        <v>472</v>
      </c>
      <c r="C345" s="37"/>
      <c r="D345" s="37"/>
      <c r="E345" s="50" t="s">
        <v>132</v>
      </c>
      <c r="F345" s="50">
        <f t="shared" si="28"/>
        <v>1</v>
      </c>
      <c r="G345" s="65">
        <v>12</v>
      </c>
      <c r="H345" s="11"/>
      <c r="I345" s="95"/>
    </row>
    <row r="346" spans="1:9" customFormat="1" ht="17.399999999999999">
      <c r="A346" s="64">
        <f t="shared" si="27"/>
        <v>4812</v>
      </c>
      <c r="B346" s="39" t="s">
        <v>473</v>
      </c>
      <c r="C346" s="37"/>
      <c r="D346" s="37"/>
      <c r="E346" s="50" t="s">
        <v>132</v>
      </c>
      <c r="F346" s="50">
        <f t="shared" si="28"/>
        <v>1</v>
      </c>
      <c r="G346" s="65">
        <v>12</v>
      </c>
      <c r="H346" s="11"/>
      <c r="I346" s="95"/>
    </row>
    <row r="347" spans="1:9" customFormat="1" ht="17.399999999999999">
      <c r="A347" s="64">
        <f t="shared" si="27"/>
        <v>4824</v>
      </c>
      <c r="B347" s="39" t="s">
        <v>474</v>
      </c>
      <c r="C347" s="37"/>
      <c r="D347" s="37"/>
      <c r="E347" s="50" t="s">
        <v>132</v>
      </c>
      <c r="F347" s="50">
        <f t="shared" si="28"/>
        <v>1</v>
      </c>
      <c r="G347" s="65">
        <v>12</v>
      </c>
      <c r="H347" s="11"/>
      <c r="I347" s="95"/>
    </row>
    <row r="348" spans="1:9" customFormat="1" ht="17.399999999999999">
      <c r="A348" s="64">
        <f t="shared" si="27"/>
        <v>4836</v>
      </c>
      <c r="B348" s="39" t="s">
        <v>475</v>
      </c>
      <c r="C348" s="37"/>
      <c r="D348" s="37"/>
      <c r="E348" s="50" t="s">
        <v>132</v>
      </c>
      <c r="F348" s="50">
        <f t="shared" si="28"/>
        <v>1</v>
      </c>
      <c r="G348" s="65">
        <v>12</v>
      </c>
      <c r="H348" s="11"/>
      <c r="I348" s="95"/>
    </row>
    <row r="349" spans="1:9" customFormat="1" ht="17.399999999999999">
      <c r="A349" s="64">
        <f t="shared" si="27"/>
        <v>4848</v>
      </c>
      <c r="B349" s="39" t="s">
        <v>476</v>
      </c>
      <c r="C349" s="37"/>
      <c r="D349" s="37"/>
      <c r="E349" s="50" t="s">
        <v>132</v>
      </c>
      <c r="F349" s="50">
        <f t="shared" si="28"/>
        <v>1</v>
      </c>
      <c r="G349" s="65">
        <v>12</v>
      </c>
      <c r="H349" s="11"/>
      <c r="I349" s="95"/>
    </row>
    <row r="350" spans="1:9" customFormat="1" ht="17.399999999999999">
      <c r="A350" s="64">
        <f t="shared" si="27"/>
        <v>4860</v>
      </c>
      <c r="B350" s="39" t="s">
        <v>477</v>
      </c>
      <c r="C350" s="37"/>
      <c r="D350" s="37"/>
      <c r="E350" s="50" t="s">
        <v>132</v>
      </c>
      <c r="F350" s="50">
        <f t="shared" si="28"/>
        <v>1</v>
      </c>
      <c r="G350" s="65">
        <v>12</v>
      </c>
      <c r="H350" s="11"/>
      <c r="I350" s="95"/>
    </row>
    <row r="351" spans="1:9" customFormat="1" ht="17.399999999999999">
      <c r="A351" s="64">
        <f t="shared" si="27"/>
        <v>4872</v>
      </c>
      <c r="B351" s="39" t="s">
        <v>478</v>
      </c>
      <c r="C351" s="37"/>
      <c r="D351" s="37"/>
      <c r="E351" s="50" t="s">
        <v>132</v>
      </c>
      <c r="F351" s="50">
        <f t="shared" si="28"/>
        <v>1</v>
      </c>
      <c r="G351" s="65">
        <v>12</v>
      </c>
      <c r="H351" s="11"/>
      <c r="I351" s="95"/>
    </row>
    <row r="352" spans="1:9" customFormat="1" ht="17.399999999999999">
      <c r="A352" s="64">
        <f t="shared" si="27"/>
        <v>4884</v>
      </c>
      <c r="B352" s="39" t="s">
        <v>479</v>
      </c>
      <c r="C352" s="37"/>
      <c r="D352" s="37"/>
      <c r="E352" s="50" t="s">
        <v>132</v>
      </c>
      <c r="F352" s="50">
        <f t="shared" si="28"/>
        <v>1</v>
      </c>
      <c r="G352" s="65">
        <v>12</v>
      </c>
      <c r="H352" s="11"/>
      <c r="I352" s="95"/>
    </row>
    <row r="353" spans="1:9" ht="15.6">
      <c r="A353" s="64">
        <f t="shared" si="27"/>
        <v>4896</v>
      </c>
      <c r="B353" s="39" t="s">
        <v>480</v>
      </c>
      <c r="C353" s="37"/>
      <c r="D353" s="37"/>
      <c r="E353" s="50" t="s">
        <v>132</v>
      </c>
      <c r="F353" s="50">
        <f t="shared" si="28"/>
        <v>1</v>
      </c>
      <c r="G353" s="65">
        <v>12</v>
      </c>
    </row>
    <row r="354" spans="1:9" customFormat="1" ht="17.399999999999999">
      <c r="A354" s="64">
        <f t="shared" si="27"/>
        <v>4908</v>
      </c>
      <c r="B354" s="39" t="s">
        <v>481</v>
      </c>
      <c r="C354" s="37"/>
      <c r="D354" s="37"/>
      <c r="E354" s="50" t="s">
        <v>132</v>
      </c>
      <c r="F354" s="50">
        <f t="shared" si="28"/>
        <v>1</v>
      </c>
      <c r="G354" s="65">
        <v>12</v>
      </c>
      <c r="H354" s="11"/>
      <c r="I354" s="95"/>
    </row>
    <row r="355" spans="1:9" customFormat="1" ht="17.399999999999999">
      <c r="A355" s="64">
        <f t="shared" si="27"/>
        <v>4920</v>
      </c>
      <c r="B355" s="39" t="s">
        <v>482</v>
      </c>
      <c r="C355" s="37"/>
      <c r="D355" s="37"/>
      <c r="E355" s="50" t="s">
        <v>132</v>
      </c>
      <c r="F355" s="50">
        <f t="shared" si="28"/>
        <v>1</v>
      </c>
      <c r="G355" s="65">
        <v>12</v>
      </c>
      <c r="H355" s="11"/>
      <c r="I355" s="95"/>
    </row>
    <row r="356" spans="1:9" customFormat="1" ht="17.399999999999999">
      <c r="A356" s="64">
        <f t="shared" si="27"/>
        <v>4932</v>
      </c>
      <c r="B356" s="39" t="s">
        <v>483</v>
      </c>
      <c r="C356" s="37"/>
      <c r="D356" s="37"/>
      <c r="E356" s="50" t="s">
        <v>132</v>
      </c>
      <c r="F356" s="50">
        <f t="shared" si="28"/>
        <v>1</v>
      </c>
      <c r="G356" s="65">
        <v>12</v>
      </c>
      <c r="H356" s="11"/>
      <c r="I356" s="95"/>
    </row>
    <row r="357" spans="1:9" customFormat="1" ht="17.399999999999999">
      <c r="A357" s="64">
        <f t="shared" si="27"/>
        <v>4944</v>
      </c>
      <c r="B357" s="39" t="s">
        <v>484</v>
      </c>
      <c r="C357" s="37"/>
      <c r="D357" s="37"/>
      <c r="E357" s="50" t="s">
        <v>132</v>
      </c>
      <c r="F357" s="50">
        <f t="shared" si="28"/>
        <v>1</v>
      </c>
      <c r="G357" s="65">
        <v>12</v>
      </c>
      <c r="H357" s="11"/>
      <c r="I357" s="95"/>
    </row>
    <row r="358" spans="1:9" customFormat="1" ht="17.399999999999999">
      <c r="A358" s="64">
        <f t="shared" si="27"/>
        <v>4956</v>
      </c>
      <c r="B358" s="39" t="s">
        <v>485</v>
      </c>
      <c r="C358" s="37"/>
      <c r="D358" s="37"/>
      <c r="E358" s="50" t="s">
        <v>132</v>
      </c>
      <c r="F358" s="50">
        <f t="shared" si="28"/>
        <v>1</v>
      </c>
      <c r="G358" s="65">
        <v>12</v>
      </c>
      <c r="H358" s="11"/>
      <c r="I358" s="95"/>
    </row>
    <row r="359" spans="1:9" customFormat="1" ht="17.399999999999999">
      <c r="A359" s="64">
        <f t="shared" si="27"/>
        <v>4968</v>
      </c>
      <c r="B359" s="39" t="s">
        <v>486</v>
      </c>
      <c r="C359" s="37"/>
      <c r="D359" s="37"/>
      <c r="E359" s="50" t="s">
        <v>132</v>
      </c>
      <c r="F359" s="50">
        <f t="shared" si="28"/>
        <v>1</v>
      </c>
      <c r="G359" s="65">
        <v>12</v>
      </c>
      <c r="H359" s="11"/>
      <c r="I359" s="95"/>
    </row>
    <row r="360" spans="1:9" customFormat="1" ht="17.399999999999999">
      <c r="A360" s="64">
        <f t="shared" si="27"/>
        <v>4980</v>
      </c>
      <c r="B360" s="39" t="s">
        <v>487</v>
      </c>
      <c r="C360" s="37"/>
      <c r="D360" s="37"/>
      <c r="E360" s="50" t="s">
        <v>132</v>
      </c>
      <c r="F360" s="50">
        <f t="shared" si="28"/>
        <v>1</v>
      </c>
      <c r="G360" s="65">
        <v>12</v>
      </c>
      <c r="H360" s="11"/>
      <c r="I360" s="95"/>
    </row>
    <row r="361" spans="1:9" customFormat="1" ht="17.399999999999999">
      <c r="A361" s="64">
        <f t="shared" si="27"/>
        <v>4992</v>
      </c>
      <c r="B361" s="39" t="s">
        <v>488</v>
      </c>
      <c r="C361" s="37"/>
      <c r="D361" s="37"/>
      <c r="E361" s="50" t="s">
        <v>132</v>
      </c>
      <c r="F361" s="50">
        <f t="shared" si="28"/>
        <v>1</v>
      </c>
      <c r="G361" s="65">
        <v>12</v>
      </c>
      <c r="H361" s="11"/>
      <c r="I361" s="95"/>
    </row>
    <row r="362" spans="1:9" customFormat="1" ht="17.399999999999999">
      <c r="A362" s="64">
        <f t="shared" si="27"/>
        <v>5004</v>
      </c>
      <c r="B362" s="39" t="s">
        <v>489</v>
      </c>
      <c r="C362" s="37"/>
      <c r="D362" s="37"/>
      <c r="E362" s="50" t="s">
        <v>132</v>
      </c>
      <c r="F362" s="50">
        <f t="shared" si="28"/>
        <v>1</v>
      </c>
      <c r="G362" s="65">
        <v>12</v>
      </c>
      <c r="H362" s="11"/>
      <c r="I362" s="95"/>
    </row>
    <row r="363" spans="1:9" customFormat="1" ht="17.399999999999999">
      <c r="A363" s="64">
        <f t="shared" si="27"/>
        <v>5016</v>
      </c>
      <c r="B363" s="39" t="s">
        <v>490</v>
      </c>
      <c r="C363" s="37"/>
      <c r="D363" s="37"/>
      <c r="E363" s="50" t="s">
        <v>132</v>
      </c>
      <c r="F363" s="50">
        <f t="shared" si="28"/>
        <v>1</v>
      </c>
      <c r="G363" s="65">
        <v>12</v>
      </c>
      <c r="H363" s="11"/>
      <c r="I363" s="95"/>
    </row>
    <row r="364" spans="1:9" customFormat="1" ht="17.399999999999999">
      <c r="A364" s="64">
        <f t="shared" si="27"/>
        <v>5028</v>
      </c>
      <c r="B364" s="39" t="s">
        <v>491</v>
      </c>
      <c r="C364" s="37"/>
      <c r="D364" s="37"/>
      <c r="E364" s="50" t="s">
        <v>132</v>
      </c>
      <c r="F364" s="50">
        <f t="shared" si="28"/>
        <v>1</v>
      </c>
      <c r="G364" s="65">
        <v>12</v>
      </c>
      <c r="H364" s="11"/>
      <c r="I364" s="95"/>
    </row>
    <row r="365" spans="1:9" customFormat="1" ht="17.399999999999999">
      <c r="A365" s="64">
        <f t="shared" si="27"/>
        <v>5040</v>
      </c>
      <c r="B365" s="39" t="s">
        <v>492</v>
      </c>
      <c r="C365" s="37"/>
      <c r="D365" s="37"/>
      <c r="E365" s="50" t="s">
        <v>132</v>
      </c>
      <c r="F365" s="50">
        <f t="shared" si="28"/>
        <v>1</v>
      </c>
      <c r="G365" s="65">
        <v>12</v>
      </c>
      <c r="H365" s="11"/>
      <c r="I365" s="95"/>
    </row>
    <row r="366" spans="1:9" customFormat="1" ht="17.399999999999999">
      <c r="A366" s="64">
        <f t="shared" si="27"/>
        <v>5052</v>
      </c>
      <c r="B366" s="39" t="s">
        <v>493</v>
      </c>
      <c r="C366" s="37"/>
      <c r="D366" s="37"/>
      <c r="E366" s="50" t="s">
        <v>132</v>
      </c>
      <c r="F366" s="50">
        <f t="shared" si="28"/>
        <v>1</v>
      </c>
      <c r="G366" s="65">
        <v>12</v>
      </c>
      <c r="H366" s="11"/>
      <c r="I366" s="95"/>
    </row>
    <row r="367" spans="1:9" customFormat="1" ht="17.399999999999999">
      <c r="A367" s="64">
        <f t="shared" si="27"/>
        <v>5064</v>
      </c>
      <c r="B367" s="39" t="s">
        <v>494</v>
      </c>
      <c r="C367" s="37"/>
      <c r="D367" s="37"/>
      <c r="E367" s="50" t="s">
        <v>132</v>
      </c>
      <c r="F367" s="50">
        <f t="shared" si="28"/>
        <v>1</v>
      </c>
      <c r="G367" s="65">
        <v>12</v>
      </c>
      <c r="H367" s="11"/>
      <c r="I367" s="95"/>
    </row>
    <row r="368" spans="1:9" customFormat="1" ht="17.399999999999999">
      <c r="A368" s="64">
        <f t="shared" si="27"/>
        <v>5076</v>
      </c>
      <c r="B368" s="39" t="s">
        <v>574</v>
      </c>
      <c r="C368" s="37"/>
      <c r="D368" s="37"/>
      <c r="E368" s="50" t="s">
        <v>132</v>
      </c>
      <c r="F368" s="50">
        <f>IF(OR(E368="U16", E368="S16"),1,IF(E368="TS",6,2))</f>
        <v>1</v>
      </c>
      <c r="G368" s="65">
        <v>12</v>
      </c>
      <c r="H368" s="11"/>
      <c r="I368" s="95"/>
    </row>
    <row r="369" spans="1:9" customFormat="1" ht="17.399999999999999">
      <c r="A369" s="64">
        <f t="shared" si="27"/>
        <v>5088</v>
      </c>
      <c r="B369" s="39"/>
      <c r="C369" s="37"/>
      <c r="D369" s="37"/>
      <c r="E369" s="50" t="s">
        <v>132</v>
      </c>
      <c r="F369" s="50">
        <f>IF(OR(E369="U16", E369="S16"),1,IF(E369="TS",6,2))</f>
        <v>1</v>
      </c>
      <c r="G369" s="65">
        <v>2</v>
      </c>
      <c r="H369" s="11"/>
      <c r="I369" s="95"/>
    </row>
    <row r="370" spans="1:9" customFormat="1" ht="18" thickBot="1">
      <c r="A370" s="369" t="s">
        <v>1570</v>
      </c>
      <c r="B370" s="370"/>
      <c r="C370" s="370"/>
      <c r="D370" s="370"/>
      <c r="E370" s="370"/>
      <c r="F370" s="370"/>
      <c r="G370" s="371"/>
      <c r="H370" s="11"/>
      <c r="I370" s="95"/>
    </row>
    <row r="371" spans="1:9" ht="15.6">
      <c r="A371" s="37">
        <f>A369+(F369*G369)</f>
        <v>5090</v>
      </c>
      <c r="B371" s="229" t="s">
        <v>1874</v>
      </c>
      <c r="C371" s="37"/>
      <c r="D371" s="37"/>
      <c r="E371" s="50" t="s">
        <v>132</v>
      </c>
      <c r="F371" s="50">
        <f t="shared" ref="F371:F380" si="29">IF(OR(E371="U16", E371="S16"),1,IF(E371="TS",6,2))</f>
        <v>1</v>
      </c>
      <c r="G371" s="37">
        <v>1</v>
      </c>
    </row>
    <row r="372" spans="1:9" ht="15.6">
      <c r="A372" s="37">
        <f>A371+(F371*G371)</f>
        <v>5091</v>
      </c>
      <c r="B372" s="41" t="s">
        <v>1875</v>
      </c>
      <c r="C372" s="37"/>
      <c r="D372" s="37"/>
      <c r="E372" s="50" t="s">
        <v>132</v>
      </c>
      <c r="F372" s="50">
        <f t="shared" si="29"/>
        <v>1</v>
      </c>
      <c r="G372" s="37">
        <v>1</v>
      </c>
    </row>
    <row r="373" spans="1:9" ht="15.6">
      <c r="A373" s="37">
        <f t="shared" ref="A373:A380" si="30">A372+(F372*G372)</f>
        <v>5092</v>
      </c>
      <c r="B373" s="41" t="s">
        <v>1876</v>
      </c>
      <c r="C373" s="37"/>
      <c r="D373" s="37"/>
      <c r="E373" s="50" t="s">
        <v>132</v>
      </c>
      <c r="F373" s="50">
        <f t="shared" si="29"/>
        <v>1</v>
      </c>
      <c r="G373" s="37">
        <v>1</v>
      </c>
    </row>
    <row r="374" spans="1:9" ht="15.6">
      <c r="A374" s="37">
        <f t="shared" si="30"/>
        <v>5093</v>
      </c>
      <c r="B374" s="41" t="s">
        <v>1568</v>
      </c>
      <c r="C374" s="37"/>
      <c r="D374" s="37"/>
      <c r="E374" s="50" t="s">
        <v>132</v>
      </c>
      <c r="F374" s="50">
        <f t="shared" si="29"/>
        <v>1</v>
      </c>
      <c r="G374" s="37">
        <v>1</v>
      </c>
    </row>
    <row r="375" spans="1:9" customFormat="1" ht="17.399999999999999">
      <c r="A375" s="37">
        <f t="shared" si="30"/>
        <v>5094</v>
      </c>
      <c r="B375" s="41" t="s">
        <v>1569</v>
      </c>
      <c r="C375" s="37"/>
      <c r="D375" s="37"/>
      <c r="E375" s="50" t="s">
        <v>132</v>
      </c>
      <c r="F375" s="50">
        <f t="shared" si="29"/>
        <v>1</v>
      </c>
      <c r="G375" s="37">
        <v>1</v>
      </c>
      <c r="H375" s="11"/>
      <c r="I375" s="95"/>
    </row>
    <row r="376" spans="1:9" customFormat="1" ht="17.399999999999999">
      <c r="A376" s="37">
        <f t="shared" si="30"/>
        <v>5095</v>
      </c>
      <c r="B376" s="41" t="s">
        <v>1877</v>
      </c>
      <c r="C376" s="37"/>
      <c r="D376" s="37"/>
      <c r="E376" s="50" t="s">
        <v>132</v>
      </c>
      <c r="F376" s="50">
        <f t="shared" si="29"/>
        <v>1</v>
      </c>
      <c r="G376" s="37">
        <v>1</v>
      </c>
      <c r="H376" s="11"/>
      <c r="I376" s="95"/>
    </row>
    <row r="377" spans="1:9" customFormat="1" ht="17.399999999999999">
      <c r="A377" s="37">
        <f t="shared" si="30"/>
        <v>5096</v>
      </c>
      <c r="B377" s="41" t="s">
        <v>1878</v>
      </c>
      <c r="C377" s="37"/>
      <c r="D377" s="37"/>
      <c r="E377" s="50" t="s">
        <v>132</v>
      </c>
      <c r="F377" s="50">
        <f t="shared" si="29"/>
        <v>1</v>
      </c>
      <c r="G377" s="37">
        <v>1</v>
      </c>
      <c r="H377" s="11"/>
      <c r="I377" s="95"/>
    </row>
    <row r="378" spans="1:9" customFormat="1" ht="17.399999999999999">
      <c r="A378" s="37">
        <f t="shared" si="30"/>
        <v>5097</v>
      </c>
      <c r="B378" s="41"/>
      <c r="C378" s="37"/>
      <c r="D378" s="37"/>
      <c r="E378" s="50" t="s">
        <v>132</v>
      </c>
      <c r="F378" s="50">
        <f t="shared" si="29"/>
        <v>1</v>
      </c>
      <c r="G378" s="37">
        <v>1</v>
      </c>
      <c r="H378" s="11"/>
      <c r="I378" s="95"/>
    </row>
    <row r="379" spans="1:9" customFormat="1" ht="17.399999999999999">
      <c r="A379" s="37">
        <f t="shared" si="30"/>
        <v>5098</v>
      </c>
      <c r="B379" s="41"/>
      <c r="C379" s="37"/>
      <c r="D379" s="37"/>
      <c r="E379" s="50" t="s">
        <v>132</v>
      </c>
      <c r="F379" s="50">
        <f t="shared" si="29"/>
        <v>1</v>
      </c>
      <c r="G379" s="37">
        <v>1</v>
      </c>
      <c r="H379" s="11"/>
      <c r="I379" s="95"/>
    </row>
    <row r="380" spans="1:9" customFormat="1" ht="17.399999999999999">
      <c r="A380" s="37">
        <f t="shared" si="30"/>
        <v>5099</v>
      </c>
      <c r="B380" s="41"/>
      <c r="C380" s="37"/>
      <c r="D380" s="37"/>
      <c r="E380" s="50" t="s">
        <v>132</v>
      </c>
      <c r="F380" s="50">
        <f t="shared" si="29"/>
        <v>1</v>
      </c>
      <c r="G380" s="37">
        <v>1</v>
      </c>
      <c r="H380" s="11"/>
      <c r="I380" s="95"/>
    </row>
    <row r="381" spans="1:9" customFormat="1" ht="18" thickBot="1">
      <c r="A381" s="37">
        <f>A380+(F380*G380)</f>
        <v>5100</v>
      </c>
      <c r="B381" s="39" t="s">
        <v>1873</v>
      </c>
      <c r="C381" s="37"/>
      <c r="D381" s="37"/>
      <c r="E381" s="50" t="s">
        <v>132</v>
      </c>
      <c r="F381" s="50">
        <f t="shared" ref="F381" si="31">IF(OR(E381="U16", E381="S16"),1,IF(E381="TS",6,2))</f>
        <v>1</v>
      </c>
      <c r="G381" s="302">
        <v>700</v>
      </c>
      <c r="H381" s="11"/>
      <c r="I381" s="95"/>
    </row>
    <row r="382" spans="1:9" customFormat="1" ht="17.399999999999999">
      <c r="A382" s="386" t="s">
        <v>1337</v>
      </c>
      <c r="B382" s="387"/>
      <c r="C382" s="387"/>
      <c r="D382" s="387"/>
      <c r="E382" s="387"/>
      <c r="F382" s="387"/>
      <c r="G382" s="388"/>
      <c r="H382" s="34"/>
      <c r="I382" s="95"/>
    </row>
    <row r="383" spans="1:9" customFormat="1" ht="17.399999999999999">
      <c r="A383" s="302">
        <f>A381+(F381*G381)</f>
        <v>5800</v>
      </c>
      <c r="B383" s="39" t="s">
        <v>1340</v>
      </c>
      <c r="C383" s="37"/>
      <c r="D383" s="37"/>
      <c r="E383" s="50" t="s">
        <v>1339</v>
      </c>
      <c r="F383" s="50">
        <f t="shared" ref="F383:F385" si="32">IF(OR(E383="U16", E383="S16"),1,IF(E383="TS",6,2))</f>
        <v>2</v>
      </c>
      <c r="G383" s="65">
        <v>1</v>
      </c>
      <c r="H383" s="11"/>
      <c r="I383" s="95"/>
    </row>
    <row r="384" spans="1:9" customFormat="1" ht="17.399999999999999">
      <c r="A384" s="64">
        <f>A383+(F383*G383)</f>
        <v>5802</v>
      </c>
      <c r="B384" s="39" t="s">
        <v>2012</v>
      </c>
      <c r="C384" s="37"/>
      <c r="D384" s="37"/>
      <c r="E384" s="50" t="s">
        <v>70</v>
      </c>
      <c r="F384" s="50">
        <f>IF(OR(E384="U16", E384="S16"),1,IF(E384="TS",6,2))</f>
        <v>2</v>
      </c>
      <c r="G384" s="65">
        <v>96</v>
      </c>
      <c r="H384" s="11"/>
      <c r="I384" s="95"/>
    </row>
    <row r="385" spans="1:9" customFormat="1" ht="18" thickBot="1">
      <c r="A385" s="66">
        <f>A384+(F384*G384)</f>
        <v>5994</v>
      </c>
      <c r="B385" s="125" t="s">
        <v>1343</v>
      </c>
      <c r="C385" s="126"/>
      <c r="D385" s="126"/>
      <c r="E385" s="127" t="s">
        <v>1338</v>
      </c>
      <c r="F385" s="127">
        <f t="shared" si="32"/>
        <v>1</v>
      </c>
      <c r="G385" s="69">
        <v>6</v>
      </c>
      <c r="H385" s="11"/>
      <c r="I385" s="95"/>
    </row>
    <row r="386" spans="1:9" customFormat="1" ht="18" thickBot="1">
      <c r="A386" s="379" t="s">
        <v>1341</v>
      </c>
      <c r="B386" s="380"/>
      <c r="C386" s="380"/>
      <c r="D386" s="380"/>
      <c r="E386" s="380"/>
      <c r="F386" s="380"/>
      <c r="G386" s="381"/>
      <c r="H386" s="11"/>
      <c r="I386" s="95"/>
    </row>
    <row r="387" spans="1:9" customFormat="1" ht="17.399999999999999">
      <c r="A387" s="36">
        <f>A385+(F385*G385)</f>
        <v>6000</v>
      </c>
      <c r="B387" s="117" t="s">
        <v>1122</v>
      </c>
      <c r="C387" s="36"/>
      <c r="D387" s="36"/>
      <c r="E387" s="122" t="s">
        <v>125</v>
      </c>
      <c r="F387" s="122">
        <f t="shared" ref="F387:F408" si="33">IF(OR(E387="U16", E387="S16"),1,IF(E387="TS",6,2))</f>
        <v>1</v>
      </c>
      <c r="G387" s="36">
        <v>1</v>
      </c>
      <c r="H387" s="11" t="s">
        <v>441</v>
      </c>
      <c r="I387" s="95"/>
    </row>
    <row r="388" spans="1:9" customFormat="1" ht="17.399999999999999">
      <c r="A388" s="37">
        <f t="shared" ref="A388:A435" si="34">A387+(F387*G387)</f>
        <v>6001</v>
      </c>
      <c r="B388" s="39" t="s">
        <v>1123</v>
      </c>
      <c r="C388" s="37"/>
      <c r="D388" s="37"/>
      <c r="E388" s="50" t="s">
        <v>125</v>
      </c>
      <c r="F388" s="50">
        <f t="shared" si="33"/>
        <v>1</v>
      </c>
      <c r="G388" s="37">
        <v>1</v>
      </c>
      <c r="H388" s="11"/>
      <c r="I388" s="95"/>
    </row>
    <row r="389" spans="1:9" customFormat="1" ht="17.399999999999999">
      <c r="A389" s="37">
        <f t="shared" si="34"/>
        <v>6002</v>
      </c>
      <c r="B389" s="39" t="s">
        <v>128</v>
      </c>
      <c r="C389" s="37"/>
      <c r="D389" s="37"/>
      <c r="E389" s="50" t="s">
        <v>103</v>
      </c>
      <c r="F389" s="50">
        <f t="shared" si="33"/>
        <v>2</v>
      </c>
      <c r="G389" s="37">
        <v>1</v>
      </c>
      <c r="H389" s="11"/>
      <c r="I389" s="95"/>
    </row>
    <row r="390" spans="1:9" customFormat="1" ht="17.399999999999999">
      <c r="A390" s="37">
        <f t="shared" si="34"/>
        <v>6004</v>
      </c>
      <c r="B390" s="39" t="s">
        <v>30</v>
      </c>
      <c r="C390" s="37"/>
      <c r="D390" s="37"/>
      <c r="E390" s="50" t="s">
        <v>70</v>
      </c>
      <c r="F390" s="50">
        <f t="shared" si="33"/>
        <v>2</v>
      </c>
      <c r="G390" s="37">
        <v>4</v>
      </c>
      <c r="H390" s="11"/>
      <c r="I390" s="95"/>
    </row>
    <row r="391" spans="1:9" customFormat="1" ht="17.399999999999999">
      <c r="A391" s="37">
        <f t="shared" si="34"/>
        <v>6012</v>
      </c>
      <c r="B391" s="39" t="s">
        <v>295</v>
      </c>
      <c r="C391" s="37"/>
      <c r="D391" s="37"/>
      <c r="E391" s="50" t="s">
        <v>69</v>
      </c>
      <c r="F391" s="50">
        <f t="shared" si="33"/>
        <v>2</v>
      </c>
      <c r="G391" s="37">
        <v>4</v>
      </c>
      <c r="H391" s="11"/>
      <c r="I391" s="95"/>
    </row>
    <row r="392" spans="1:9" customFormat="1" ht="17.399999999999999">
      <c r="A392" s="37">
        <f t="shared" si="34"/>
        <v>6020</v>
      </c>
      <c r="B392" s="39" t="s">
        <v>162</v>
      </c>
      <c r="C392" s="37"/>
      <c r="D392" s="37"/>
      <c r="E392" s="50" t="s">
        <v>70</v>
      </c>
      <c r="F392" s="50">
        <f t="shared" si="33"/>
        <v>2</v>
      </c>
      <c r="G392" s="302">
        <v>4</v>
      </c>
      <c r="H392" s="11"/>
      <c r="I392" s="95"/>
    </row>
    <row r="393" spans="1:9" customFormat="1" ht="17.399999999999999">
      <c r="A393" s="37">
        <f t="shared" si="34"/>
        <v>6028</v>
      </c>
      <c r="B393" s="39" t="s">
        <v>163</v>
      </c>
      <c r="C393" s="37"/>
      <c r="D393" s="37"/>
      <c r="E393" s="50" t="s">
        <v>70</v>
      </c>
      <c r="F393" s="50">
        <f t="shared" si="33"/>
        <v>2</v>
      </c>
      <c r="G393" s="302">
        <v>4</v>
      </c>
      <c r="H393" s="11"/>
      <c r="I393" s="95"/>
    </row>
    <row r="394" spans="1:9" customFormat="1" ht="17.399999999999999">
      <c r="A394" s="37">
        <f t="shared" si="34"/>
        <v>6036</v>
      </c>
      <c r="B394" s="39" t="s">
        <v>164</v>
      </c>
      <c r="C394" s="37"/>
      <c r="D394" s="37"/>
      <c r="E394" s="50" t="s">
        <v>70</v>
      </c>
      <c r="F394" s="50">
        <f t="shared" si="33"/>
        <v>2</v>
      </c>
      <c r="G394" s="302">
        <v>4</v>
      </c>
      <c r="H394" s="11"/>
      <c r="I394" s="95"/>
    </row>
    <row r="395" spans="1:9" customFormat="1" ht="17.399999999999999">
      <c r="A395" s="37">
        <f t="shared" si="34"/>
        <v>6044</v>
      </c>
      <c r="B395" s="39" t="s">
        <v>165</v>
      </c>
      <c r="C395" s="37"/>
      <c r="D395" s="37"/>
      <c r="E395" s="50" t="s">
        <v>70</v>
      </c>
      <c r="F395" s="50">
        <f t="shared" si="33"/>
        <v>2</v>
      </c>
      <c r="G395" s="302">
        <v>4</v>
      </c>
      <c r="H395" s="11"/>
      <c r="I395" s="95"/>
    </row>
    <row r="396" spans="1:9" customFormat="1" ht="17.399999999999999">
      <c r="A396" s="37">
        <f t="shared" si="34"/>
        <v>6052</v>
      </c>
      <c r="B396" s="39" t="s">
        <v>166</v>
      </c>
      <c r="C396" s="37"/>
      <c r="D396" s="37"/>
      <c r="E396" s="50" t="s">
        <v>70</v>
      </c>
      <c r="F396" s="50">
        <f t="shared" si="33"/>
        <v>2</v>
      </c>
      <c r="G396" s="302">
        <v>4</v>
      </c>
      <c r="H396" s="11"/>
      <c r="I396" s="95"/>
    </row>
    <row r="397" spans="1:9" customFormat="1" ht="17.399999999999999">
      <c r="A397" s="37">
        <f t="shared" si="34"/>
        <v>6060</v>
      </c>
      <c r="B397" s="39" t="s">
        <v>167</v>
      </c>
      <c r="C397" s="37"/>
      <c r="D397" s="37"/>
      <c r="E397" s="50" t="s">
        <v>70</v>
      </c>
      <c r="F397" s="50">
        <f t="shared" si="33"/>
        <v>2</v>
      </c>
      <c r="G397" s="302">
        <v>4</v>
      </c>
      <c r="H397" s="11"/>
      <c r="I397" s="95"/>
    </row>
    <row r="398" spans="1:9" customFormat="1" ht="17.399999999999999">
      <c r="A398" s="37">
        <f t="shared" si="34"/>
        <v>6068</v>
      </c>
      <c r="B398" s="39" t="s">
        <v>168</v>
      </c>
      <c r="C398" s="37"/>
      <c r="D398" s="37"/>
      <c r="E398" s="50" t="s">
        <v>70</v>
      </c>
      <c r="F398" s="50">
        <f t="shared" si="33"/>
        <v>2</v>
      </c>
      <c r="G398" s="302">
        <v>4</v>
      </c>
      <c r="H398" s="11"/>
      <c r="I398" s="95"/>
    </row>
    <row r="399" spans="1:9" customFormat="1" ht="17.399999999999999">
      <c r="A399" s="37">
        <f t="shared" si="34"/>
        <v>6076</v>
      </c>
      <c r="B399" s="39" t="s">
        <v>169</v>
      </c>
      <c r="C399" s="37"/>
      <c r="D399" s="37"/>
      <c r="E399" s="50" t="s">
        <v>70</v>
      </c>
      <c r="F399" s="50">
        <f t="shared" si="33"/>
        <v>2</v>
      </c>
      <c r="G399" s="302">
        <v>4</v>
      </c>
      <c r="H399" s="11"/>
      <c r="I399" s="95"/>
    </row>
    <row r="400" spans="1:9" customFormat="1" ht="17.399999999999999">
      <c r="A400" s="37">
        <f t="shared" si="34"/>
        <v>6084</v>
      </c>
      <c r="B400" s="39" t="s">
        <v>0</v>
      </c>
      <c r="C400" s="37"/>
      <c r="D400" s="37"/>
      <c r="E400" s="50" t="s">
        <v>70</v>
      </c>
      <c r="F400" s="50">
        <f t="shared" si="33"/>
        <v>2</v>
      </c>
      <c r="G400" s="302">
        <v>4</v>
      </c>
      <c r="H400" s="11"/>
      <c r="I400" s="95"/>
    </row>
    <row r="401" spans="1:9" customFormat="1" ht="17.399999999999999">
      <c r="A401" s="37">
        <f t="shared" si="34"/>
        <v>6092</v>
      </c>
      <c r="B401" s="39" t="s">
        <v>129</v>
      </c>
      <c r="C401" s="37"/>
      <c r="D401" s="37"/>
      <c r="E401" s="50" t="s">
        <v>70</v>
      </c>
      <c r="F401" s="50">
        <f t="shared" si="33"/>
        <v>2</v>
      </c>
      <c r="G401" s="302">
        <v>4</v>
      </c>
      <c r="H401" s="11"/>
      <c r="I401" s="95"/>
    </row>
    <row r="402" spans="1:9" customFormat="1" ht="17.399999999999999">
      <c r="A402" s="37">
        <f t="shared" si="34"/>
        <v>6100</v>
      </c>
      <c r="B402" s="39" t="s">
        <v>130</v>
      </c>
      <c r="C402" s="37"/>
      <c r="D402" s="37"/>
      <c r="E402" s="50" t="s">
        <v>70</v>
      </c>
      <c r="F402" s="50">
        <f t="shared" si="33"/>
        <v>2</v>
      </c>
      <c r="G402" s="302">
        <v>4</v>
      </c>
      <c r="H402" s="11"/>
      <c r="I402" s="95"/>
    </row>
    <row r="403" spans="1:9" customFormat="1" ht="17.399999999999999">
      <c r="A403" s="37">
        <f t="shared" si="34"/>
        <v>6108</v>
      </c>
      <c r="B403" s="39" t="s">
        <v>134</v>
      </c>
      <c r="C403" s="37"/>
      <c r="D403" s="37"/>
      <c r="E403" s="50" t="s">
        <v>70</v>
      </c>
      <c r="F403" s="50">
        <f t="shared" si="33"/>
        <v>2</v>
      </c>
      <c r="G403" s="302">
        <v>4</v>
      </c>
      <c r="H403" s="11"/>
      <c r="I403" s="95"/>
    </row>
    <row r="404" spans="1:9" customFormat="1" ht="17.399999999999999">
      <c r="A404" s="37">
        <f t="shared" si="34"/>
        <v>6116</v>
      </c>
      <c r="B404" s="39" t="s">
        <v>136</v>
      </c>
      <c r="C404" s="37"/>
      <c r="D404" s="37"/>
      <c r="E404" s="50" t="s">
        <v>70</v>
      </c>
      <c r="F404" s="50">
        <f t="shared" si="33"/>
        <v>2</v>
      </c>
      <c r="G404" s="302">
        <v>4</v>
      </c>
      <c r="H404" s="11"/>
      <c r="I404" s="95"/>
    </row>
    <row r="405" spans="1:9" customFormat="1" ht="17.399999999999999">
      <c r="A405" s="37">
        <f t="shared" si="34"/>
        <v>6124</v>
      </c>
      <c r="B405" s="39" t="s">
        <v>131</v>
      </c>
      <c r="C405" s="37"/>
      <c r="D405" s="37"/>
      <c r="E405" s="50" t="s">
        <v>70</v>
      </c>
      <c r="F405" s="50">
        <f t="shared" si="33"/>
        <v>2</v>
      </c>
      <c r="G405" s="302">
        <v>4</v>
      </c>
      <c r="H405" s="11"/>
      <c r="I405" s="95"/>
    </row>
    <row r="406" spans="1:9" customFormat="1" ht="17.399999999999999">
      <c r="A406" s="37">
        <f t="shared" si="34"/>
        <v>6132</v>
      </c>
      <c r="B406" s="39" t="s">
        <v>135</v>
      </c>
      <c r="C406" s="37"/>
      <c r="D406" s="37"/>
      <c r="E406" s="50" t="s">
        <v>70</v>
      </c>
      <c r="F406" s="50">
        <f t="shared" si="33"/>
        <v>2</v>
      </c>
      <c r="G406" s="302">
        <v>4</v>
      </c>
      <c r="H406" s="11"/>
      <c r="I406" s="95"/>
    </row>
    <row r="407" spans="1:9" customFormat="1" ht="17.399999999999999">
      <c r="A407" s="37">
        <f t="shared" si="34"/>
        <v>6140</v>
      </c>
      <c r="B407" s="39" t="s">
        <v>71</v>
      </c>
      <c r="C407" s="37"/>
      <c r="D407" s="37"/>
      <c r="E407" s="50" t="s">
        <v>70</v>
      </c>
      <c r="F407" s="50">
        <f t="shared" si="33"/>
        <v>2</v>
      </c>
      <c r="G407" s="302">
        <v>4</v>
      </c>
      <c r="H407" s="11"/>
      <c r="I407" s="95"/>
    </row>
    <row r="408" spans="1:9" customFormat="1" ht="17.399999999999999">
      <c r="A408" s="37">
        <f t="shared" si="34"/>
        <v>6148</v>
      </c>
      <c r="B408" s="39" t="s">
        <v>3</v>
      </c>
      <c r="C408" s="37"/>
      <c r="D408" s="37"/>
      <c r="E408" s="50" t="s">
        <v>69</v>
      </c>
      <c r="F408" s="50">
        <f t="shared" si="33"/>
        <v>2</v>
      </c>
      <c r="G408" s="302">
        <v>4</v>
      </c>
      <c r="H408" s="11"/>
      <c r="I408" s="95"/>
    </row>
    <row r="409" spans="1:9" customFormat="1" ht="17.399999999999999">
      <c r="A409" s="37">
        <f t="shared" si="34"/>
        <v>6156</v>
      </c>
      <c r="B409" s="39" t="s">
        <v>4</v>
      </c>
      <c r="C409" s="37"/>
      <c r="D409" s="37"/>
      <c r="E409" s="50" t="s">
        <v>70</v>
      </c>
      <c r="F409" s="50">
        <f>IF(OR(E409="U16", E409="S16"),1,IF(E409="TS",6,2))</f>
        <v>2</v>
      </c>
      <c r="G409" s="302">
        <v>4</v>
      </c>
      <c r="H409" s="11"/>
      <c r="I409" s="95"/>
    </row>
    <row r="410" spans="1:9" customFormat="1" ht="17.399999999999999">
      <c r="A410" s="37">
        <f t="shared" si="34"/>
        <v>6164</v>
      </c>
      <c r="B410" s="39" t="s">
        <v>72</v>
      </c>
      <c r="C410" s="37"/>
      <c r="D410" s="37"/>
      <c r="E410" s="50" t="s">
        <v>70</v>
      </c>
      <c r="F410" s="50">
        <f>IF(OR(E410="U16", E410="S16"),1,IF(E410="TS",6,2))</f>
        <v>2</v>
      </c>
      <c r="G410" s="302">
        <v>4</v>
      </c>
      <c r="H410" s="11"/>
      <c r="I410" s="95"/>
    </row>
    <row r="411" spans="1:9" customFormat="1" ht="17.399999999999999">
      <c r="A411" s="37">
        <f t="shared" si="34"/>
        <v>6172</v>
      </c>
      <c r="B411" s="39" t="s">
        <v>73</v>
      </c>
      <c r="C411" s="37"/>
      <c r="D411" s="37"/>
      <c r="E411" s="50" t="s">
        <v>70</v>
      </c>
      <c r="F411" s="50">
        <f>IF(OR(E411="U16", E411="S16"),1,IF(E411="TS",6,2))</f>
        <v>2</v>
      </c>
      <c r="G411" s="302">
        <v>4</v>
      </c>
      <c r="H411" s="11"/>
      <c r="I411" s="95"/>
    </row>
    <row r="412" spans="1:9" customFormat="1" ht="17.399999999999999">
      <c r="A412" s="37">
        <f t="shared" si="34"/>
        <v>6180</v>
      </c>
      <c r="B412" s="39" t="s">
        <v>74</v>
      </c>
      <c r="C412" s="37"/>
      <c r="D412" s="37"/>
      <c r="E412" s="50" t="s">
        <v>70</v>
      </c>
      <c r="F412" s="50">
        <f>IF(OR(E412="U16", E412="S16"),1,IF(E412="TS",6,2))</f>
        <v>2</v>
      </c>
      <c r="G412" s="302">
        <v>4</v>
      </c>
      <c r="H412" s="11"/>
      <c r="I412" s="95"/>
    </row>
    <row r="413" spans="1:9" customFormat="1" ht="17.399999999999999">
      <c r="A413" s="37">
        <f t="shared" si="34"/>
        <v>6188</v>
      </c>
      <c r="B413" s="39" t="s">
        <v>75</v>
      </c>
      <c r="C413" s="37"/>
      <c r="D413" s="37"/>
      <c r="E413" s="50" t="s">
        <v>70</v>
      </c>
      <c r="F413" s="50">
        <f t="shared" ref="F413:F430" si="35">IF(OR(E413="U16", E413="S16"),1,IF(E413="TS",6,2))</f>
        <v>2</v>
      </c>
      <c r="G413" s="302">
        <v>4</v>
      </c>
      <c r="H413" s="11"/>
      <c r="I413" s="95"/>
    </row>
    <row r="414" spans="1:9" customFormat="1" ht="17.399999999999999">
      <c r="A414" s="37">
        <f t="shared" si="34"/>
        <v>6196</v>
      </c>
      <c r="B414" s="39" t="s">
        <v>76</v>
      </c>
      <c r="C414" s="37"/>
      <c r="D414" s="37"/>
      <c r="E414" s="50" t="s">
        <v>70</v>
      </c>
      <c r="F414" s="50">
        <f t="shared" si="35"/>
        <v>2</v>
      </c>
      <c r="G414" s="302">
        <v>4</v>
      </c>
      <c r="H414" s="11"/>
      <c r="I414" s="95"/>
    </row>
    <row r="415" spans="1:9" customFormat="1" ht="17.399999999999999">
      <c r="A415" s="37">
        <f t="shared" si="34"/>
        <v>6204</v>
      </c>
      <c r="B415" s="39" t="s">
        <v>77</v>
      </c>
      <c r="C415" s="37"/>
      <c r="D415" s="37"/>
      <c r="E415" s="50" t="s">
        <v>70</v>
      </c>
      <c r="F415" s="50">
        <f t="shared" si="35"/>
        <v>2</v>
      </c>
      <c r="G415" s="302">
        <v>4</v>
      </c>
      <c r="H415" s="11"/>
      <c r="I415" s="95"/>
    </row>
    <row r="416" spans="1:9" ht="15.6">
      <c r="A416" s="37">
        <f t="shared" si="34"/>
        <v>6212</v>
      </c>
      <c r="B416" s="39" t="s">
        <v>6</v>
      </c>
      <c r="C416" s="37"/>
      <c r="D416" s="37"/>
      <c r="E416" s="50" t="s">
        <v>70</v>
      </c>
      <c r="F416" s="50">
        <f t="shared" si="35"/>
        <v>2</v>
      </c>
      <c r="G416" s="302">
        <v>4</v>
      </c>
    </row>
    <row r="417" spans="1:9" customFormat="1" ht="17.399999999999999">
      <c r="A417" s="37">
        <f t="shared" si="34"/>
        <v>6220</v>
      </c>
      <c r="B417" s="39" t="s">
        <v>7</v>
      </c>
      <c r="C417" s="37"/>
      <c r="D417" s="37"/>
      <c r="E417" s="50" t="s">
        <v>70</v>
      </c>
      <c r="F417" s="50">
        <f t="shared" si="35"/>
        <v>2</v>
      </c>
      <c r="G417" s="302">
        <v>4</v>
      </c>
      <c r="H417" s="11"/>
      <c r="I417" s="95"/>
    </row>
    <row r="418" spans="1:9" customFormat="1" ht="17.399999999999999">
      <c r="A418" s="37">
        <f t="shared" si="34"/>
        <v>6228</v>
      </c>
      <c r="B418" s="39" t="s">
        <v>78</v>
      </c>
      <c r="C418" s="37"/>
      <c r="D418" s="37"/>
      <c r="E418" s="50" t="s">
        <v>70</v>
      </c>
      <c r="F418" s="50">
        <f t="shared" si="35"/>
        <v>2</v>
      </c>
      <c r="G418" s="302">
        <v>4</v>
      </c>
      <c r="H418" s="11"/>
      <c r="I418" s="95"/>
    </row>
    <row r="419" spans="1:9" customFormat="1" ht="17.399999999999999">
      <c r="A419" s="37">
        <f t="shared" si="34"/>
        <v>6236</v>
      </c>
      <c r="B419" s="39" t="s">
        <v>138</v>
      </c>
      <c r="C419" s="37"/>
      <c r="D419" s="37"/>
      <c r="E419" s="50" t="s">
        <v>70</v>
      </c>
      <c r="F419" s="50">
        <f t="shared" si="35"/>
        <v>2</v>
      </c>
      <c r="G419" s="302">
        <v>4</v>
      </c>
      <c r="H419" s="11"/>
      <c r="I419" s="95"/>
    </row>
    <row r="420" spans="1:9" customFormat="1" ht="17.399999999999999">
      <c r="A420" s="37">
        <f t="shared" si="34"/>
        <v>6244</v>
      </c>
      <c r="B420" s="39" t="s">
        <v>139</v>
      </c>
      <c r="C420" s="37"/>
      <c r="D420" s="37"/>
      <c r="E420" s="50" t="s">
        <v>70</v>
      </c>
      <c r="F420" s="50">
        <f t="shared" si="35"/>
        <v>2</v>
      </c>
      <c r="G420" s="302">
        <v>4</v>
      </c>
      <c r="H420" s="11"/>
      <c r="I420" s="95"/>
    </row>
    <row r="421" spans="1:9" customFormat="1" ht="17.399999999999999">
      <c r="A421" s="37">
        <f t="shared" si="34"/>
        <v>6252</v>
      </c>
      <c r="B421" s="39" t="s">
        <v>140</v>
      </c>
      <c r="C421" s="37"/>
      <c r="D421" s="37"/>
      <c r="E421" s="50" t="s">
        <v>70</v>
      </c>
      <c r="F421" s="50">
        <f t="shared" si="35"/>
        <v>2</v>
      </c>
      <c r="G421" s="302">
        <v>4</v>
      </c>
      <c r="H421" s="11"/>
      <c r="I421" s="95"/>
    </row>
    <row r="422" spans="1:9" customFormat="1" ht="17.399999999999999">
      <c r="A422" s="37">
        <f t="shared" si="34"/>
        <v>6260</v>
      </c>
      <c r="B422" s="39" t="s">
        <v>92</v>
      </c>
      <c r="C422" s="37"/>
      <c r="D422" s="37"/>
      <c r="E422" s="50" t="s">
        <v>70</v>
      </c>
      <c r="F422" s="50">
        <f t="shared" si="35"/>
        <v>2</v>
      </c>
      <c r="G422" s="302">
        <v>4</v>
      </c>
      <c r="H422" s="11"/>
      <c r="I422" s="95"/>
    </row>
    <row r="423" spans="1:9" customFormat="1" ht="17.399999999999999">
      <c r="A423" s="37">
        <f t="shared" si="34"/>
        <v>6268</v>
      </c>
      <c r="B423" s="39" t="s">
        <v>391</v>
      </c>
      <c r="C423" s="37"/>
      <c r="D423" s="37"/>
      <c r="E423" s="50" t="s">
        <v>70</v>
      </c>
      <c r="F423" s="50">
        <f t="shared" si="35"/>
        <v>2</v>
      </c>
      <c r="G423" s="302">
        <v>4</v>
      </c>
      <c r="H423" s="11"/>
      <c r="I423" s="95"/>
    </row>
    <row r="424" spans="1:9" customFormat="1" ht="17.399999999999999">
      <c r="A424" s="37">
        <f t="shared" si="34"/>
        <v>6276</v>
      </c>
      <c r="B424" s="39" t="s">
        <v>392</v>
      </c>
      <c r="C424" s="37"/>
      <c r="D424" s="37"/>
      <c r="E424" s="50" t="s">
        <v>70</v>
      </c>
      <c r="F424" s="50">
        <f t="shared" si="35"/>
        <v>2</v>
      </c>
      <c r="G424" s="302">
        <v>4</v>
      </c>
      <c r="H424" s="11"/>
      <c r="I424" s="95"/>
    </row>
    <row r="425" spans="1:9" customFormat="1" ht="17.399999999999999">
      <c r="A425" s="37">
        <f t="shared" si="34"/>
        <v>6284</v>
      </c>
      <c r="B425" s="39" t="s">
        <v>393</v>
      </c>
      <c r="C425" s="37"/>
      <c r="D425" s="37"/>
      <c r="E425" s="50" t="s">
        <v>70</v>
      </c>
      <c r="F425" s="50">
        <f t="shared" si="35"/>
        <v>2</v>
      </c>
      <c r="G425" s="302">
        <v>4</v>
      </c>
      <c r="H425" s="11"/>
      <c r="I425" s="95"/>
    </row>
    <row r="426" spans="1:9" customFormat="1" ht="17.399999999999999">
      <c r="A426" s="37">
        <f t="shared" si="34"/>
        <v>6292</v>
      </c>
      <c r="B426" s="40" t="s">
        <v>394</v>
      </c>
      <c r="C426" s="37"/>
      <c r="D426" s="37"/>
      <c r="E426" s="50" t="s">
        <v>70</v>
      </c>
      <c r="F426" s="50">
        <f t="shared" si="35"/>
        <v>2</v>
      </c>
      <c r="G426" s="302">
        <v>4</v>
      </c>
      <c r="H426" s="11"/>
      <c r="I426" s="95"/>
    </row>
    <row r="427" spans="1:9" customFormat="1" ht="17.399999999999999">
      <c r="A427" s="37">
        <f t="shared" si="34"/>
        <v>6300</v>
      </c>
      <c r="B427" s="40" t="s">
        <v>395</v>
      </c>
      <c r="C427" s="37"/>
      <c r="D427" s="37"/>
      <c r="E427" s="50" t="s">
        <v>70</v>
      </c>
      <c r="F427" s="50">
        <f t="shared" si="35"/>
        <v>2</v>
      </c>
      <c r="G427" s="302">
        <v>4</v>
      </c>
      <c r="H427" s="11"/>
      <c r="I427" s="95"/>
    </row>
    <row r="428" spans="1:9" customFormat="1" ht="17.399999999999999">
      <c r="A428" s="37">
        <f t="shared" si="34"/>
        <v>6308</v>
      </c>
      <c r="B428" s="40" t="s">
        <v>396</v>
      </c>
      <c r="C428" s="37"/>
      <c r="D428" s="37"/>
      <c r="E428" s="50" t="s">
        <v>70</v>
      </c>
      <c r="F428" s="50">
        <f t="shared" si="35"/>
        <v>2</v>
      </c>
      <c r="G428" s="302">
        <v>4</v>
      </c>
      <c r="H428" s="11"/>
      <c r="I428" s="95"/>
    </row>
    <row r="429" spans="1:9" customFormat="1" ht="17.399999999999999">
      <c r="A429" s="37">
        <f t="shared" si="34"/>
        <v>6316</v>
      </c>
      <c r="B429" s="39" t="s">
        <v>397</v>
      </c>
      <c r="C429" s="37"/>
      <c r="D429" s="37"/>
      <c r="E429" s="50" t="s">
        <v>70</v>
      </c>
      <c r="F429" s="50">
        <f t="shared" si="35"/>
        <v>2</v>
      </c>
      <c r="G429" s="302">
        <v>4</v>
      </c>
      <c r="H429" s="11" t="s">
        <v>1830</v>
      </c>
      <c r="I429" s="95"/>
    </row>
    <row r="430" spans="1:9" customFormat="1" ht="17.399999999999999">
      <c r="A430" s="37">
        <f t="shared" si="34"/>
        <v>6324</v>
      </c>
      <c r="B430" s="39" t="s">
        <v>25</v>
      </c>
      <c r="C430" s="37"/>
      <c r="D430" s="37"/>
      <c r="E430" s="50" t="s">
        <v>70</v>
      </c>
      <c r="F430" s="50">
        <f t="shared" si="35"/>
        <v>2</v>
      </c>
      <c r="G430" s="302">
        <v>4</v>
      </c>
      <c r="H430" s="11"/>
      <c r="I430" s="95"/>
    </row>
    <row r="431" spans="1:9" customFormat="1" ht="17.399999999999999">
      <c r="A431" s="37">
        <f t="shared" si="34"/>
        <v>6332</v>
      </c>
      <c r="B431" s="39" t="s">
        <v>26</v>
      </c>
      <c r="C431" s="37"/>
      <c r="D431" s="37"/>
      <c r="E431" s="50" t="s">
        <v>70</v>
      </c>
      <c r="F431" s="50">
        <f>IF(OR(E431="U16", E431="S16"),1,IF(E431="TS",6,2))</f>
        <v>2</v>
      </c>
      <c r="G431" s="302">
        <v>4</v>
      </c>
      <c r="H431" s="11"/>
      <c r="I431" s="95"/>
    </row>
    <row r="432" spans="1:9" customFormat="1" ht="17.399999999999999">
      <c r="A432" s="37">
        <f t="shared" si="34"/>
        <v>6340</v>
      </c>
      <c r="B432" s="39" t="s">
        <v>1124</v>
      </c>
      <c r="C432" s="37"/>
      <c r="D432" s="37"/>
      <c r="E432" s="50" t="s">
        <v>430</v>
      </c>
      <c r="F432" s="50">
        <f>IF(OR(E432="U16", E432="S16"),1,IF(E432="TS",6,2))</f>
        <v>2</v>
      </c>
      <c r="G432" s="302">
        <v>1</v>
      </c>
      <c r="H432" s="11"/>
      <c r="I432" s="95"/>
    </row>
    <row r="433" spans="1:9" customFormat="1" ht="17.399999999999999">
      <c r="A433" s="37">
        <f t="shared" si="34"/>
        <v>6342</v>
      </c>
      <c r="B433" s="39" t="s">
        <v>293</v>
      </c>
      <c r="C433" s="37"/>
      <c r="D433" s="37"/>
      <c r="E433" s="50" t="s">
        <v>132</v>
      </c>
      <c r="F433" s="50">
        <f>IF(OR(E433="U16", E433="S16"),1,IF(E433="TS",6,2))</f>
        <v>1</v>
      </c>
      <c r="G433" s="37">
        <v>1</v>
      </c>
      <c r="H433" s="11"/>
      <c r="I433" s="95"/>
    </row>
    <row r="434" spans="1:9" customFormat="1" ht="17.399999999999999">
      <c r="A434" s="37">
        <f t="shared" si="34"/>
        <v>6343</v>
      </c>
      <c r="B434" s="39" t="s">
        <v>618</v>
      </c>
      <c r="C434" s="38"/>
      <c r="D434" s="38"/>
      <c r="E434" s="50" t="s">
        <v>132</v>
      </c>
      <c r="F434" s="50">
        <f>IF(OR(E434="U16", E434="S16"),1,IF(E434="TS",6,2))</f>
        <v>1</v>
      </c>
      <c r="G434" s="37">
        <v>1</v>
      </c>
      <c r="H434" s="11"/>
      <c r="I434" s="95"/>
    </row>
    <row r="435" spans="1:9" customFormat="1" ht="18" thickBot="1">
      <c r="A435" s="37">
        <f t="shared" si="34"/>
        <v>6344</v>
      </c>
      <c r="B435" s="44"/>
      <c r="C435" s="38"/>
      <c r="D435" s="38"/>
      <c r="E435" s="50" t="s">
        <v>132</v>
      </c>
      <c r="F435" s="50">
        <f>IF(OR(E435="U16", E435="S16"),1,IF(E435="TS",6,2))</f>
        <v>1</v>
      </c>
      <c r="G435" s="37">
        <v>56</v>
      </c>
      <c r="H435" s="11"/>
      <c r="I435" s="95"/>
    </row>
    <row r="436" spans="1:9" customFormat="1" ht="18" thickBot="1">
      <c r="A436" s="365" t="s">
        <v>1753</v>
      </c>
      <c r="B436" s="367"/>
      <c r="C436" s="367"/>
      <c r="D436" s="367"/>
      <c r="E436" s="367"/>
      <c r="F436" s="367"/>
      <c r="G436" s="368"/>
      <c r="H436" s="11"/>
      <c r="I436" s="95"/>
    </row>
    <row r="437" spans="1:9" customFormat="1" ht="17.399999999999999">
      <c r="A437" s="60">
        <f>A435+(F435*G435)</f>
        <v>6400</v>
      </c>
      <c r="B437" s="61" t="s">
        <v>1754</v>
      </c>
      <c r="C437" s="61" t="s">
        <v>1756</v>
      </c>
      <c r="D437" s="61"/>
      <c r="E437" s="62" t="s">
        <v>132</v>
      </c>
      <c r="F437" s="62">
        <f>IF(OR(E437="U16", E437="S16"),1,IF(E437="TS",6,2))</f>
        <v>1</v>
      </c>
      <c r="G437" s="298">
        <v>1</v>
      </c>
      <c r="H437" s="95" t="s">
        <v>1768</v>
      </c>
      <c r="I437" s="95"/>
    </row>
    <row r="438" spans="1:9" customFormat="1" ht="18" thickBot="1">
      <c r="A438" s="66">
        <f>A437+(F437*G437)</f>
        <v>6401</v>
      </c>
      <c r="B438" s="67" t="s">
        <v>1832</v>
      </c>
      <c r="C438" s="67"/>
      <c r="D438" s="67"/>
      <c r="E438" s="68" t="s">
        <v>1831</v>
      </c>
      <c r="F438" s="68">
        <f>IF(OR(E438="U16", E438="S16"),1,IF(E438="TS",6,2))</f>
        <v>1</v>
      </c>
      <c r="G438" s="299">
        <v>1</v>
      </c>
      <c r="H438" s="95"/>
      <c r="I438" s="95"/>
    </row>
    <row r="439" spans="1:9" customFormat="1" ht="17.399999999999999">
      <c r="A439" s="60">
        <f t="shared" ref="A439:A517" si="36">A438+(F438*G438)</f>
        <v>6402</v>
      </c>
      <c r="B439" s="61" t="s">
        <v>1769</v>
      </c>
      <c r="C439" s="61" t="s">
        <v>1821</v>
      </c>
      <c r="D439" s="61"/>
      <c r="E439" s="62" t="s">
        <v>1755</v>
      </c>
      <c r="F439" s="62">
        <f t="shared" ref="F439" si="37">IF(OR(E439="U16", E439="S16"),1,IF(E439="TS",6,2))</f>
        <v>1</v>
      </c>
      <c r="G439" s="321">
        <v>1</v>
      </c>
      <c r="H439" s="95" t="s">
        <v>1825</v>
      </c>
      <c r="I439" s="95"/>
    </row>
    <row r="440" spans="1:9" customFormat="1" ht="17.399999999999999">
      <c r="A440" s="64">
        <f t="shared" si="36"/>
        <v>6403</v>
      </c>
      <c r="B440" s="53" t="s">
        <v>1757</v>
      </c>
      <c r="C440" s="53"/>
      <c r="D440" s="53"/>
      <c r="E440" s="54" t="s">
        <v>400</v>
      </c>
      <c r="F440" s="54">
        <f t="shared" ref="F440:F452" si="38">IF(OR(E440="U16", E440="S16"),1,IF(E440="TS",6,2))</f>
        <v>1</v>
      </c>
      <c r="G440" s="322">
        <v>1</v>
      </c>
      <c r="H440" s="11"/>
      <c r="I440" s="95"/>
    </row>
    <row r="441" spans="1:9" customFormat="1" ht="17.399999999999999">
      <c r="A441" s="64">
        <f t="shared" si="36"/>
        <v>6404</v>
      </c>
      <c r="B441" s="53" t="s">
        <v>1758</v>
      </c>
      <c r="C441" s="53"/>
      <c r="D441" s="53"/>
      <c r="E441" s="54" t="s">
        <v>400</v>
      </c>
      <c r="F441" s="54">
        <f t="shared" ref="F441:F442" si="39">IF(OR(E441="U16", E441="S16"),1,IF(E441="TS",6,2))</f>
        <v>1</v>
      </c>
      <c r="G441" s="322">
        <v>1</v>
      </c>
      <c r="H441" s="11"/>
      <c r="I441" s="95"/>
    </row>
    <row r="442" spans="1:9" customFormat="1" ht="17.399999999999999">
      <c r="A442" s="64">
        <f t="shared" si="36"/>
        <v>6405</v>
      </c>
      <c r="B442" s="53" t="s">
        <v>1759</v>
      </c>
      <c r="C442" s="53"/>
      <c r="D442" s="53"/>
      <c r="E442" s="54" t="s">
        <v>400</v>
      </c>
      <c r="F442" s="54">
        <f t="shared" si="39"/>
        <v>1</v>
      </c>
      <c r="G442" s="322">
        <v>1</v>
      </c>
      <c r="H442" s="11"/>
      <c r="I442" s="95"/>
    </row>
    <row r="443" spans="1:9" customFormat="1" ht="17.399999999999999">
      <c r="A443" s="64">
        <f t="shared" si="36"/>
        <v>6406</v>
      </c>
      <c r="B443" s="53" t="s">
        <v>1880</v>
      </c>
      <c r="C443" s="53"/>
      <c r="D443" s="53"/>
      <c r="E443" s="54" t="s">
        <v>132</v>
      </c>
      <c r="F443" s="54">
        <f t="shared" ref="F443" si="40">IF(OR(E443="U16", E443="S16"),1,IF(E443="TS",6,2))</f>
        <v>1</v>
      </c>
      <c r="G443" s="322">
        <v>1</v>
      </c>
      <c r="H443" s="11"/>
      <c r="I443" s="95"/>
    </row>
    <row r="444" spans="1:9" customFormat="1" ht="17.399999999999999">
      <c r="A444" s="64">
        <f t="shared" si="36"/>
        <v>6407</v>
      </c>
      <c r="B444" s="53" t="s">
        <v>1762</v>
      </c>
      <c r="C444" s="56"/>
      <c r="D444" s="56"/>
      <c r="E444" s="54" t="s">
        <v>400</v>
      </c>
      <c r="F444" s="54">
        <f t="shared" si="38"/>
        <v>1</v>
      </c>
      <c r="G444" s="322">
        <v>1</v>
      </c>
      <c r="H444" s="11"/>
      <c r="I444" s="95"/>
    </row>
    <row r="445" spans="1:9" customFormat="1" ht="17.399999999999999">
      <c r="A445" s="64">
        <f t="shared" si="36"/>
        <v>6408</v>
      </c>
      <c r="B445" s="53" t="s">
        <v>1763</v>
      </c>
      <c r="C445" s="53"/>
      <c r="D445" s="53"/>
      <c r="E445" s="54" t="s">
        <v>400</v>
      </c>
      <c r="F445" s="54">
        <f t="shared" si="38"/>
        <v>1</v>
      </c>
      <c r="G445" s="322">
        <v>1</v>
      </c>
      <c r="H445" s="11"/>
      <c r="I445" s="95"/>
    </row>
    <row r="446" spans="1:9" customFormat="1" ht="17.399999999999999">
      <c r="A446" s="64">
        <f t="shared" si="36"/>
        <v>6409</v>
      </c>
      <c r="B446" s="53" t="s">
        <v>1764</v>
      </c>
      <c r="C446" s="53"/>
      <c r="D446" s="53"/>
      <c r="E446" s="54" t="s">
        <v>400</v>
      </c>
      <c r="F446" s="54">
        <f t="shared" si="38"/>
        <v>1</v>
      </c>
      <c r="G446" s="322">
        <v>1</v>
      </c>
      <c r="H446" s="11"/>
      <c r="I446" s="95"/>
    </row>
    <row r="447" spans="1:9" customFormat="1" ht="17.399999999999999">
      <c r="A447" s="64">
        <f t="shared" si="36"/>
        <v>6410</v>
      </c>
      <c r="B447" s="53" t="s">
        <v>1906</v>
      </c>
      <c r="C447" s="53"/>
      <c r="D447" s="53"/>
      <c r="E447" s="54" t="s">
        <v>400</v>
      </c>
      <c r="F447" s="54">
        <f t="shared" ref="F447" si="41">IF(OR(E447="U16", E447="S16"),1,IF(E447="TS",6,2))</f>
        <v>1</v>
      </c>
      <c r="G447" s="322">
        <v>1</v>
      </c>
      <c r="H447" s="11"/>
      <c r="I447" s="95"/>
    </row>
    <row r="448" spans="1:9" customFormat="1" ht="17.399999999999999">
      <c r="A448" s="64">
        <f t="shared" si="36"/>
        <v>6411</v>
      </c>
      <c r="B448" s="53" t="s">
        <v>1760</v>
      </c>
      <c r="C448" s="53"/>
      <c r="D448" s="53"/>
      <c r="E448" s="54" t="s">
        <v>400</v>
      </c>
      <c r="F448" s="54">
        <f t="shared" si="38"/>
        <v>1</v>
      </c>
      <c r="G448" s="322">
        <v>1</v>
      </c>
      <c r="H448" s="11"/>
      <c r="I448" s="95"/>
    </row>
    <row r="449" spans="1:9" customFormat="1" ht="17.399999999999999">
      <c r="A449" s="64">
        <f t="shared" si="36"/>
        <v>6412</v>
      </c>
      <c r="B449" s="53" t="s">
        <v>1907</v>
      </c>
      <c r="C449" s="53"/>
      <c r="D449" s="53"/>
      <c r="E449" s="54" t="s">
        <v>400</v>
      </c>
      <c r="F449" s="54">
        <f t="shared" si="38"/>
        <v>1</v>
      </c>
      <c r="G449" s="322">
        <v>1</v>
      </c>
      <c r="H449" s="11"/>
      <c r="I449" s="95"/>
    </row>
    <row r="450" spans="1:9" customFormat="1" ht="17.399999999999999">
      <c r="A450" s="64">
        <f t="shared" si="36"/>
        <v>6413</v>
      </c>
      <c r="B450" s="53" t="s">
        <v>1881</v>
      </c>
      <c r="C450" s="53"/>
      <c r="D450" s="53"/>
      <c r="E450" s="54" t="s">
        <v>132</v>
      </c>
      <c r="F450" s="54">
        <f t="shared" ref="F450" si="42">IF(OR(E450="U16", E450="S16"),1,IF(E450="TS",6,2))</f>
        <v>1</v>
      </c>
      <c r="G450" s="322">
        <v>1</v>
      </c>
      <c r="H450" s="11"/>
      <c r="I450" s="95"/>
    </row>
    <row r="451" spans="1:9" customFormat="1" ht="17.399999999999999">
      <c r="A451" s="64">
        <f t="shared" si="36"/>
        <v>6414</v>
      </c>
      <c r="B451" s="53" t="s">
        <v>1761</v>
      </c>
      <c r="C451" s="53"/>
      <c r="D451" s="53"/>
      <c r="E451" s="54" t="s">
        <v>400</v>
      </c>
      <c r="F451" s="54">
        <f t="shared" si="38"/>
        <v>1</v>
      </c>
      <c r="G451" s="322">
        <v>1</v>
      </c>
      <c r="H451" s="11"/>
      <c r="I451" s="95"/>
    </row>
    <row r="452" spans="1:9" customFormat="1" ht="17.399999999999999">
      <c r="A452" s="64">
        <f t="shared" si="36"/>
        <v>6415</v>
      </c>
      <c r="B452" s="53" t="s">
        <v>1908</v>
      </c>
      <c r="C452" s="53"/>
      <c r="D452" s="53"/>
      <c r="E452" s="54" t="s">
        <v>400</v>
      </c>
      <c r="F452" s="54">
        <f t="shared" si="38"/>
        <v>1</v>
      </c>
      <c r="G452" s="322">
        <v>1</v>
      </c>
      <c r="H452" s="11"/>
      <c r="I452" s="95"/>
    </row>
    <row r="453" spans="1:9" customFormat="1" ht="17.399999999999999">
      <c r="A453" s="64">
        <f t="shared" si="36"/>
        <v>6416</v>
      </c>
      <c r="B453" s="53" t="s">
        <v>1765</v>
      </c>
      <c r="C453" s="55"/>
      <c r="D453" s="55"/>
      <c r="E453" s="54" t="s">
        <v>401</v>
      </c>
      <c r="F453" s="54">
        <v>1</v>
      </c>
      <c r="G453" s="322">
        <v>1</v>
      </c>
      <c r="H453" s="11"/>
      <c r="I453" s="95"/>
    </row>
    <row r="454" spans="1:9" customFormat="1" ht="17.399999999999999">
      <c r="A454" s="64">
        <f t="shared" si="36"/>
        <v>6417</v>
      </c>
      <c r="B454" s="53" t="s">
        <v>1766</v>
      </c>
      <c r="C454" s="55"/>
      <c r="D454" s="55"/>
      <c r="E454" s="54" t="s">
        <v>400</v>
      </c>
      <c r="F454" s="54">
        <v>1</v>
      </c>
      <c r="G454" s="322">
        <v>1</v>
      </c>
      <c r="H454" s="11"/>
      <c r="I454" s="95"/>
    </row>
    <row r="455" spans="1:9" customFormat="1" ht="17.399999999999999">
      <c r="A455" s="64">
        <f t="shared" si="36"/>
        <v>6418</v>
      </c>
      <c r="B455" s="53" t="s">
        <v>1767</v>
      </c>
      <c r="C455" s="53"/>
      <c r="D455" s="53"/>
      <c r="E455" s="54" t="s">
        <v>400</v>
      </c>
      <c r="F455" s="54">
        <v>1</v>
      </c>
      <c r="G455" s="322">
        <v>1</v>
      </c>
      <c r="H455" s="11"/>
      <c r="I455" s="95"/>
    </row>
    <row r="456" spans="1:9" customFormat="1" ht="18" thickBot="1">
      <c r="A456" s="66">
        <f t="shared" si="36"/>
        <v>6419</v>
      </c>
      <c r="B456" s="67" t="s">
        <v>1909</v>
      </c>
      <c r="C456" s="67"/>
      <c r="D456" s="67"/>
      <c r="E456" s="68" t="s">
        <v>400</v>
      </c>
      <c r="F456" s="68">
        <v>1</v>
      </c>
      <c r="G456" s="323">
        <v>1</v>
      </c>
      <c r="H456" s="11"/>
      <c r="I456" s="95"/>
    </row>
    <row r="457" spans="1:9" ht="17.399999999999999">
      <c r="A457" s="60">
        <f t="shared" si="36"/>
        <v>6420</v>
      </c>
      <c r="B457" s="61" t="s">
        <v>1780</v>
      </c>
      <c r="C457" s="61"/>
      <c r="D457" s="61"/>
      <c r="E457" s="62" t="s">
        <v>400</v>
      </c>
      <c r="F457" s="62">
        <v>1</v>
      </c>
      <c r="G457" s="321">
        <v>1</v>
      </c>
      <c r="H457" s="95" t="s">
        <v>1826</v>
      </c>
    </row>
    <row r="458" spans="1:9" ht="15.6">
      <c r="A458" s="64">
        <f t="shared" si="36"/>
        <v>6421</v>
      </c>
      <c r="B458" s="53" t="s">
        <v>1781</v>
      </c>
      <c r="C458" s="53"/>
      <c r="D458" s="53"/>
      <c r="E458" s="54" t="s">
        <v>400</v>
      </c>
      <c r="F458" s="54">
        <v>1</v>
      </c>
      <c r="G458" s="322">
        <v>1</v>
      </c>
    </row>
    <row r="459" spans="1:9" ht="15.6">
      <c r="A459" s="64">
        <f t="shared" si="36"/>
        <v>6422</v>
      </c>
      <c r="B459" s="53" t="s">
        <v>1782</v>
      </c>
      <c r="C459" s="53"/>
      <c r="D459" s="53"/>
      <c r="E459" s="54" t="s">
        <v>400</v>
      </c>
      <c r="F459" s="54">
        <v>1</v>
      </c>
      <c r="G459" s="322">
        <v>1</v>
      </c>
      <c r="I459" s="320"/>
    </row>
    <row r="460" spans="1:9" ht="15.6">
      <c r="A460" s="64">
        <f t="shared" si="36"/>
        <v>6423</v>
      </c>
      <c r="B460" s="53" t="s">
        <v>1770</v>
      </c>
      <c r="C460" s="53"/>
      <c r="D460" s="53"/>
      <c r="E460" s="54" t="s">
        <v>400</v>
      </c>
      <c r="F460" s="54">
        <v>1</v>
      </c>
      <c r="G460" s="322">
        <v>1</v>
      </c>
      <c r="I460" s="320"/>
    </row>
    <row r="461" spans="1:9" ht="15.6">
      <c r="A461" s="64">
        <f t="shared" si="36"/>
        <v>6424</v>
      </c>
      <c r="B461" s="53" t="s">
        <v>1882</v>
      </c>
      <c r="C461" s="53"/>
      <c r="D461" s="53"/>
      <c r="E461" s="54" t="s">
        <v>132</v>
      </c>
      <c r="F461" s="54">
        <v>1</v>
      </c>
      <c r="G461" s="322">
        <v>1</v>
      </c>
      <c r="I461" s="312"/>
    </row>
    <row r="462" spans="1:9" ht="15.6">
      <c r="A462" s="64">
        <f t="shared" si="36"/>
        <v>6425</v>
      </c>
      <c r="B462" s="53" t="s">
        <v>1774</v>
      </c>
      <c r="C462" s="53"/>
      <c r="D462" s="53"/>
      <c r="E462" s="54" t="s">
        <v>400</v>
      </c>
      <c r="F462" s="54">
        <v>1</v>
      </c>
      <c r="G462" s="322">
        <v>1</v>
      </c>
    </row>
    <row r="463" spans="1:9" ht="15.6">
      <c r="A463" s="64">
        <f t="shared" si="36"/>
        <v>6426</v>
      </c>
      <c r="B463" s="53" t="s">
        <v>1775</v>
      </c>
      <c r="C463" s="53"/>
      <c r="D463" s="53"/>
      <c r="E463" s="54" t="s">
        <v>400</v>
      </c>
      <c r="F463" s="54">
        <v>1</v>
      </c>
      <c r="G463" s="322">
        <v>1</v>
      </c>
    </row>
    <row r="464" spans="1:9" ht="15.6">
      <c r="A464" s="64">
        <f t="shared" si="36"/>
        <v>6427</v>
      </c>
      <c r="B464" s="53" t="s">
        <v>1776</v>
      </c>
      <c r="C464" s="53"/>
      <c r="D464" s="53"/>
      <c r="E464" s="54" t="s">
        <v>400</v>
      </c>
      <c r="F464" s="54">
        <f>IF(OR(E464="U16", E464="S16"),1,IF(E464="TS",6,2))</f>
        <v>1</v>
      </c>
      <c r="G464" s="322">
        <v>1</v>
      </c>
    </row>
    <row r="465" spans="1:9" ht="15.6">
      <c r="A465" s="64">
        <f t="shared" si="36"/>
        <v>6428</v>
      </c>
      <c r="B465" s="53" t="s">
        <v>1771</v>
      </c>
      <c r="C465" s="53"/>
      <c r="D465" s="53"/>
      <c r="E465" s="54" t="s">
        <v>400</v>
      </c>
      <c r="F465" s="54">
        <f>IF(OR(E465="U16", E465="S16"),1,IF(E465="TS",6,2))</f>
        <v>1</v>
      </c>
      <c r="G465" s="322">
        <v>1</v>
      </c>
    </row>
    <row r="466" spans="1:9" ht="15.6">
      <c r="A466" s="64">
        <f t="shared" si="36"/>
        <v>6429</v>
      </c>
      <c r="B466" s="53" t="s">
        <v>1772</v>
      </c>
      <c r="C466" s="53"/>
      <c r="D466" s="53"/>
      <c r="E466" s="54" t="s">
        <v>400</v>
      </c>
      <c r="F466" s="54">
        <f>IF(OR(E466="U16", E466="S16"),1,IF(E466="TS",6,2))</f>
        <v>1</v>
      </c>
      <c r="G466" s="322">
        <v>1</v>
      </c>
    </row>
    <row r="467" spans="1:9" ht="15.6">
      <c r="A467" s="64">
        <f t="shared" si="36"/>
        <v>6430</v>
      </c>
      <c r="B467" s="53" t="s">
        <v>1940</v>
      </c>
      <c r="C467" s="53"/>
      <c r="D467" s="53"/>
      <c r="E467" s="54" t="s">
        <v>132</v>
      </c>
      <c r="F467" s="54">
        <v>1</v>
      </c>
      <c r="G467" s="322">
        <v>1</v>
      </c>
      <c r="I467" s="312"/>
    </row>
    <row r="468" spans="1:9" ht="15.6">
      <c r="A468" s="64">
        <f t="shared" si="36"/>
        <v>6431</v>
      </c>
      <c r="B468" s="53" t="s">
        <v>1883</v>
      </c>
      <c r="C468" s="53"/>
      <c r="D468" s="53"/>
      <c r="E468" s="54" t="s">
        <v>400</v>
      </c>
      <c r="F468" s="54">
        <f>IF(OR(E468="U16", E468="S16"),1,IF(E468="TS",6,2))</f>
        <v>1</v>
      </c>
      <c r="G468" s="322">
        <v>1</v>
      </c>
    </row>
    <row r="469" spans="1:9" ht="15.6">
      <c r="A469" s="64">
        <f t="shared" si="36"/>
        <v>6432</v>
      </c>
      <c r="B469" s="53" t="s">
        <v>1773</v>
      </c>
      <c r="C469" s="53"/>
      <c r="D469" s="53"/>
      <c r="E469" s="54" t="s">
        <v>400</v>
      </c>
      <c r="F469" s="54">
        <f t="shared" ref="F469:F547" si="43">IF(OR(E469="U16", E469="S16"),1,IF(E469="TS",6,2))</f>
        <v>1</v>
      </c>
      <c r="G469" s="322">
        <v>1</v>
      </c>
    </row>
    <row r="470" spans="1:9" ht="15.6">
      <c r="A470" s="64">
        <f t="shared" si="36"/>
        <v>6433</v>
      </c>
      <c r="B470" s="53" t="s">
        <v>1938</v>
      </c>
      <c r="C470" s="53"/>
      <c r="D470" s="53"/>
      <c r="E470" s="54" t="s">
        <v>400</v>
      </c>
      <c r="F470" s="54">
        <f t="shared" si="43"/>
        <v>1</v>
      </c>
      <c r="G470" s="322">
        <v>1</v>
      </c>
    </row>
    <row r="471" spans="1:9" ht="15.6">
      <c r="A471" s="64">
        <f t="shared" si="36"/>
        <v>6434</v>
      </c>
      <c r="B471" s="53" t="s">
        <v>1777</v>
      </c>
      <c r="C471" s="53"/>
      <c r="D471" s="53"/>
      <c r="E471" s="54" t="s">
        <v>400</v>
      </c>
      <c r="F471" s="54">
        <f t="shared" si="43"/>
        <v>1</v>
      </c>
      <c r="G471" s="322">
        <v>1</v>
      </c>
    </row>
    <row r="472" spans="1:9" ht="15.6">
      <c r="A472" s="64">
        <f t="shared" si="36"/>
        <v>6435</v>
      </c>
      <c r="B472" s="53" t="s">
        <v>1778</v>
      </c>
      <c r="C472" s="53"/>
      <c r="D472" s="53"/>
      <c r="E472" s="54" t="s">
        <v>400</v>
      </c>
      <c r="F472" s="54">
        <f t="shared" si="43"/>
        <v>1</v>
      </c>
      <c r="G472" s="322">
        <v>1</v>
      </c>
    </row>
    <row r="473" spans="1:9" ht="15.6">
      <c r="A473" s="64">
        <f t="shared" si="36"/>
        <v>6436</v>
      </c>
      <c r="B473" s="53" t="s">
        <v>1779</v>
      </c>
      <c r="C473" s="53"/>
      <c r="D473" s="53"/>
      <c r="E473" s="54" t="s">
        <v>400</v>
      </c>
      <c r="F473" s="54">
        <f t="shared" si="43"/>
        <v>1</v>
      </c>
      <c r="G473" s="322">
        <v>1</v>
      </c>
    </row>
    <row r="474" spans="1:9" ht="16.2" thickBot="1">
      <c r="A474" s="66">
        <f t="shared" si="36"/>
        <v>6437</v>
      </c>
      <c r="B474" s="67" t="s">
        <v>1909</v>
      </c>
      <c r="C474" s="67"/>
      <c r="D474" s="67"/>
      <c r="E474" s="68" t="s">
        <v>400</v>
      </c>
      <c r="F474" s="68">
        <f t="shared" si="43"/>
        <v>1</v>
      </c>
      <c r="G474" s="323">
        <v>1</v>
      </c>
    </row>
    <row r="475" spans="1:9" ht="17.399999999999999">
      <c r="A475" s="60">
        <f t="shared" si="36"/>
        <v>6438</v>
      </c>
      <c r="B475" s="61" t="s">
        <v>1885</v>
      </c>
      <c r="C475" s="61"/>
      <c r="D475" s="61"/>
      <c r="E475" s="62" t="s">
        <v>400</v>
      </c>
      <c r="F475" s="62">
        <f t="shared" si="43"/>
        <v>1</v>
      </c>
      <c r="G475" s="321">
        <v>1</v>
      </c>
      <c r="H475" s="95" t="s">
        <v>1827</v>
      </c>
    </row>
    <row r="476" spans="1:9" ht="17.399999999999999">
      <c r="A476" s="64">
        <f t="shared" si="36"/>
        <v>6439</v>
      </c>
      <c r="B476" s="53" t="s">
        <v>1884</v>
      </c>
      <c r="C476" s="53"/>
      <c r="D476" s="53"/>
      <c r="E476" s="54" t="s">
        <v>132</v>
      </c>
      <c r="F476" s="54">
        <f t="shared" ref="F476" si="44">IF(OR(E476="U16", E476="S16"),1,IF(E476="TS",6,2))</f>
        <v>1</v>
      </c>
      <c r="G476" s="322">
        <v>1</v>
      </c>
      <c r="H476" s="95"/>
      <c r="I476" s="312"/>
    </row>
    <row r="477" spans="1:9" ht="15.6">
      <c r="A477" s="64">
        <f t="shared" si="36"/>
        <v>6440</v>
      </c>
      <c r="B477" s="53" t="s">
        <v>1783</v>
      </c>
      <c r="C477" s="53"/>
      <c r="D477" s="53"/>
      <c r="E477" s="54" t="s">
        <v>400</v>
      </c>
      <c r="F477" s="54">
        <f t="shared" si="43"/>
        <v>1</v>
      </c>
      <c r="G477" s="322">
        <v>1</v>
      </c>
    </row>
    <row r="478" spans="1:9" ht="15.6">
      <c r="A478" s="64">
        <f t="shared" si="36"/>
        <v>6441</v>
      </c>
      <c r="B478" s="53" t="s">
        <v>1787</v>
      </c>
      <c r="C478" s="53"/>
      <c r="D478" s="53"/>
      <c r="E478" s="54" t="s">
        <v>132</v>
      </c>
      <c r="F478" s="54">
        <f t="shared" si="43"/>
        <v>1</v>
      </c>
      <c r="G478" s="322">
        <v>1</v>
      </c>
      <c r="I478" s="320"/>
    </row>
    <row r="479" spans="1:9" ht="15.6">
      <c r="A479" s="64">
        <f t="shared" si="36"/>
        <v>6442</v>
      </c>
      <c r="B479" s="53" t="s">
        <v>1788</v>
      </c>
      <c r="C479" s="53"/>
      <c r="D479" s="53"/>
      <c r="E479" s="54" t="s">
        <v>400</v>
      </c>
      <c r="F479" s="54">
        <f t="shared" ref="F479" si="45">IF(OR(E479="U16", E479="S16"),1,IF(E479="TS",6,2))</f>
        <v>1</v>
      </c>
      <c r="G479" s="322">
        <v>1</v>
      </c>
      <c r="I479" s="320"/>
    </row>
    <row r="480" spans="1:9" ht="15.6">
      <c r="A480" s="64">
        <f t="shared" si="36"/>
        <v>6443</v>
      </c>
      <c r="B480" s="53" t="s">
        <v>1789</v>
      </c>
      <c r="C480" s="53"/>
      <c r="D480" s="53"/>
      <c r="E480" s="54" t="s">
        <v>132</v>
      </c>
      <c r="F480" s="54">
        <v>1</v>
      </c>
      <c r="G480" s="322">
        <v>1</v>
      </c>
      <c r="I480" s="320"/>
    </row>
    <row r="481" spans="1:9" s="46" customFormat="1" ht="15.6">
      <c r="A481" s="64">
        <f t="shared" si="36"/>
        <v>6444</v>
      </c>
      <c r="B481" s="53" t="s">
        <v>1784</v>
      </c>
      <c r="C481" s="53"/>
      <c r="D481" s="53"/>
      <c r="E481" s="54" t="s">
        <v>132</v>
      </c>
      <c r="F481" s="54">
        <v>1</v>
      </c>
      <c r="G481" s="322">
        <v>1</v>
      </c>
      <c r="I481" s="259"/>
    </row>
    <row r="482" spans="1:9" ht="15.6">
      <c r="A482" s="64">
        <f t="shared" si="36"/>
        <v>6445</v>
      </c>
      <c r="B482" s="53" t="s">
        <v>1785</v>
      </c>
      <c r="C482" s="53"/>
      <c r="D482" s="53"/>
      <c r="E482" s="54" t="s">
        <v>370</v>
      </c>
      <c r="F482" s="54">
        <v>1</v>
      </c>
      <c r="G482" s="322">
        <v>1</v>
      </c>
    </row>
    <row r="483" spans="1:9" ht="15.6">
      <c r="A483" s="64">
        <f t="shared" si="36"/>
        <v>6446</v>
      </c>
      <c r="B483" s="53" t="s">
        <v>1935</v>
      </c>
      <c r="C483" s="53"/>
      <c r="D483" s="53"/>
      <c r="E483" s="54" t="s">
        <v>370</v>
      </c>
      <c r="F483" s="54">
        <v>1</v>
      </c>
      <c r="G483" s="322">
        <v>1</v>
      </c>
    </row>
    <row r="484" spans="1:9" ht="15.6">
      <c r="A484" s="64">
        <f t="shared" si="36"/>
        <v>6447</v>
      </c>
      <c r="B484" s="53" t="s">
        <v>1886</v>
      </c>
      <c r="C484" s="53"/>
      <c r="D484" s="53"/>
      <c r="E484" s="54" t="s">
        <v>132</v>
      </c>
      <c r="F484" s="54">
        <f t="shared" ref="F484" si="46">IF(OR(E484="U16", E484="S16"),1,IF(E484="TS",6,2))</f>
        <v>1</v>
      </c>
      <c r="G484" s="322">
        <v>1</v>
      </c>
      <c r="I484" s="312"/>
    </row>
    <row r="485" spans="1:9" ht="15.6">
      <c r="A485" s="64">
        <f t="shared" si="36"/>
        <v>6448</v>
      </c>
      <c r="B485" s="53" t="s">
        <v>1786</v>
      </c>
      <c r="C485" s="53"/>
      <c r="D485" s="53"/>
      <c r="E485" s="54" t="s">
        <v>370</v>
      </c>
      <c r="F485" s="54">
        <v>1</v>
      </c>
      <c r="G485" s="322">
        <v>1</v>
      </c>
    </row>
    <row r="486" spans="1:9" ht="15.6">
      <c r="A486" s="64">
        <f t="shared" si="36"/>
        <v>6449</v>
      </c>
      <c r="B486" s="53" t="s">
        <v>1936</v>
      </c>
      <c r="C486" s="53"/>
      <c r="D486" s="53"/>
      <c r="E486" s="54" t="s">
        <v>370</v>
      </c>
      <c r="F486" s="54">
        <v>1</v>
      </c>
      <c r="G486" s="322">
        <v>1</v>
      </c>
    </row>
    <row r="487" spans="1:9" ht="15.6">
      <c r="A487" s="64">
        <f t="shared" si="36"/>
        <v>6450</v>
      </c>
      <c r="B487" s="53" t="s">
        <v>1790</v>
      </c>
      <c r="C487" s="53"/>
      <c r="D487" s="53"/>
      <c r="E487" s="54" t="s">
        <v>370</v>
      </c>
      <c r="F487" s="54">
        <v>1</v>
      </c>
      <c r="G487" s="322">
        <v>1</v>
      </c>
    </row>
    <row r="488" spans="1:9" ht="15.6">
      <c r="A488" s="64">
        <f t="shared" si="36"/>
        <v>6451</v>
      </c>
      <c r="B488" s="53" t="s">
        <v>1791</v>
      </c>
      <c r="C488" s="53"/>
      <c r="D488" s="53"/>
      <c r="E488" s="54" t="s">
        <v>370</v>
      </c>
      <c r="F488" s="54">
        <v>1</v>
      </c>
      <c r="G488" s="322">
        <v>1</v>
      </c>
    </row>
    <row r="489" spans="1:9" ht="15.6">
      <c r="A489" s="64">
        <f t="shared" si="36"/>
        <v>6452</v>
      </c>
      <c r="B489" s="53" t="s">
        <v>1792</v>
      </c>
      <c r="C489" s="53"/>
      <c r="D489" s="53"/>
      <c r="E489" s="54" t="s">
        <v>370</v>
      </c>
      <c r="F489" s="54">
        <v>1</v>
      </c>
      <c r="G489" s="322">
        <v>1</v>
      </c>
    </row>
    <row r="490" spans="1:9" ht="16.2" thickBot="1">
      <c r="A490" s="66">
        <f t="shared" si="36"/>
        <v>6453</v>
      </c>
      <c r="B490" s="67" t="s">
        <v>1937</v>
      </c>
      <c r="C490" s="72"/>
      <c r="D490" s="72"/>
      <c r="E490" s="68" t="s">
        <v>400</v>
      </c>
      <c r="F490" s="68">
        <f t="shared" si="43"/>
        <v>1</v>
      </c>
      <c r="G490" s="323">
        <v>1</v>
      </c>
    </row>
    <row r="491" spans="1:9" ht="15.6">
      <c r="A491" s="60">
        <f t="shared" si="36"/>
        <v>6454</v>
      </c>
      <c r="B491" s="61" t="s">
        <v>1926</v>
      </c>
      <c r="C491" s="153"/>
      <c r="D491" s="153"/>
      <c r="E491" s="62" t="s">
        <v>370</v>
      </c>
      <c r="F491" s="62">
        <v>1</v>
      </c>
      <c r="G491" s="321">
        <v>1</v>
      </c>
      <c r="I491" s="320"/>
    </row>
    <row r="492" spans="1:9" ht="15.6">
      <c r="A492" s="64">
        <f t="shared" si="36"/>
        <v>6455</v>
      </c>
      <c r="B492" s="53" t="s">
        <v>1927</v>
      </c>
      <c r="C492" s="57"/>
      <c r="D492" s="57"/>
      <c r="E492" s="54" t="s">
        <v>132</v>
      </c>
      <c r="F492" s="54">
        <f t="shared" ref="F492" si="47">IF(OR(E492="U16", E492="S16"),1,IF(E492="TS",6,2))</f>
        <v>1</v>
      </c>
      <c r="G492" s="322">
        <v>1</v>
      </c>
      <c r="I492" s="320"/>
    </row>
    <row r="493" spans="1:9" ht="15.6">
      <c r="A493" s="64">
        <f t="shared" si="36"/>
        <v>6456</v>
      </c>
      <c r="B493" s="53" t="s">
        <v>1928</v>
      </c>
      <c r="C493" s="57"/>
      <c r="D493" s="57"/>
      <c r="E493" s="54" t="s">
        <v>370</v>
      </c>
      <c r="F493" s="54">
        <v>1</v>
      </c>
      <c r="G493" s="322">
        <v>1</v>
      </c>
      <c r="I493" s="320"/>
    </row>
    <row r="494" spans="1:9" ht="15.6">
      <c r="A494" s="64">
        <f t="shared" si="36"/>
        <v>6457</v>
      </c>
      <c r="B494" s="53" t="s">
        <v>1929</v>
      </c>
      <c r="C494" s="57"/>
      <c r="D494" s="57"/>
      <c r="E494" s="54" t="s">
        <v>370</v>
      </c>
      <c r="F494" s="54">
        <v>1</v>
      </c>
      <c r="G494" s="322">
        <v>1</v>
      </c>
      <c r="I494" s="320"/>
    </row>
    <row r="495" spans="1:9" ht="15.6">
      <c r="A495" s="64">
        <f t="shared" si="36"/>
        <v>6458</v>
      </c>
      <c r="B495" s="53" t="s">
        <v>1930</v>
      </c>
      <c r="C495" s="57"/>
      <c r="D495" s="57"/>
      <c r="E495" s="54" t="s">
        <v>370</v>
      </c>
      <c r="F495" s="54">
        <v>1</v>
      </c>
      <c r="G495" s="322">
        <v>1</v>
      </c>
      <c r="I495" s="320"/>
    </row>
    <row r="496" spans="1:9" ht="15.6">
      <c r="A496" s="64">
        <f t="shared" si="36"/>
        <v>6459</v>
      </c>
      <c r="B496" s="53" t="s">
        <v>1939</v>
      </c>
      <c r="C496" s="57"/>
      <c r="D496" s="57"/>
      <c r="E496" s="54" t="s">
        <v>370</v>
      </c>
      <c r="F496" s="54">
        <v>1</v>
      </c>
      <c r="G496" s="322">
        <v>1</v>
      </c>
      <c r="I496" s="320"/>
    </row>
    <row r="497" spans="1:9" ht="15.6">
      <c r="A497" s="64">
        <f t="shared" si="36"/>
        <v>6460</v>
      </c>
      <c r="B497" s="53" t="s">
        <v>1931</v>
      </c>
      <c r="C497" s="57"/>
      <c r="D497" s="57"/>
      <c r="E497" s="54" t="s">
        <v>370</v>
      </c>
      <c r="F497" s="54">
        <v>1</v>
      </c>
      <c r="G497" s="322">
        <v>1</v>
      </c>
      <c r="I497" s="320"/>
    </row>
    <row r="498" spans="1:9" ht="15.6">
      <c r="A498" s="64">
        <f t="shared" si="36"/>
        <v>6461</v>
      </c>
      <c r="B498" s="53" t="s">
        <v>1932</v>
      </c>
      <c r="C498" s="57"/>
      <c r="D498" s="57"/>
      <c r="E498" s="54" t="s">
        <v>400</v>
      </c>
      <c r="F498" s="54">
        <f t="shared" ref="F498" si="48">IF(OR(E498="U16", E498="S16"),1,IF(E498="TS",6,2))</f>
        <v>1</v>
      </c>
      <c r="G498" s="322">
        <v>1</v>
      </c>
      <c r="I498" s="320"/>
    </row>
    <row r="499" spans="1:9" ht="15.6">
      <c r="A499" s="64">
        <f t="shared" si="36"/>
        <v>6462</v>
      </c>
      <c r="B499" s="53" t="s">
        <v>1933</v>
      </c>
      <c r="C499" s="57"/>
      <c r="D499" s="57"/>
      <c r="E499" s="54" t="s">
        <v>370</v>
      </c>
      <c r="F499" s="54">
        <v>1</v>
      </c>
      <c r="G499" s="322">
        <v>1</v>
      </c>
      <c r="I499" s="320"/>
    </row>
    <row r="500" spans="1:9" ht="16.2" thickBot="1">
      <c r="A500" s="66">
        <f t="shared" si="36"/>
        <v>6463</v>
      </c>
      <c r="B500" s="67" t="s">
        <v>1934</v>
      </c>
      <c r="C500" s="72"/>
      <c r="D500" s="72"/>
      <c r="E500" s="68" t="s">
        <v>400</v>
      </c>
      <c r="F500" s="68">
        <f t="shared" ref="F500" si="49">IF(OR(E500="U16", E500="S16"),1,IF(E500="TS",6,2))</f>
        <v>1</v>
      </c>
      <c r="G500" s="323">
        <v>1</v>
      </c>
      <c r="I500" s="320"/>
    </row>
    <row r="501" spans="1:9" ht="17.399999999999999">
      <c r="A501" s="132">
        <f t="shared" si="36"/>
        <v>6464</v>
      </c>
      <c r="B501" s="58" t="s">
        <v>1822</v>
      </c>
      <c r="C501" s="58"/>
      <c r="D501" s="58"/>
      <c r="E501" s="59" t="s">
        <v>370</v>
      </c>
      <c r="F501" s="59">
        <v>1</v>
      </c>
      <c r="G501" s="336">
        <v>1</v>
      </c>
      <c r="H501" s="95" t="s">
        <v>1828</v>
      </c>
      <c r="I501" s="295"/>
    </row>
    <row r="502" spans="1:9" ht="15.6">
      <c r="A502" s="64">
        <f t="shared" si="36"/>
        <v>6465</v>
      </c>
      <c r="B502" s="53" t="s">
        <v>1823</v>
      </c>
      <c r="C502" s="53"/>
      <c r="D502" s="53"/>
      <c r="E502" s="54" t="s">
        <v>370</v>
      </c>
      <c r="F502" s="54">
        <v>1</v>
      </c>
      <c r="G502" s="313">
        <v>1</v>
      </c>
      <c r="I502" s="295"/>
    </row>
    <row r="503" spans="1:9" ht="15.6">
      <c r="A503" s="64">
        <f t="shared" si="36"/>
        <v>6466</v>
      </c>
      <c r="B503" s="53" t="s">
        <v>1910</v>
      </c>
      <c r="C503" s="53"/>
      <c r="D503" s="53"/>
      <c r="E503" s="54" t="s">
        <v>370</v>
      </c>
      <c r="F503" s="54">
        <v>1</v>
      </c>
      <c r="G503" s="313">
        <v>1</v>
      </c>
      <c r="I503" s="295"/>
    </row>
    <row r="504" spans="1:9" ht="15.6">
      <c r="A504" s="64">
        <f t="shared" si="36"/>
        <v>6467</v>
      </c>
      <c r="B504" s="53" t="s">
        <v>1887</v>
      </c>
      <c r="C504" s="53"/>
      <c r="D504" s="53"/>
      <c r="E504" s="54" t="s">
        <v>370</v>
      </c>
      <c r="F504" s="54">
        <v>1</v>
      </c>
      <c r="G504" s="313">
        <v>1</v>
      </c>
      <c r="I504" s="312"/>
    </row>
    <row r="505" spans="1:9" ht="15.6">
      <c r="A505" s="64">
        <f t="shared" si="36"/>
        <v>6468</v>
      </c>
      <c r="B505" s="53" t="s">
        <v>1824</v>
      </c>
      <c r="C505" s="53"/>
      <c r="D505" s="53"/>
      <c r="E505" s="54" t="s">
        <v>370</v>
      </c>
      <c r="F505" s="54">
        <v>1</v>
      </c>
      <c r="G505" s="313">
        <v>1</v>
      </c>
      <c r="I505" s="295"/>
    </row>
    <row r="506" spans="1:9" ht="16.2" thickBot="1">
      <c r="A506" s="338">
        <f t="shared" si="36"/>
        <v>6469</v>
      </c>
      <c r="B506" s="319" t="s">
        <v>1911</v>
      </c>
      <c r="C506" s="319"/>
      <c r="D506" s="319"/>
      <c r="E506" s="324" t="s">
        <v>370</v>
      </c>
      <c r="F506" s="324">
        <v>1</v>
      </c>
      <c r="G506" s="339">
        <v>1</v>
      </c>
      <c r="I506" s="295"/>
    </row>
    <row r="507" spans="1:9" ht="17.399999999999999">
      <c r="A507" s="60">
        <f t="shared" si="36"/>
        <v>6470</v>
      </c>
      <c r="B507" s="143" t="s">
        <v>1793</v>
      </c>
      <c r="C507" s="153"/>
      <c r="D507" s="153"/>
      <c r="E507" s="62" t="s">
        <v>400</v>
      </c>
      <c r="F507" s="62">
        <f t="shared" si="43"/>
        <v>1</v>
      </c>
      <c r="G507" s="321">
        <v>1</v>
      </c>
      <c r="H507" s="95" t="s">
        <v>1829</v>
      </c>
    </row>
    <row r="508" spans="1:9" ht="17.399999999999999">
      <c r="A508" s="64">
        <f t="shared" si="36"/>
        <v>6471</v>
      </c>
      <c r="B508" s="26" t="s">
        <v>1794</v>
      </c>
      <c r="C508" s="57"/>
      <c r="D508" s="57"/>
      <c r="E508" s="54" t="s">
        <v>400</v>
      </c>
      <c r="F508" s="54">
        <f t="shared" si="43"/>
        <v>1</v>
      </c>
      <c r="G508" s="322">
        <v>1</v>
      </c>
    </row>
    <row r="509" spans="1:9" ht="17.399999999999999">
      <c r="A509" s="64">
        <f t="shared" si="36"/>
        <v>6472</v>
      </c>
      <c r="B509" s="26" t="s">
        <v>1795</v>
      </c>
      <c r="C509" s="57"/>
      <c r="D509" s="57"/>
      <c r="E509" s="54" t="s">
        <v>400</v>
      </c>
      <c r="F509" s="54">
        <f t="shared" si="43"/>
        <v>1</v>
      </c>
      <c r="G509" s="322">
        <v>1</v>
      </c>
    </row>
    <row r="510" spans="1:9" ht="17.399999999999999">
      <c r="A510" s="64">
        <f t="shared" si="36"/>
        <v>6473</v>
      </c>
      <c r="B510" s="26" t="s">
        <v>1796</v>
      </c>
      <c r="C510" s="57"/>
      <c r="D510" s="57"/>
      <c r="E510" s="54" t="s">
        <v>400</v>
      </c>
      <c r="F510" s="54">
        <f t="shared" si="43"/>
        <v>1</v>
      </c>
      <c r="G510" s="322">
        <v>1</v>
      </c>
    </row>
    <row r="511" spans="1:9" ht="17.399999999999999">
      <c r="A511" s="64">
        <f t="shared" si="36"/>
        <v>6474</v>
      </c>
      <c r="B511" s="26" t="s">
        <v>1797</v>
      </c>
      <c r="C511" s="57"/>
      <c r="D511" s="57"/>
      <c r="E511" s="54" t="s">
        <v>400</v>
      </c>
      <c r="F511" s="54">
        <f t="shared" si="43"/>
        <v>1</v>
      </c>
      <c r="G511" s="322">
        <v>1</v>
      </c>
    </row>
    <row r="512" spans="1:9" ht="17.399999999999999">
      <c r="A512" s="64">
        <f t="shared" si="36"/>
        <v>6475</v>
      </c>
      <c r="B512" s="26" t="s">
        <v>1798</v>
      </c>
      <c r="C512" s="55"/>
      <c r="D512" s="55"/>
      <c r="E512" s="54" t="s">
        <v>400</v>
      </c>
      <c r="F512" s="54">
        <f t="shared" si="43"/>
        <v>1</v>
      </c>
      <c r="G512" s="322">
        <v>1</v>
      </c>
    </row>
    <row r="513" spans="1:9" s="77" customFormat="1" ht="17.399999999999999">
      <c r="A513" s="64">
        <f t="shared" si="36"/>
        <v>6476</v>
      </c>
      <c r="B513" s="26" t="s">
        <v>1799</v>
      </c>
      <c r="C513" s="55"/>
      <c r="D513" s="55"/>
      <c r="E513" s="54" t="s">
        <v>400</v>
      </c>
      <c r="F513" s="54">
        <f t="shared" si="43"/>
        <v>1</v>
      </c>
      <c r="G513" s="322">
        <v>1</v>
      </c>
      <c r="I513" s="260"/>
    </row>
    <row r="514" spans="1:9" s="77" customFormat="1" ht="17.399999999999999">
      <c r="A514" s="64">
        <f t="shared" si="36"/>
        <v>6477</v>
      </c>
      <c r="B514" s="26" t="s">
        <v>1912</v>
      </c>
      <c r="C514" s="55"/>
      <c r="D514" s="55"/>
      <c r="E514" s="54" t="s">
        <v>400</v>
      </c>
      <c r="F514" s="54">
        <f t="shared" ref="F514" si="50">IF(OR(E514="U16", E514="S16"),1,IF(E514="TS",6,2))</f>
        <v>1</v>
      </c>
      <c r="G514" s="322">
        <v>1</v>
      </c>
      <c r="I514" s="260"/>
    </row>
    <row r="515" spans="1:9" ht="17.399999999999999">
      <c r="A515" s="64">
        <f t="shared" si="36"/>
        <v>6478</v>
      </c>
      <c r="B515" s="26" t="s">
        <v>1913</v>
      </c>
      <c r="C515" s="55"/>
      <c r="D515" s="55"/>
      <c r="E515" s="54" t="s">
        <v>400</v>
      </c>
      <c r="F515" s="54">
        <f t="shared" si="43"/>
        <v>1</v>
      </c>
      <c r="G515" s="322">
        <v>1</v>
      </c>
    </row>
    <row r="516" spans="1:9" ht="17.399999999999999">
      <c r="A516" s="64">
        <f t="shared" si="36"/>
        <v>6479</v>
      </c>
      <c r="B516" s="26" t="s">
        <v>1800</v>
      </c>
      <c r="C516" s="55"/>
      <c r="D516" s="55"/>
      <c r="E516" s="54" t="s">
        <v>400</v>
      </c>
      <c r="F516" s="54">
        <f t="shared" si="43"/>
        <v>1</v>
      </c>
      <c r="G516" s="322">
        <v>1</v>
      </c>
    </row>
    <row r="517" spans="1:9" ht="17.399999999999999">
      <c r="A517" s="64">
        <f t="shared" si="36"/>
        <v>6480</v>
      </c>
      <c r="B517" s="26" t="s">
        <v>1914</v>
      </c>
      <c r="C517" s="55"/>
      <c r="D517" s="55"/>
      <c r="E517" s="54" t="s">
        <v>132</v>
      </c>
      <c r="F517" s="54">
        <f t="shared" ref="F517:F518" si="51">IF(OR(E517="U16", E517="S16"),1,IF(E517="TS",6,2))</f>
        <v>1</v>
      </c>
      <c r="G517" s="322">
        <v>1</v>
      </c>
      <c r="I517" s="312"/>
    </row>
    <row r="518" spans="1:9" ht="17.399999999999999">
      <c r="A518" s="64">
        <f t="shared" ref="A518:A531" si="52">A517+(F517*G517)</f>
        <v>6481</v>
      </c>
      <c r="B518" s="26" t="s">
        <v>1888</v>
      </c>
      <c r="C518" s="55"/>
      <c r="D518" s="55"/>
      <c r="E518" s="54" t="s">
        <v>132</v>
      </c>
      <c r="F518" s="54">
        <f t="shared" si="51"/>
        <v>1</v>
      </c>
      <c r="G518" s="322">
        <v>1</v>
      </c>
      <c r="I518" s="312"/>
    </row>
    <row r="519" spans="1:9" ht="17.399999999999999">
      <c r="A519" s="64">
        <f t="shared" si="52"/>
        <v>6482</v>
      </c>
      <c r="B519" s="26" t="s">
        <v>1801</v>
      </c>
      <c r="C519" s="55"/>
      <c r="D519" s="55"/>
      <c r="E519" s="54" t="s">
        <v>400</v>
      </c>
      <c r="F519" s="54">
        <f t="shared" si="43"/>
        <v>1</v>
      </c>
      <c r="G519" s="322">
        <v>1</v>
      </c>
    </row>
    <row r="520" spans="1:9" ht="18" thickBot="1">
      <c r="A520" s="66">
        <f t="shared" si="52"/>
        <v>6483</v>
      </c>
      <c r="B520" s="144" t="s">
        <v>1915</v>
      </c>
      <c r="C520" s="73"/>
      <c r="D520" s="73"/>
      <c r="E520" s="68" t="s">
        <v>400</v>
      </c>
      <c r="F520" s="68">
        <f t="shared" ref="F520:F528" si="53">IF(OR(E520="U16", E520="S16"),1,IF(E520="TS",6,2))</f>
        <v>1</v>
      </c>
      <c r="G520" s="323">
        <v>1</v>
      </c>
      <c r="I520" s="320"/>
    </row>
    <row r="521" spans="1:9" ht="17.399999999999999">
      <c r="A521" s="60">
        <f t="shared" si="52"/>
        <v>6484</v>
      </c>
      <c r="B521" s="143" t="s">
        <v>1916</v>
      </c>
      <c r="C521" s="71"/>
      <c r="D521" s="71"/>
      <c r="E521" s="62" t="s">
        <v>400</v>
      </c>
      <c r="F521" s="62">
        <f t="shared" si="53"/>
        <v>1</v>
      </c>
      <c r="G521" s="321">
        <v>1</v>
      </c>
      <c r="I521" s="320"/>
    </row>
    <row r="522" spans="1:9" ht="17.399999999999999">
      <c r="A522" s="64">
        <f t="shared" si="52"/>
        <v>6485</v>
      </c>
      <c r="B522" s="26" t="s">
        <v>1921</v>
      </c>
      <c r="C522" s="55"/>
      <c r="D522" s="55"/>
      <c r="E522" s="54" t="s">
        <v>400</v>
      </c>
      <c r="F522" s="54">
        <f t="shared" si="53"/>
        <v>1</v>
      </c>
      <c r="G522" s="322">
        <v>1</v>
      </c>
      <c r="I522" s="320"/>
    </row>
    <row r="523" spans="1:9" ht="17.399999999999999">
      <c r="A523" s="64">
        <f t="shared" si="52"/>
        <v>6486</v>
      </c>
      <c r="B523" s="26" t="s">
        <v>1917</v>
      </c>
      <c r="C523" s="55"/>
      <c r="D523" s="55"/>
      <c r="E523" s="54" t="s">
        <v>400</v>
      </c>
      <c r="F523" s="54">
        <f t="shared" si="53"/>
        <v>1</v>
      </c>
      <c r="G523" s="322">
        <v>1</v>
      </c>
      <c r="I523" s="320"/>
    </row>
    <row r="524" spans="1:9" ht="17.399999999999999">
      <c r="A524" s="64">
        <f t="shared" si="52"/>
        <v>6487</v>
      </c>
      <c r="B524" s="26" t="s">
        <v>1922</v>
      </c>
      <c r="C524" s="55"/>
      <c r="D524" s="55"/>
      <c r="E524" s="54" t="s">
        <v>400</v>
      </c>
      <c r="F524" s="54">
        <f t="shared" si="53"/>
        <v>1</v>
      </c>
      <c r="G524" s="322">
        <v>1</v>
      </c>
      <c r="I524" s="320"/>
    </row>
    <row r="525" spans="1:9" ht="17.399999999999999">
      <c r="A525" s="64">
        <f t="shared" si="52"/>
        <v>6488</v>
      </c>
      <c r="B525" s="26" t="s">
        <v>1918</v>
      </c>
      <c r="C525" s="55"/>
      <c r="D525" s="55"/>
      <c r="E525" s="54" t="s">
        <v>400</v>
      </c>
      <c r="F525" s="54">
        <f t="shared" si="53"/>
        <v>1</v>
      </c>
      <c r="G525" s="322">
        <v>1</v>
      </c>
      <c r="I525" s="320"/>
    </row>
    <row r="526" spans="1:9" ht="17.399999999999999">
      <c r="A526" s="64">
        <f t="shared" si="52"/>
        <v>6489</v>
      </c>
      <c r="B526" s="26" t="s">
        <v>1923</v>
      </c>
      <c r="C526" s="55"/>
      <c r="D526" s="55"/>
      <c r="E526" s="54" t="s">
        <v>400</v>
      </c>
      <c r="F526" s="54">
        <f t="shared" si="53"/>
        <v>1</v>
      </c>
      <c r="G526" s="322">
        <v>1</v>
      </c>
      <c r="I526" s="320"/>
    </row>
    <row r="527" spans="1:9" ht="17.399999999999999">
      <c r="A527" s="64">
        <f t="shared" si="52"/>
        <v>6490</v>
      </c>
      <c r="B527" s="26" t="s">
        <v>1919</v>
      </c>
      <c r="C527" s="55"/>
      <c r="D527" s="55"/>
      <c r="E527" s="54" t="s">
        <v>400</v>
      </c>
      <c r="F527" s="54">
        <f t="shared" si="53"/>
        <v>1</v>
      </c>
      <c r="G527" s="322">
        <v>1</v>
      </c>
      <c r="I527" s="320"/>
    </row>
    <row r="528" spans="1:9" ht="17.399999999999999">
      <c r="A528" s="64">
        <f t="shared" si="52"/>
        <v>6491</v>
      </c>
      <c r="B528" s="26" t="s">
        <v>1924</v>
      </c>
      <c r="C528" s="55"/>
      <c r="D528" s="55"/>
      <c r="E528" s="54" t="s">
        <v>400</v>
      </c>
      <c r="F528" s="54">
        <f t="shared" si="53"/>
        <v>1</v>
      </c>
      <c r="G528" s="322">
        <v>1</v>
      </c>
      <c r="I528" s="320"/>
    </row>
    <row r="529" spans="1:9" ht="17.399999999999999">
      <c r="A529" s="64">
        <f t="shared" si="52"/>
        <v>6492</v>
      </c>
      <c r="B529" s="26" t="s">
        <v>1920</v>
      </c>
      <c r="C529" s="55"/>
      <c r="D529" s="55"/>
      <c r="E529" s="54" t="s">
        <v>400</v>
      </c>
      <c r="F529" s="54">
        <f t="shared" ref="F529:F530" si="54">IF(OR(E529="U16", E529="S16"),1,IF(E529="TS",6,2))</f>
        <v>1</v>
      </c>
      <c r="G529" s="322">
        <v>1</v>
      </c>
      <c r="I529" s="320"/>
    </row>
    <row r="530" spans="1:9" ht="18" thickBot="1">
      <c r="A530" s="66">
        <f t="shared" si="52"/>
        <v>6493</v>
      </c>
      <c r="B530" s="144" t="s">
        <v>1925</v>
      </c>
      <c r="C530" s="73"/>
      <c r="D530" s="73"/>
      <c r="E530" s="68" t="s">
        <v>400</v>
      </c>
      <c r="F530" s="68">
        <f t="shared" si="54"/>
        <v>1</v>
      </c>
      <c r="G530" s="323">
        <v>1</v>
      </c>
      <c r="I530" s="320"/>
    </row>
    <row r="531" spans="1:9" ht="17.399999999999999">
      <c r="A531" s="132">
        <f t="shared" si="52"/>
        <v>6494</v>
      </c>
      <c r="B531" s="337" t="s">
        <v>1889</v>
      </c>
      <c r="C531" s="70"/>
      <c r="D531" s="70"/>
      <c r="E531" s="59" t="s">
        <v>400</v>
      </c>
      <c r="F531" s="59">
        <f t="shared" si="43"/>
        <v>1</v>
      </c>
      <c r="G531" s="336">
        <v>1</v>
      </c>
    </row>
    <row r="532" spans="1:9" ht="17.399999999999999">
      <c r="A532" s="64">
        <f t="shared" ref="A532" si="55">A531+(F531*G531)</f>
        <v>6495</v>
      </c>
      <c r="B532" s="26" t="s">
        <v>1895</v>
      </c>
      <c r="C532" s="55"/>
      <c r="D532" s="55"/>
      <c r="E532" s="54" t="s">
        <v>400</v>
      </c>
      <c r="F532" s="54">
        <f t="shared" si="43"/>
        <v>1</v>
      </c>
      <c r="G532" s="313">
        <v>1</v>
      </c>
    </row>
    <row r="533" spans="1:9" ht="17.399999999999999">
      <c r="A533" s="64">
        <f t="shared" ref="A533:A565" si="56">A532+(F532*G532)</f>
        <v>6496</v>
      </c>
      <c r="B533" s="26" t="s">
        <v>1802</v>
      </c>
      <c r="C533" s="55"/>
      <c r="D533" s="55"/>
      <c r="E533" s="54" t="s">
        <v>400</v>
      </c>
      <c r="F533" s="54">
        <f t="shared" si="43"/>
        <v>1</v>
      </c>
      <c r="G533" s="313">
        <v>1</v>
      </c>
    </row>
    <row r="534" spans="1:9" ht="17.399999999999999">
      <c r="A534" s="64">
        <f t="shared" si="56"/>
        <v>6497</v>
      </c>
      <c r="B534" s="26" t="s">
        <v>1803</v>
      </c>
      <c r="C534" s="53"/>
      <c r="D534" s="53"/>
      <c r="E534" s="54" t="s">
        <v>370</v>
      </c>
      <c r="F534" s="54">
        <f t="shared" si="43"/>
        <v>1</v>
      </c>
      <c r="G534" s="313">
        <v>1</v>
      </c>
    </row>
    <row r="535" spans="1:9" ht="17.399999999999999">
      <c r="A535" s="64">
        <f t="shared" si="56"/>
        <v>6498</v>
      </c>
      <c r="B535" s="26" t="s">
        <v>1890</v>
      </c>
      <c r="C535" s="53"/>
      <c r="D535" s="53"/>
      <c r="E535" s="54" t="s">
        <v>370</v>
      </c>
      <c r="F535" s="54">
        <f t="shared" si="43"/>
        <v>1</v>
      </c>
      <c r="G535" s="313">
        <v>1</v>
      </c>
    </row>
    <row r="536" spans="1:9" ht="17.399999999999999">
      <c r="A536" s="64">
        <f t="shared" si="56"/>
        <v>6499</v>
      </c>
      <c r="B536" s="26" t="s">
        <v>1805</v>
      </c>
      <c r="C536" s="53"/>
      <c r="D536" s="53"/>
      <c r="E536" s="54" t="s">
        <v>370</v>
      </c>
      <c r="F536" s="54">
        <f t="shared" si="43"/>
        <v>1</v>
      </c>
      <c r="G536" s="313">
        <v>1</v>
      </c>
    </row>
    <row r="537" spans="1:9" ht="17.399999999999999">
      <c r="A537" s="64">
        <f t="shared" si="56"/>
        <v>6500</v>
      </c>
      <c r="B537" s="26" t="s">
        <v>1806</v>
      </c>
      <c r="C537" s="53"/>
      <c r="D537" s="53"/>
      <c r="E537" s="54" t="s">
        <v>370</v>
      </c>
      <c r="F537" s="54">
        <f t="shared" si="43"/>
        <v>1</v>
      </c>
      <c r="G537" s="313">
        <v>1</v>
      </c>
    </row>
    <row r="538" spans="1:9" ht="17.399999999999999">
      <c r="A538" s="64">
        <f t="shared" si="56"/>
        <v>6501</v>
      </c>
      <c r="B538" s="26" t="s">
        <v>1807</v>
      </c>
      <c r="C538" s="53"/>
      <c r="D538" s="53"/>
      <c r="E538" s="54" t="s">
        <v>400</v>
      </c>
      <c r="F538" s="54">
        <f t="shared" si="43"/>
        <v>1</v>
      </c>
      <c r="G538" s="313">
        <v>1</v>
      </c>
    </row>
    <row r="539" spans="1:9" ht="17.399999999999999">
      <c r="A539" s="64">
        <f t="shared" si="56"/>
        <v>6502</v>
      </c>
      <c r="B539" s="26" t="s">
        <v>1891</v>
      </c>
      <c r="C539" s="53"/>
      <c r="D539" s="53"/>
      <c r="E539" s="54" t="s">
        <v>400</v>
      </c>
      <c r="F539" s="54">
        <f t="shared" si="43"/>
        <v>1</v>
      </c>
      <c r="G539" s="313">
        <v>1</v>
      </c>
    </row>
    <row r="540" spans="1:9" ht="17.399999999999999">
      <c r="A540" s="64">
        <f t="shared" si="56"/>
        <v>6503</v>
      </c>
      <c r="B540" s="26" t="s">
        <v>1808</v>
      </c>
      <c r="C540" s="319"/>
      <c r="D540" s="319"/>
      <c r="E540" s="54" t="s">
        <v>370</v>
      </c>
      <c r="F540" s="54">
        <f t="shared" ref="F540:F543" si="57">IF(OR(E540="U16", E540="S16"),1,IF(E540="TS",6,2))</f>
        <v>1</v>
      </c>
      <c r="G540" s="313">
        <v>1</v>
      </c>
      <c r="I540" s="312"/>
    </row>
    <row r="541" spans="1:9" ht="17.399999999999999">
      <c r="A541" s="64">
        <f t="shared" si="56"/>
        <v>6504</v>
      </c>
      <c r="B541" s="26" t="s">
        <v>1892</v>
      </c>
      <c r="C541" s="319"/>
      <c r="D541" s="319"/>
      <c r="E541" s="54" t="s">
        <v>370</v>
      </c>
      <c r="F541" s="54">
        <f t="shared" si="57"/>
        <v>1</v>
      </c>
      <c r="G541" s="313">
        <v>1</v>
      </c>
      <c r="I541" s="312"/>
    </row>
    <row r="542" spans="1:9" ht="17.399999999999999">
      <c r="A542" s="64">
        <f t="shared" si="56"/>
        <v>6505</v>
      </c>
      <c r="B542" s="26" t="s">
        <v>1893</v>
      </c>
      <c r="C542" s="319"/>
      <c r="D542" s="319"/>
      <c r="E542" s="54" t="s">
        <v>132</v>
      </c>
      <c r="F542" s="54">
        <f t="shared" si="57"/>
        <v>1</v>
      </c>
      <c r="G542" s="313">
        <v>1</v>
      </c>
      <c r="I542" s="312"/>
    </row>
    <row r="543" spans="1:9" ht="17.399999999999999">
      <c r="A543" s="64">
        <f t="shared" si="56"/>
        <v>6506</v>
      </c>
      <c r="B543" s="26" t="s">
        <v>1894</v>
      </c>
      <c r="C543" s="319"/>
      <c r="D543" s="319"/>
      <c r="E543" s="54" t="s">
        <v>132</v>
      </c>
      <c r="F543" s="54">
        <f t="shared" si="57"/>
        <v>1</v>
      </c>
      <c r="G543" s="313">
        <v>1</v>
      </c>
      <c r="I543" s="312"/>
    </row>
    <row r="544" spans="1:9" ht="17.399999999999999">
      <c r="A544" s="64">
        <f t="shared" si="56"/>
        <v>6507</v>
      </c>
      <c r="B544" s="26" t="s">
        <v>1896</v>
      </c>
      <c r="C544" s="319"/>
      <c r="D544" s="319"/>
      <c r="E544" s="54" t="s">
        <v>132</v>
      </c>
      <c r="F544" s="54">
        <f t="shared" ref="F544:F545" si="58">IF(OR(E544="U16", E544="S16"),1,IF(E544="TS",6,2))</f>
        <v>1</v>
      </c>
      <c r="G544" s="313">
        <v>1</v>
      </c>
      <c r="I544" s="312"/>
    </row>
    <row r="545" spans="1:9" ht="17.399999999999999">
      <c r="A545" s="64">
        <f t="shared" si="56"/>
        <v>6508</v>
      </c>
      <c r="B545" s="26" t="s">
        <v>1804</v>
      </c>
      <c r="C545" s="319"/>
      <c r="D545" s="319"/>
      <c r="E545" s="54" t="s">
        <v>132</v>
      </c>
      <c r="F545" s="54">
        <f t="shared" si="58"/>
        <v>1</v>
      </c>
      <c r="G545" s="313">
        <v>1</v>
      </c>
      <c r="I545" s="312"/>
    </row>
    <row r="546" spans="1:9" ht="18" thickBot="1">
      <c r="A546" s="66">
        <f t="shared" si="56"/>
        <v>6509</v>
      </c>
      <c r="B546" s="144" t="s">
        <v>1832</v>
      </c>
      <c r="C546" s="67"/>
      <c r="D546" s="67"/>
      <c r="E546" s="68" t="s">
        <v>132</v>
      </c>
      <c r="F546" s="68">
        <f t="shared" ref="F546" si="59">IF(OR(E546="U16", E546="S16"),1,IF(E546="TS",6,2))</f>
        <v>1</v>
      </c>
      <c r="G546" s="314">
        <v>1</v>
      </c>
      <c r="I546" s="297"/>
    </row>
    <row r="547" spans="1:9" ht="17.399999999999999">
      <c r="A547" s="60">
        <f t="shared" si="56"/>
        <v>6510</v>
      </c>
      <c r="B547" s="143" t="s">
        <v>1809</v>
      </c>
      <c r="C547" s="71"/>
      <c r="D547" s="71"/>
      <c r="E547" s="62" t="s">
        <v>400</v>
      </c>
      <c r="F547" s="62">
        <f t="shared" si="43"/>
        <v>1</v>
      </c>
      <c r="G547" s="321">
        <v>1</v>
      </c>
    </row>
    <row r="548" spans="1:9" ht="17.399999999999999">
      <c r="A548" s="64">
        <f t="shared" si="56"/>
        <v>6511</v>
      </c>
      <c r="B548" s="26" t="s">
        <v>1810</v>
      </c>
      <c r="C548" s="53"/>
      <c r="D548" s="53"/>
      <c r="E548" s="54" t="s">
        <v>400</v>
      </c>
      <c r="F548" s="54">
        <f>IF(OR(E548="U16", E548="S16"),1,IF(E548="TS",6,2))</f>
        <v>1</v>
      </c>
      <c r="G548" s="322">
        <v>1</v>
      </c>
    </row>
    <row r="549" spans="1:9" ht="17.399999999999999">
      <c r="A549" s="64">
        <f t="shared" si="56"/>
        <v>6512</v>
      </c>
      <c r="B549" s="26" t="s">
        <v>1811</v>
      </c>
      <c r="C549" s="53"/>
      <c r="D549" s="53"/>
      <c r="E549" s="54" t="s">
        <v>400</v>
      </c>
      <c r="F549" s="54">
        <f>IF(OR(E549="U16", E549="S16"),1,IF(E549="TS",6,2))</f>
        <v>1</v>
      </c>
      <c r="G549" s="322">
        <v>1</v>
      </c>
    </row>
    <row r="550" spans="1:9" ht="17.399999999999999">
      <c r="A550" s="64">
        <f t="shared" si="56"/>
        <v>6513</v>
      </c>
      <c r="B550" s="26" t="s">
        <v>1941</v>
      </c>
      <c r="C550" s="53"/>
      <c r="D550" s="53"/>
      <c r="E550" s="54" t="s">
        <v>400</v>
      </c>
      <c r="F550" s="54">
        <f>IF(OR(E550="U16", E550="S16"),1,IF(E550="TS",6,2))</f>
        <v>1</v>
      </c>
      <c r="G550" s="322">
        <v>1</v>
      </c>
    </row>
    <row r="551" spans="1:9" ht="17.399999999999999">
      <c r="A551" s="64">
        <f t="shared" si="56"/>
        <v>6514</v>
      </c>
      <c r="B551" s="26" t="s">
        <v>1812</v>
      </c>
      <c r="C551" s="53"/>
      <c r="D551" s="53"/>
      <c r="E551" s="54" t="s">
        <v>400</v>
      </c>
      <c r="F551" s="54">
        <f>IF(OR(E551="U16", E551="S16"),1,IF(E551="TS",6,2))</f>
        <v>1</v>
      </c>
      <c r="G551" s="322">
        <v>1</v>
      </c>
    </row>
    <row r="552" spans="1:9" ht="17.399999999999999">
      <c r="A552" s="64">
        <f t="shared" si="56"/>
        <v>6515</v>
      </c>
      <c r="B552" s="26" t="s">
        <v>1813</v>
      </c>
      <c r="C552" s="53"/>
      <c r="D552" s="53"/>
      <c r="E552" s="54" t="s">
        <v>400</v>
      </c>
      <c r="F552" s="54">
        <f t="shared" ref="F552:F565" si="60">IF(OR(E552="U16", E552="S16"),1,IF(E552="TS",6,2))</f>
        <v>1</v>
      </c>
      <c r="G552" s="322">
        <v>1</v>
      </c>
    </row>
    <row r="553" spans="1:9" ht="17.399999999999999">
      <c r="A553" s="64">
        <f t="shared" si="56"/>
        <v>6516</v>
      </c>
      <c r="B553" s="26" t="s">
        <v>1814</v>
      </c>
      <c r="C553" s="53"/>
      <c r="D553" s="53"/>
      <c r="E553" s="54" t="s">
        <v>400</v>
      </c>
      <c r="F553" s="54">
        <f t="shared" si="60"/>
        <v>1</v>
      </c>
      <c r="G553" s="322">
        <v>1</v>
      </c>
    </row>
    <row r="554" spans="1:9" ht="17.399999999999999">
      <c r="A554" s="64">
        <f t="shared" si="56"/>
        <v>6517</v>
      </c>
      <c r="B554" s="26" t="s">
        <v>1815</v>
      </c>
      <c r="C554" s="53"/>
      <c r="D554" s="53"/>
      <c r="E554" s="54" t="s">
        <v>400</v>
      </c>
      <c r="F554" s="54">
        <f t="shared" si="60"/>
        <v>1</v>
      </c>
      <c r="G554" s="322">
        <v>1</v>
      </c>
    </row>
    <row r="555" spans="1:9" ht="17.399999999999999">
      <c r="A555" s="64">
        <f t="shared" si="56"/>
        <v>6518</v>
      </c>
      <c r="B555" s="26" t="s">
        <v>1942</v>
      </c>
      <c r="C555" s="53"/>
      <c r="D555" s="53"/>
      <c r="E555" s="54" t="s">
        <v>400</v>
      </c>
      <c r="F555" s="54">
        <f t="shared" si="60"/>
        <v>1</v>
      </c>
      <c r="G555" s="322">
        <v>1</v>
      </c>
    </row>
    <row r="556" spans="1:9" ht="18" thickBot="1">
      <c r="A556" s="66">
        <f t="shared" si="56"/>
        <v>6519</v>
      </c>
      <c r="B556" s="144" t="s">
        <v>1937</v>
      </c>
      <c r="C556" s="67"/>
      <c r="D556" s="67"/>
      <c r="E556" s="68" t="s">
        <v>400</v>
      </c>
      <c r="F556" s="68">
        <f t="shared" si="60"/>
        <v>1</v>
      </c>
      <c r="G556" s="323">
        <v>1</v>
      </c>
    </row>
    <row r="557" spans="1:9" ht="17.399999999999999">
      <c r="A557" s="60">
        <f t="shared" si="56"/>
        <v>6520</v>
      </c>
      <c r="B557" s="143" t="s">
        <v>1943</v>
      </c>
      <c r="C557" s="61"/>
      <c r="D557" s="61"/>
      <c r="E557" s="62" t="s">
        <v>132</v>
      </c>
      <c r="F557" s="62">
        <f t="shared" si="60"/>
        <v>1</v>
      </c>
      <c r="G557" s="321">
        <v>1</v>
      </c>
      <c r="I557" s="297"/>
    </row>
    <row r="558" spans="1:9" ht="17.399999999999999">
      <c r="A558" s="64">
        <f t="shared" si="56"/>
        <v>6521</v>
      </c>
      <c r="B558" s="26" t="s">
        <v>1816</v>
      </c>
      <c r="C558" s="53"/>
      <c r="D558" s="53"/>
      <c r="E558" s="54" t="s">
        <v>400</v>
      </c>
      <c r="F558" s="54">
        <f t="shared" si="60"/>
        <v>1</v>
      </c>
      <c r="G558" s="322">
        <v>1</v>
      </c>
    </row>
    <row r="559" spans="1:9" ht="17.399999999999999">
      <c r="A559" s="64">
        <f t="shared" si="56"/>
        <v>6522</v>
      </c>
      <c r="B559" s="26" t="s">
        <v>1817</v>
      </c>
      <c r="C559" s="53"/>
      <c r="D559" s="53"/>
      <c r="E559" s="54" t="s">
        <v>400</v>
      </c>
      <c r="F559" s="54">
        <f t="shared" si="60"/>
        <v>1</v>
      </c>
      <c r="G559" s="322">
        <v>1</v>
      </c>
    </row>
    <row r="560" spans="1:9" ht="17.399999999999999">
      <c r="A560" s="64">
        <f t="shared" si="56"/>
        <v>6523</v>
      </c>
      <c r="B560" s="26" t="s">
        <v>1818</v>
      </c>
      <c r="C560" s="53"/>
      <c r="D560" s="53"/>
      <c r="E560" s="54" t="s">
        <v>370</v>
      </c>
      <c r="F560" s="54">
        <f t="shared" si="60"/>
        <v>1</v>
      </c>
      <c r="G560" s="322">
        <v>1</v>
      </c>
    </row>
    <row r="561" spans="1:9" ht="17.399999999999999">
      <c r="A561" s="64">
        <f t="shared" si="56"/>
        <v>6524</v>
      </c>
      <c r="B561" s="26" t="s">
        <v>1819</v>
      </c>
      <c r="C561" s="53"/>
      <c r="D561" s="53"/>
      <c r="E561" s="54" t="s">
        <v>370</v>
      </c>
      <c r="F561" s="54">
        <f t="shared" si="60"/>
        <v>1</v>
      </c>
      <c r="G561" s="322">
        <v>1</v>
      </c>
      <c r="I561" s="40" t="s">
        <v>615</v>
      </c>
    </row>
    <row r="562" spans="1:9" ht="17.399999999999999">
      <c r="A562" s="64">
        <f t="shared" si="56"/>
        <v>6525</v>
      </c>
      <c r="B562" s="26" t="s">
        <v>1820</v>
      </c>
      <c r="C562" s="53"/>
      <c r="D562" s="53"/>
      <c r="E562" s="54" t="s">
        <v>370</v>
      </c>
      <c r="F562" s="54">
        <f t="shared" si="60"/>
        <v>1</v>
      </c>
      <c r="G562" s="322">
        <v>1</v>
      </c>
    </row>
    <row r="563" spans="1:9" ht="17.399999999999999">
      <c r="A563" s="64">
        <f t="shared" si="56"/>
        <v>6526</v>
      </c>
      <c r="B563" s="26" t="s">
        <v>1944</v>
      </c>
      <c r="C563" s="53"/>
      <c r="D563" s="53"/>
      <c r="E563" s="54" t="s">
        <v>1755</v>
      </c>
      <c r="F563" s="54">
        <f t="shared" si="60"/>
        <v>1</v>
      </c>
      <c r="G563" s="322">
        <v>1</v>
      </c>
    </row>
    <row r="564" spans="1:9" ht="18" thickBot="1">
      <c r="A564" s="66">
        <f t="shared" si="56"/>
        <v>6527</v>
      </c>
      <c r="B564" s="144" t="s">
        <v>1832</v>
      </c>
      <c r="C564" s="67"/>
      <c r="D564" s="67"/>
      <c r="E564" s="68" t="s">
        <v>1755</v>
      </c>
      <c r="F564" s="68">
        <f t="shared" ref="F564" si="61">IF(OR(E564="U16", E564="S16"),1,IF(E564="TS",6,2))</f>
        <v>1</v>
      </c>
      <c r="G564" s="323">
        <v>1</v>
      </c>
      <c r="I564" s="320"/>
    </row>
    <row r="565" spans="1:9" ht="17.399999999999999">
      <c r="A565" s="132">
        <f t="shared" si="56"/>
        <v>6528</v>
      </c>
      <c r="B565" s="58" t="s">
        <v>1873</v>
      </c>
      <c r="C565" s="70"/>
      <c r="D565" s="70"/>
      <c r="E565" s="59" t="s">
        <v>400</v>
      </c>
      <c r="F565" s="59">
        <f t="shared" si="60"/>
        <v>1</v>
      </c>
      <c r="G565" s="311">
        <v>112</v>
      </c>
    </row>
    <row r="566" spans="1:9" ht="15.6">
      <c r="A566" s="369" t="s">
        <v>426</v>
      </c>
      <c r="B566" s="370"/>
      <c r="C566" s="370"/>
      <c r="D566" s="370"/>
      <c r="E566" s="370"/>
      <c r="F566" s="370"/>
      <c r="G566" s="371"/>
    </row>
    <row r="567" spans="1:9" ht="15.6">
      <c r="A567" s="296">
        <f>A565+(F565*G565)</f>
        <v>6640</v>
      </c>
      <c r="B567" s="39" t="s">
        <v>158</v>
      </c>
      <c r="C567" s="37"/>
      <c r="D567" s="37"/>
      <c r="E567" s="50" t="s">
        <v>132</v>
      </c>
      <c r="F567" s="50">
        <f t="shared" ref="F567:F572" si="62">IF(OR(E567="U16", E567="S16"),1,IF(E567="TS",6,2))</f>
        <v>1</v>
      </c>
      <c r="G567" s="37">
        <v>6</v>
      </c>
    </row>
    <row r="568" spans="1:9" ht="15.6">
      <c r="A568" s="37">
        <f t="shared" ref="A568:A575" si="63">A567+(F567*G567)</f>
        <v>6646</v>
      </c>
      <c r="B568" s="39" t="s">
        <v>161</v>
      </c>
      <c r="E568" s="50" t="s">
        <v>132</v>
      </c>
      <c r="F568" s="50">
        <f t="shared" si="62"/>
        <v>1</v>
      </c>
      <c r="G568" s="37">
        <v>4</v>
      </c>
    </row>
    <row r="569" spans="1:9" ht="15.6">
      <c r="A569" s="37">
        <f t="shared" si="63"/>
        <v>6650</v>
      </c>
      <c r="B569" s="39" t="s">
        <v>186</v>
      </c>
      <c r="C569" s="37"/>
      <c r="D569" s="37"/>
      <c r="E569" s="50" t="s">
        <v>132</v>
      </c>
      <c r="F569" s="50">
        <f t="shared" si="62"/>
        <v>1</v>
      </c>
      <c r="G569" s="37">
        <v>1</v>
      </c>
    </row>
    <row r="570" spans="1:9" ht="15.6">
      <c r="A570" s="37">
        <f t="shared" si="63"/>
        <v>6651</v>
      </c>
      <c r="B570" s="39" t="s">
        <v>159</v>
      </c>
      <c r="C570" s="37"/>
      <c r="D570" s="37"/>
      <c r="E570" s="50" t="s">
        <v>132</v>
      </c>
      <c r="F570" s="50">
        <f t="shared" si="62"/>
        <v>1</v>
      </c>
      <c r="G570" s="37">
        <v>1</v>
      </c>
    </row>
    <row r="571" spans="1:9" ht="15.6">
      <c r="A571" s="37">
        <f t="shared" si="63"/>
        <v>6652</v>
      </c>
      <c r="B571" s="39" t="s">
        <v>160</v>
      </c>
      <c r="C571" s="37"/>
      <c r="D571" s="37"/>
      <c r="E571" s="50" t="s">
        <v>132</v>
      </c>
      <c r="F571" s="50">
        <f t="shared" si="62"/>
        <v>1</v>
      </c>
      <c r="G571" s="37">
        <v>1</v>
      </c>
    </row>
    <row r="572" spans="1:9" ht="15.6">
      <c r="A572" s="37">
        <f t="shared" si="63"/>
        <v>6653</v>
      </c>
      <c r="B572" s="39" t="s">
        <v>1197</v>
      </c>
      <c r="E572" s="50" t="s">
        <v>132</v>
      </c>
      <c r="F572" s="50">
        <f t="shared" si="62"/>
        <v>1</v>
      </c>
      <c r="G572" s="37">
        <v>1</v>
      </c>
    </row>
    <row r="573" spans="1:9" ht="15.6">
      <c r="A573" s="37">
        <f t="shared" si="63"/>
        <v>6654</v>
      </c>
      <c r="B573" s="39" t="s">
        <v>1198</v>
      </c>
      <c r="C573" s="37"/>
      <c r="D573" s="37"/>
      <c r="E573" s="50" t="s">
        <v>132</v>
      </c>
      <c r="F573" s="50">
        <f>IF(OR(E573="U16", E573="S16"),1,IF(E573="TS",6,2))</f>
        <v>1</v>
      </c>
      <c r="G573" s="37">
        <v>1</v>
      </c>
    </row>
    <row r="574" spans="1:9" ht="15.6">
      <c r="A574" s="37">
        <f t="shared" si="63"/>
        <v>6655</v>
      </c>
      <c r="B574" s="39" t="s">
        <v>1199</v>
      </c>
      <c r="C574" s="37"/>
      <c r="D574" s="37"/>
      <c r="E574" s="50" t="s">
        <v>132</v>
      </c>
      <c r="F574" s="50">
        <f>IF(OR(E574="U16", E574="S16"),1,IF(E574="TS",6,2))</f>
        <v>1</v>
      </c>
      <c r="G574" s="37">
        <v>1</v>
      </c>
    </row>
    <row r="575" spans="1:9" ht="15.6">
      <c r="A575" s="35">
        <f t="shared" si="63"/>
        <v>6656</v>
      </c>
      <c r="B575" s="82" t="s">
        <v>293</v>
      </c>
      <c r="E575" s="52" t="s">
        <v>132</v>
      </c>
      <c r="F575" s="52">
        <f>IF(OR(E575="U16", E575="S16"),1,IF(E575="TS",6,2))</f>
        <v>1</v>
      </c>
      <c r="G575" s="35">
        <v>44</v>
      </c>
    </row>
    <row r="576" spans="1:9" ht="15.6">
      <c r="A576" s="405" t="s">
        <v>2010</v>
      </c>
      <c r="B576" s="405"/>
      <c r="C576" s="405"/>
      <c r="D576" s="405"/>
      <c r="E576" s="405"/>
      <c r="F576" s="405"/>
      <c r="G576" s="405"/>
    </row>
    <row r="577" spans="1:7" ht="15.6">
      <c r="A577" s="363" t="s">
        <v>398</v>
      </c>
      <c r="B577" s="363"/>
      <c r="C577" s="363"/>
      <c r="D577" s="363"/>
      <c r="E577" s="363"/>
      <c r="F577" s="363"/>
      <c r="G577" s="363"/>
    </row>
    <row r="578" spans="1:7" ht="46.8">
      <c r="A578" s="37">
        <f>A575+(F575*G575)</f>
        <v>6700</v>
      </c>
      <c r="B578" s="39" t="s">
        <v>1735</v>
      </c>
      <c r="E578" s="50" t="s">
        <v>132</v>
      </c>
      <c r="F578" s="50">
        <f t="shared" ref="F578:F596" si="64">IF(OR(E578="U16", E578="S16"),1,IF(E578="TS",6,2))</f>
        <v>1</v>
      </c>
      <c r="G578" s="37">
        <v>1</v>
      </c>
    </row>
    <row r="579" spans="1:7" ht="93.6">
      <c r="A579" s="37">
        <f t="shared" ref="A579:A655" si="65">A578+(F578*G578)</f>
        <v>6701</v>
      </c>
      <c r="B579" s="39" t="s">
        <v>320</v>
      </c>
      <c r="C579" s="37"/>
      <c r="D579" s="37"/>
      <c r="E579" s="50" t="s">
        <v>132</v>
      </c>
      <c r="F579" s="50">
        <f t="shared" si="64"/>
        <v>1</v>
      </c>
      <c r="G579" s="37">
        <v>1</v>
      </c>
    </row>
    <row r="580" spans="1:7" ht="62.4">
      <c r="A580" s="37">
        <f t="shared" si="65"/>
        <v>6702</v>
      </c>
      <c r="B580" s="39" t="s">
        <v>321</v>
      </c>
      <c r="C580" s="37"/>
      <c r="D580" s="37"/>
      <c r="E580" s="50" t="s">
        <v>132</v>
      </c>
      <c r="F580" s="50">
        <f t="shared" si="64"/>
        <v>1</v>
      </c>
      <c r="G580" s="37">
        <v>1</v>
      </c>
    </row>
    <row r="581" spans="1:7" ht="15.6">
      <c r="A581" s="37">
        <f t="shared" si="65"/>
        <v>6703</v>
      </c>
      <c r="B581" s="39" t="s">
        <v>322</v>
      </c>
      <c r="C581" s="37" t="s">
        <v>1737</v>
      </c>
      <c r="D581" s="37"/>
      <c r="E581" s="50" t="s">
        <v>132</v>
      </c>
      <c r="F581" s="50">
        <f t="shared" si="64"/>
        <v>1</v>
      </c>
      <c r="G581" s="37">
        <v>1</v>
      </c>
    </row>
    <row r="582" spans="1:7" ht="15.6">
      <c r="A582" s="37">
        <f t="shared" si="65"/>
        <v>6704</v>
      </c>
      <c r="B582" s="42" t="s">
        <v>372</v>
      </c>
      <c r="C582" s="37" t="s">
        <v>1741</v>
      </c>
      <c r="D582" s="37"/>
      <c r="E582" s="50" t="s">
        <v>132</v>
      </c>
      <c r="F582" s="50">
        <f t="shared" si="64"/>
        <v>1</v>
      </c>
      <c r="G582" s="37">
        <v>4</v>
      </c>
    </row>
    <row r="583" spans="1:7" ht="15.6">
      <c r="A583" s="37">
        <f t="shared" si="65"/>
        <v>6708</v>
      </c>
      <c r="B583" s="42" t="s">
        <v>373</v>
      </c>
      <c r="C583" s="37" t="s">
        <v>1738</v>
      </c>
      <c r="D583" s="37"/>
      <c r="E583" s="50" t="s">
        <v>132</v>
      </c>
      <c r="F583" s="50">
        <f t="shared" si="64"/>
        <v>1</v>
      </c>
      <c r="G583" s="37">
        <v>4</v>
      </c>
    </row>
    <row r="584" spans="1:7" ht="15.6">
      <c r="A584" s="37">
        <f t="shared" si="65"/>
        <v>6712</v>
      </c>
      <c r="B584" s="42" t="s">
        <v>374</v>
      </c>
      <c r="C584" s="37" t="s">
        <v>1739</v>
      </c>
      <c r="D584" s="37"/>
      <c r="E584" s="50" t="s">
        <v>132</v>
      </c>
      <c r="F584" s="50">
        <f t="shared" si="64"/>
        <v>1</v>
      </c>
      <c r="G584" s="37">
        <v>4</v>
      </c>
    </row>
    <row r="585" spans="1:7" ht="15.6">
      <c r="A585" s="37">
        <f t="shared" si="65"/>
        <v>6716</v>
      </c>
      <c r="B585" s="42" t="s">
        <v>375</v>
      </c>
      <c r="C585" s="37" t="s">
        <v>1740</v>
      </c>
      <c r="D585" s="37"/>
      <c r="E585" s="50" t="s">
        <v>132</v>
      </c>
      <c r="F585" s="50">
        <f t="shared" si="64"/>
        <v>1</v>
      </c>
      <c r="G585" s="37">
        <v>4</v>
      </c>
    </row>
    <row r="586" spans="1:7" ht="15.6">
      <c r="A586" s="37">
        <f t="shared" si="65"/>
        <v>6720</v>
      </c>
      <c r="B586" s="47"/>
      <c r="C586" s="37"/>
      <c r="D586" s="37"/>
      <c r="E586" s="50" t="s">
        <v>132</v>
      </c>
      <c r="F586" s="50">
        <f t="shared" si="64"/>
        <v>1</v>
      </c>
      <c r="G586" s="37">
        <v>4</v>
      </c>
    </row>
    <row r="587" spans="1:7" ht="15.6">
      <c r="A587" s="37">
        <f t="shared" si="65"/>
        <v>6724</v>
      </c>
      <c r="B587" s="42"/>
      <c r="C587" s="37"/>
      <c r="D587" s="37"/>
      <c r="E587" s="50" t="s">
        <v>132</v>
      </c>
      <c r="F587" s="50">
        <f t="shared" si="64"/>
        <v>1</v>
      </c>
      <c r="G587" s="37">
        <v>16</v>
      </c>
    </row>
    <row r="588" spans="1:7" ht="15.6">
      <c r="A588" s="37">
        <f t="shared" si="65"/>
        <v>6740</v>
      </c>
      <c r="B588" s="42" t="s">
        <v>376</v>
      </c>
      <c r="C588" s="37"/>
      <c r="D588" s="37"/>
      <c r="E588" s="50" t="s">
        <v>132</v>
      </c>
      <c r="F588" s="50">
        <f t="shared" si="64"/>
        <v>1</v>
      </c>
      <c r="G588" s="37">
        <v>1</v>
      </c>
    </row>
    <row r="589" spans="1:7" ht="15.6">
      <c r="A589" s="37">
        <f t="shared" si="65"/>
        <v>6741</v>
      </c>
      <c r="B589" s="42" t="s">
        <v>427</v>
      </c>
      <c r="C589" s="37"/>
      <c r="D589" s="37"/>
      <c r="E589" s="50" t="s">
        <v>132</v>
      </c>
      <c r="F589" s="50">
        <f t="shared" si="64"/>
        <v>1</v>
      </c>
      <c r="G589" s="37">
        <v>1</v>
      </c>
    </row>
    <row r="590" spans="1:7" ht="15.6">
      <c r="A590" s="37">
        <f t="shared" si="65"/>
        <v>6742</v>
      </c>
      <c r="B590" s="42"/>
      <c r="C590" s="37"/>
      <c r="D590" s="37"/>
      <c r="E590" s="50" t="s">
        <v>132</v>
      </c>
      <c r="F590" s="50">
        <f t="shared" si="64"/>
        <v>1</v>
      </c>
      <c r="G590" s="37">
        <v>1</v>
      </c>
    </row>
    <row r="591" spans="1:7" ht="15.6">
      <c r="A591" s="37">
        <f t="shared" si="65"/>
        <v>6743</v>
      </c>
      <c r="B591" s="42"/>
      <c r="C591" s="37"/>
      <c r="D591" s="37"/>
      <c r="E591" s="50" t="s">
        <v>132</v>
      </c>
      <c r="F591" s="50">
        <f t="shared" si="64"/>
        <v>1</v>
      </c>
      <c r="G591" s="37">
        <v>1</v>
      </c>
    </row>
    <row r="592" spans="1:7" ht="15.6">
      <c r="A592" s="37">
        <f t="shared" si="65"/>
        <v>6744</v>
      </c>
      <c r="B592" s="39"/>
      <c r="C592" s="37"/>
      <c r="D592" s="37"/>
      <c r="E592" s="50" t="s">
        <v>132</v>
      </c>
      <c r="F592" s="50">
        <f t="shared" si="64"/>
        <v>1</v>
      </c>
      <c r="G592" s="37">
        <v>1</v>
      </c>
    </row>
    <row r="593" spans="1:8" ht="15.6">
      <c r="A593" s="37">
        <f t="shared" si="65"/>
        <v>6745</v>
      </c>
      <c r="B593" s="42" t="s">
        <v>41</v>
      </c>
      <c r="C593" s="37"/>
      <c r="D593" s="37"/>
      <c r="E593" s="50" t="s">
        <v>132</v>
      </c>
      <c r="F593" s="50">
        <f t="shared" si="64"/>
        <v>1</v>
      </c>
      <c r="G593" s="37">
        <v>1</v>
      </c>
    </row>
    <row r="594" spans="1:8" ht="15.6">
      <c r="A594" s="37">
        <f t="shared" si="65"/>
        <v>6746</v>
      </c>
      <c r="B594" s="42"/>
      <c r="C594" s="37"/>
      <c r="D594" s="37"/>
      <c r="E594" s="50" t="s">
        <v>132</v>
      </c>
      <c r="F594" s="50">
        <f t="shared" si="64"/>
        <v>1</v>
      </c>
      <c r="G594" s="37">
        <v>4</v>
      </c>
    </row>
    <row r="595" spans="1:8" ht="15.6">
      <c r="A595" s="37">
        <f t="shared" si="65"/>
        <v>6750</v>
      </c>
      <c r="B595" s="232"/>
      <c r="C595" s="37" t="s">
        <v>41</v>
      </c>
      <c r="D595" s="37"/>
      <c r="E595" s="50" t="s">
        <v>132</v>
      </c>
      <c r="F595" s="50">
        <f>IF(OR(E595="U16", E595="S16"),1,IF(E595="TS",6,2))</f>
        <v>1</v>
      </c>
      <c r="G595" s="37">
        <v>1</v>
      </c>
    </row>
    <row r="596" spans="1:8" ht="31.2">
      <c r="A596" s="268">
        <f t="shared" si="65"/>
        <v>6751</v>
      </c>
      <c r="B596" s="285" t="s">
        <v>1902</v>
      </c>
      <c r="C596" s="268" t="s">
        <v>2016</v>
      </c>
      <c r="D596" s="268"/>
      <c r="E596" s="268" t="s">
        <v>132</v>
      </c>
      <c r="F596" s="268">
        <f t="shared" si="64"/>
        <v>1</v>
      </c>
      <c r="G596" s="268">
        <v>1</v>
      </c>
      <c r="H596" s="397"/>
    </row>
    <row r="597" spans="1:8" ht="31.2">
      <c r="A597" s="268">
        <f t="shared" si="65"/>
        <v>6752</v>
      </c>
      <c r="B597" s="285" t="s">
        <v>1903</v>
      </c>
      <c r="C597" s="268" t="s">
        <v>2017</v>
      </c>
      <c r="D597" s="268"/>
      <c r="E597" s="268" t="s">
        <v>132</v>
      </c>
      <c r="F597" s="268">
        <f t="shared" ref="F597:F603" si="66">IF(OR(E597="U16", E597="S16"),1,IF(E597="TS",6,2))</f>
        <v>1</v>
      </c>
      <c r="G597" s="268">
        <v>1</v>
      </c>
      <c r="H597" s="397"/>
    </row>
    <row r="598" spans="1:8" ht="78">
      <c r="A598" s="268">
        <f t="shared" si="65"/>
        <v>6753</v>
      </c>
      <c r="B598" s="285" t="s">
        <v>1904</v>
      </c>
      <c r="C598" s="268" t="s">
        <v>2018</v>
      </c>
      <c r="D598" s="268"/>
      <c r="E598" s="268" t="s">
        <v>132</v>
      </c>
      <c r="F598" s="268">
        <f t="shared" si="66"/>
        <v>1</v>
      </c>
      <c r="G598" s="268">
        <v>1</v>
      </c>
      <c r="H598" s="397"/>
    </row>
    <row r="599" spans="1:8" ht="15.6">
      <c r="A599" s="268">
        <f t="shared" si="65"/>
        <v>6754</v>
      </c>
      <c r="B599" s="285"/>
      <c r="C599" s="268"/>
      <c r="D599" s="268"/>
      <c r="E599" s="268" t="s">
        <v>132</v>
      </c>
      <c r="F599" s="268">
        <f t="shared" si="66"/>
        <v>1</v>
      </c>
      <c r="G599" s="268">
        <v>1</v>
      </c>
      <c r="H599" s="397"/>
    </row>
    <row r="600" spans="1:8" ht="15.6">
      <c r="A600" s="268">
        <f t="shared" si="65"/>
        <v>6755</v>
      </c>
      <c r="B600" s="285"/>
      <c r="C600" s="268"/>
      <c r="D600" s="268"/>
      <c r="E600" s="268" t="s">
        <v>132</v>
      </c>
      <c r="F600" s="268">
        <f t="shared" si="66"/>
        <v>1</v>
      </c>
      <c r="G600" s="268">
        <v>1</v>
      </c>
      <c r="H600" s="397"/>
    </row>
    <row r="601" spans="1:8" ht="15.6">
      <c r="A601" s="268">
        <f t="shared" si="65"/>
        <v>6756</v>
      </c>
      <c r="B601" s="285"/>
      <c r="C601" s="268"/>
      <c r="D601" s="268"/>
      <c r="E601" s="268" t="s">
        <v>132</v>
      </c>
      <c r="F601" s="268">
        <f t="shared" si="66"/>
        <v>1</v>
      </c>
      <c r="G601" s="268">
        <v>1</v>
      </c>
      <c r="H601" s="397"/>
    </row>
    <row r="602" spans="1:8" ht="15.6">
      <c r="A602" s="268">
        <f t="shared" si="65"/>
        <v>6757</v>
      </c>
      <c r="B602" s="285"/>
      <c r="C602" s="268"/>
      <c r="D602" s="268"/>
      <c r="E602" s="268" t="s">
        <v>132</v>
      </c>
      <c r="F602" s="268">
        <f t="shared" si="66"/>
        <v>1</v>
      </c>
      <c r="G602" s="268">
        <v>1</v>
      </c>
      <c r="H602" s="269"/>
    </row>
    <row r="603" spans="1:8" ht="15.6">
      <c r="A603" s="37">
        <f t="shared" si="65"/>
        <v>6758</v>
      </c>
      <c r="B603" s="39"/>
      <c r="C603" s="37"/>
      <c r="D603" s="37"/>
      <c r="E603" s="50" t="s">
        <v>132</v>
      </c>
      <c r="F603" s="50">
        <f t="shared" si="66"/>
        <v>1</v>
      </c>
      <c r="G603" s="37">
        <v>1</v>
      </c>
    </row>
    <row r="604" spans="1:8" ht="15.6">
      <c r="A604" s="37">
        <f t="shared" si="65"/>
        <v>6759</v>
      </c>
      <c r="B604" s="42"/>
      <c r="C604" s="37"/>
      <c r="D604" s="37"/>
      <c r="E604" s="50" t="s">
        <v>132</v>
      </c>
      <c r="F604" s="50">
        <f t="shared" ref="F604" si="67">IF(OR(E604="U16", E604="S16"),1,IF(E604="TS",6,2))</f>
        <v>1</v>
      </c>
      <c r="G604" s="37">
        <v>1</v>
      </c>
    </row>
    <row r="605" spans="1:8" ht="15.6">
      <c r="A605" s="372" t="s">
        <v>428</v>
      </c>
      <c r="B605" s="373"/>
      <c r="C605" s="373"/>
      <c r="D605" s="373"/>
      <c r="E605" s="373"/>
      <c r="F605" s="373"/>
      <c r="G605" s="374"/>
    </row>
    <row r="606" spans="1:8" ht="93.6">
      <c r="A606" s="37">
        <f>A604+(F604*G604)</f>
        <v>6760</v>
      </c>
      <c r="B606" s="41" t="s">
        <v>1905</v>
      </c>
      <c r="C606" s="43"/>
      <c r="D606" s="43"/>
      <c r="E606" s="50" t="s">
        <v>132</v>
      </c>
      <c r="F606" s="50">
        <f t="shared" ref="F606:F611" si="68">IF(OR(E606="U16", E606="S16"),1,IF(E606="TS",6,2))</f>
        <v>1</v>
      </c>
      <c r="G606" s="37">
        <v>1</v>
      </c>
      <c r="H606" s="34">
        <v>6360</v>
      </c>
    </row>
    <row r="607" spans="1:8" ht="15.6">
      <c r="A607" s="37">
        <f>A606+(F606*G606)</f>
        <v>6761</v>
      </c>
      <c r="B607" s="41" t="s">
        <v>30</v>
      </c>
      <c r="C607" s="43"/>
      <c r="D607" s="43"/>
      <c r="E607" s="50" t="s">
        <v>132</v>
      </c>
      <c r="F607" s="50">
        <f t="shared" si="68"/>
        <v>1</v>
      </c>
      <c r="G607" s="37">
        <v>1</v>
      </c>
    </row>
    <row r="608" spans="1:8" ht="15.6">
      <c r="A608" s="37">
        <f>A607+(F607*G607)</f>
        <v>6762</v>
      </c>
      <c r="B608" s="41" t="s">
        <v>339</v>
      </c>
      <c r="C608" s="43"/>
      <c r="D608" s="43"/>
      <c r="E608" s="50" t="s">
        <v>369</v>
      </c>
      <c r="F608" s="50">
        <f t="shared" si="68"/>
        <v>2</v>
      </c>
      <c r="G608" s="37">
        <v>1</v>
      </c>
    </row>
    <row r="609" spans="1:8" ht="15.6">
      <c r="A609" s="37">
        <f>A608+(F608*G608)</f>
        <v>6764</v>
      </c>
      <c r="B609" s="48" t="s">
        <v>371</v>
      </c>
      <c r="C609" s="43"/>
      <c r="D609" s="43"/>
      <c r="E609" s="50" t="s">
        <v>369</v>
      </c>
      <c r="F609" s="50">
        <f t="shared" si="68"/>
        <v>2</v>
      </c>
      <c r="G609" s="37">
        <v>1</v>
      </c>
    </row>
    <row r="610" spans="1:8" ht="15.6">
      <c r="A610" s="37">
        <f>A609+(F609*G609)</f>
        <v>6766</v>
      </c>
      <c r="B610" s="41" t="s">
        <v>340</v>
      </c>
      <c r="C610" s="43"/>
      <c r="D610" s="43"/>
      <c r="E610" s="50" t="s">
        <v>132</v>
      </c>
      <c r="F610" s="50">
        <f t="shared" si="68"/>
        <v>1</v>
      </c>
      <c r="G610" s="37">
        <v>1</v>
      </c>
    </row>
    <row r="611" spans="1:8" ht="15.6">
      <c r="A611" s="37">
        <f>A610+(F610*G610)</f>
        <v>6767</v>
      </c>
      <c r="B611" s="41"/>
      <c r="C611" s="38"/>
      <c r="D611" s="38"/>
      <c r="E611" s="50" t="s">
        <v>132</v>
      </c>
      <c r="F611" s="50">
        <f t="shared" si="68"/>
        <v>1</v>
      </c>
      <c r="G611" s="37">
        <v>3</v>
      </c>
    </row>
    <row r="612" spans="1:8" ht="15.6">
      <c r="A612" s="369" t="s">
        <v>429</v>
      </c>
      <c r="B612" s="370"/>
      <c r="C612" s="370"/>
      <c r="D612" s="370"/>
      <c r="E612" s="370"/>
      <c r="F612" s="370"/>
      <c r="G612" s="371"/>
    </row>
    <row r="613" spans="1:8" ht="15.6">
      <c r="A613" s="37">
        <f>A611+(F611*G611)</f>
        <v>6770</v>
      </c>
      <c r="B613" s="41" t="s">
        <v>323</v>
      </c>
      <c r="C613" s="37"/>
      <c r="D613" s="37"/>
      <c r="E613" s="50" t="s">
        <v>370</v>
      </c>
      <c r="F613" s="50">
        <f t="shared" ref="F613:F626" si="69">IF(OR(E613="U16", E613="S16"),1,IF(E613="TS",6,2))</f>
        <v>1</v>
      </c>
      <c r="G613" s="37">
        <v>1</v>
      </c>
    </row>
    <row r="614" spans="1:8" ht="15.6">
      <c r="A614" s="37">
        <f t="shared" si="65"/>
        <v>6771</v>
      </c>
      <c r="B614" s="41" t="s">
        <v>324</v>
      </c>
      <c r="C614" s="37"/>
      <c r="D614" s="37"/>
      <c r="E614" s="50" t="s">
        <v>370</v>
      </c>
      <c r="F614" s="50">
        <f t="shared" si="69"/>
        <v>1</v>
      </c>
      <c r="G614" s="37">
        <v>1</v>
      </c>
      <c r="H614" s="34" t="e">
        <f>A689-#REF!</f>
        <v>#REF!</v>
      </c>
    </row>
    <row r="615" spans="1:8" ht="62.4">
      <c r="A615" s="37">
        <f t="shared" si="65"/>
        <v>6772</v>
      </c>
      <c r="B615" s="41" t="s">
        <v>1571</v>
      </c>
      <c r="C615" s="37"/>
      <c r="D615" s="37"/>
      <c r="E615" s="50" t="s">
        <v>132</v>
      </c>
      <c r="F615" s="50">
        <f t="shared" si="69"/>
        <v>1</v>
      </c>
      <c r="G615" s="37">
        <v>1</v>
      </c>
    </row>
    <row r="616" spans="1:8" ht="15.6">
      <c r="A616" s="37">
        <f t="shared" si="65"/>
        <v>6773</v>
      </c>
      <c r="B616" s="41" t="s">
        <v>325</v>
      </c>
      <c r="C616" s="37"/>
      <c r="D616" s="37"/>
      <c r="E616" s="50" t="s">
        <v>132</v>
      </c>
      <c r="F616" s="50">
        <f t="shared" si="69"/>
        <v>1</v>
      </c>
      <c r="G616" s="37">
        <v>1</v>
      </c>
    </row>
    <row r="617" spans="1:8" ht="46.8">
      <c r="A617" s="37">
        <f t="shared" si="65"/>
        <v>6774</v>
      </c>
      <c r="B617" s="41" t="s">
        <v>2013</v>
      </c>
      <c r="C617" s="37"/>
      <c r="D617" s="37"/>
      <c r="E617" s="50" t="s">
        <v>132</v>
      </c>
      <c r="F617" s="50">
        <f t="shared" si="69"/>
        <v>1</v>
      </c>
      <c r="G617" s="37">
        <v>1</v>
      </c>
    </row>
    <row r="618" spans="1:8" ht="46.8">
      <c r="A618" s="37">
        <f t="shared" si="65"/>
        <v>6775</v>
      </c>
      <c r="B618" s="75" t="s">
        <v>332</v>
      </c>
      <c r="C618" s="74"/>
      <c r="D618" s="74"/>
      <c r="E618" s="76" t="s">
        <v>132</v>
      </c>
      <c r="F618" s="76">
        <f t="shared" si="69"/>
        <v>1</v>
      </c>
      <c r="G618" s="74">
        <v>1</v>
      </c>
    </row>
    <row r="619" spans="1:8" ht="15.6">
      <c r="A619" s="37">
        <f t="shared" si="65"/>
        <v>6776</v>
      </c>
      <c r="B619" s="48" t="s">
        <v>333</v>
      </c>
      <c r="C619" s="37"/>
      <c r="D619" s="37"/>
      <c r="E619" s="50" t="s">
        <v>132</v>
      </c>
      <c r="F619" s="50">
        <f t="shared" si="69"/>
        <v>1</v>
      </c>
      <c r="G619" s="37">
        <v>1</v>
      </c>
    </row>
    <row r="620" spans="1:8" ht="15.6">
      <c r="A620" s="37">
        <f t="shared" si="65"/>
        <v>6777</v>
      </c>
      <c r="B620" s="48" t="s">
        <v>334</v>
      </c>
      <c r="C620" s="37"/>
      <c r="D620" s="37"/>
      <c r="E620" s="50" t="s">
        <v>132</v>
      </c>
      <c r="F620" s="50">
        <f t="shared" si="69"/>
        <v>1</v>
      </c>
      <c r="G620" s="37">
        <v>1</v>
      </c>
    </row>
    <row r="621" spans="1:8" ht="15.6">
      <c r="A621" s="37">
        <f t="shared" si="65"/>
        <v>6778</v>
      </c>
      <c r="B621" s="48" t="s">
        <v>335</v>
      </c>
      <c r="C621" s="37"/>
      <c r="D621" s="37"/>
      <c r="E621" s="50" t="s">
        <v>132</v>
      </c>
      <c r="F621" s="50">
        <f t="shared" si="69"/>
        <v>1</v>
      </c>
      <c r="G621" s="37">
        <v>1</v>
      </c>
    </row>
    <row r="622" spans="1:8" ht="93.6">
      <c r="A622" s="37">
        <f t="shared" si="65"/>
        <v>6779</v>
      </c>
      <c r="B622" s="48" t="s">
        <v>336</v>
      </c>
      <c r="C622" s="37"/>
      <c r="D622" s="37"/>
      <c r="E622" s="50" t="s">
        <v>132</v>
      </c>
      <c r="F622" s="50">
        <f t="shared" si="69"/>
        <v>1</v>
      </c>
      <c r="G622" s="37">
        <v>1</v>
      </c>
    </row>
    <row r="623" spans="1:8" ht="15.6">
      <c r="A623" s="37">
        <f t="shared" si="65"/>
        <v>6780</v>
      </c>
      <c r="B623" s="48" t="s">
        <v>337</v>
      </c>
      <c r="C623" s="43"/>
      <c r="D623" s="43"/>
      <c r="E623" s="50" t="s">
        <v>132</v>
      </c>
      <c r="F623" s="50">
        <f t="shared" si="69"/>
        <v>1</v>
      </c>
      <c r="G623" s="37">
        <v>1</v>
      </c>
    </row>
    <row r="624" spans="1:8" ht="15.6">
      <c r="A624" s="37">
        <f t="shared" si="65"/>
        <v>6781</v>
      </c>
      <c r="B624" s="48" t="s">
        <v>338</v>
      </c>
      <c r="C624" s="43"/>
      <c r="D624" s="43"/>
      <c r="E624" s="50" t="s">
        <v>132</v>
      </c>
      <c r="F624" s="50">
        <f t="shared" si="69"/>
        <v>1</v>
      </c>
      <c r="G624" s="37">
        <v>1</v>
      </c>
    </row>
    <row r="625" spans="1:8" ht="62.4">
      <c r="A625" s="37">
        <f t="shared" si="65"/>
        <v>6782</v>
      </c>
      <c r="B625" s="48" t="s">
        <v>1504</v>
      </c>
      <c r="C625" s="38"/>
      <c r="D625" s="38"/>
      <c r="E625" s="50" t="s">
        <v>132</v>
      </c>
      <c r="F625" s="50">
        <f t="shared" si="69"/>
        <v>1</v>
      </c>
      <c r="G625" s="37">
        <v>1</v>
      </c>
    </row>
    <row r="626" spans="1:8" ht="15.6">
      <c r="A626" s="37">
        <f t="shared" si="65"/>
        <v>6783</v>
      </c>
      <c r="B626" s="233" t="s">
        <v>1505</v>
      </c>
      <c r="C626" s="38"/>
      <c r="D626" s="38"/>
      <c r="E626" s="50" t="s">
        <v>132</v>
      </c>
      <c r="F626" s="50">
        <f t="shared" si="69"/>
        <v>1</v>
      </c>
      <c r="G626" s="37">
        <v>1</v>
      </c>
      <c r="H626" s="34" t="s">
        <v>294</v>
      </c>
    </row>
    <row r="627" spans="1:8" ht="15.6">
      <c r="A627" s="37">
        <f t="shared" si="65"/>
        <v>6784</v>
      </c>
      <c r="B627" s="78" t="s">
        <v>1506</v>
      </c>
      <c r="C627" s="38"/>
      <c r="D627" s="38"/>
      <c r="E627" s="50" t="s">
        <v>132</v>
      </c>
      <c r="F627" s="50">
        <f>IF(OR(E627="U16", E627="S16"),1,IF(E627="TS",6,2))</f>
        <v>1</v>
      </c>
      <c r="G627" s="37">
        <v>6</v>
      </c>
    </row>
    <row r="628" spans="1:8" ht="15.6">
      <c r="A628" s="369" t="s">
        <v>399</v>
      </c>
      <c r="B628" s="370"/>
      <c r="C628" s="370"/>
      <c r="D628" s="370"/>
      <c r="E628" s="370"/>
      <c r="F628" s="370"/>
      <c r="G628" s="371"/>
    </row>
    <row r="629" spans="1:8" ht="46.8">
      <c r="A629" s="37">
        <f>A627+(F627*G627)</f>
        <v>6790</v>
      </c>
      <c r="B629" s="41" t="s">
        <v>326</v>
      </c>
      <c r="C629" s="37"/>
      <c r="D629" s="37"/>
      <c r="E629" s="50" t="s">
        <v>132</v>
      </c>
      <c r="F629" s="50">
        <f t="shared" ref="F629:F639" si="70">IF(OR(E629="U16", E629="S16"),1,IF(E629="TS",6,2))</f>
        <v>1</v>
      </c>
      <c r="G629" s="37">
        <v>1</v>
      </c>
    </row>
    <row r="630" spans="1:8" ht="46.8">
      <c r="A630" s="37">
        <f>A629+(F629*G629)</f>
        <v>6791</v>
      </c>
      <c r="B630" s="41" t="s">
        <v>327</v>
      </c>
      <c r="C630" s="37"/>
      <c r="D630" s="37"/>
      <c r="E630" s="50" t="s">
        <v>132</v>
      </c>
      <c r="F630" s="50">
        <f t="shared" si="70"/>
        <v>1</v>
      </c>
      <c r="G630" s="37">
        <v>1</v>
      </c>
    </row>
    <row r="631" spans="1:8" ht="78">
      <c r="A631" s="37">
        <f t="shared" ref="A631:A643" si="71">A630+(F630*G630)</f>
        <v>6792</v>
      </c>
      <c r="B631" s="48" t="s">
        <v>328</v>
      </c>
      <c r="C631" s="37" t="s">
        <v>2015</v>
      </c>
      <c r="D631" s="37"/>
      <c r="E631" s="50" t="s">
        <v>132</v>
      </c>
      <c r="F631" s="50">
        <f t="shared" si="70"/>
        <v>1</v>
      </c>
      <c r="G631" s="37">
        <v>1</v>
      </c>
    </row>
    <row r="632" spans="1:8" ht="15.6">
      <c r="A632" s="37">
        <f t="shared" si="71"/>
        <v>6793</v>
      </c>
      <c r="B632" s="231"/>
      <c r="C632" s="37"/>
      <c r="D632" s="37"/>
      <c r="E632" s="50" t="s">
        <v>132</v>
      </c>
      <c r="F632" s="50">
        <f t="shared" si="70"/>
        <v>1</v>
      </c>
      <c r="G632" s="37">
        <v>1</v>
      </c>
    </row>
    <row r="633" spans="1:8" ht="15.6">
      <c r="A633" s="37">
        <f t="shared" si="71"/>
        <v>6794</v>
      </c>
      <c r="B633" s="48" t="s">
        <v>1572</v>
      </c>
      <c r="C633" s="37"/>
      <c r="D633" s="37"/>
      <c r="E633" s="50" t="s">
        <v>369</v>
      </c>
      <c r="F633" s="50">
        <f t="shared" si="70"/>
        <v>2</v>
      </c>
      <c r="G633" s="37">
        <v>1</v>
      </c>
    </row>
    <row r="634" spans="1:8" ht="15.6">
      <c r="A634" s="37">
        <f t="shared" si="71"/>
        <v>6796</v>
      </c>
      <c r="B634" s="42"/>
      <c r="C634" s="37"/>
      <c r="D634" s="37"/>
      <c r="E634" s="50" t="s">
        <v>132</v>
      </c>
      <c r="F634" s="50">
        <f t="shared" si="70"/>
        <v>1</v>
      </c>
      <c r="G634" s="37">
        <v>1</v>
      </c>
    </row>
    <row r="635" spans="1:8" ht="15.6">
      <c r="A635" s="37">
        <f t="shared" si="71"/>
        <v>6797</v>
      </c>
      <c r="B635" s="42"/>
      <c r="C635" s="37"/>
      <c r="D635" s="37"/>
      <c r="E635" s="50" t="s">
        <v>132</v>
      </c>
      <c r="F635" s="50">
        <f t="shared" si="70"/>
        <v>1</v>
      </c>
      <c r="G635" s="37">
        <v>1</v>
      </c>
    </row>
    <row r="636" spans="1:8" ht="15.6">
      <c r="A636" s="37">
        <f t="shared" si="71"/>
        <v>6798</v>
      </c>
      <c r="B636" s="42"/>
      <c r="C636" s="37"/>
      <c r="D636" s="37"/>
      <c r="E636" s="50" t="s">
        <v>132</v>
      </c>
      <c r="F636" s="50">
        <f t="shared" si="70"/>
        <v>1</v>
      </c>
      <c r="G636" s="37">
        <v>1</v>
      </c>
    </row>
    <row r="637" spans="1:8" ht="15.6">
      <c r="A637" s="37">
        <f t="shared" si="71"/>
        <v>6799</v>
      </c>
      <c r="B637" s="42"/>
      <c r="C637" s="37"/>
      <c r="D637" s="37"/>
      <c r="E637" s="50" t="s">
        <v>1573</v>
      </c>
      <c r="F637" s="50">
        <f t="shared" si="70"/>
        <v>1</v>
      </c>
      <c r="G637" s="37">
        <v>1</v>
      </c>
    </row>
    <row r="638" spans="1:8" ht="15.6">
      <c r="A638" s="37">
        <f t="shared" si="71"/>
        <v>6800</v>
      </c>
      <c r="B638" s="232"/>
      <c r="C638" s="37"/>
      <c r="D638" s="37"/>
      <c r="E638" s="50" t="s">
        <v>132</v>
      </c>
      <c r="F638" s="50">
        <f>IF(OR(E638="U16", E638="S16"),1,IF(E638="TS",6,2))</f>
        <v>1</v>
      </c>
      <c r="G638" s="37">
        <v>1</v>
      </c>
    </row>
    <row r="639" spans="1:8" ht="15.6">
      <c r="A639" s="268">
        <f t="shared" si="71"/>
        <v>6801</v>
      </c>
      <c r="B639" s="268"/>
      <c r="C639" s="283"/>
      <c r="D639" s="283"/>
      <c r="E639" s="52" t="s">
        <v>132</v>
      </c>
      <c r="F639" s="52">
        <f t="shared" si="70"/>
        <v>1</v>
      </c>
      <c r="G639" s="35">
        <v>1</v>
      </c>
      <c r="H639" s="34" t="s">
        <v>1670</v>
      </c>
    </row>
    <row r="640" spans="1:8" ht="15.6">
      <c r="A640" s="268">
        <f t="shared" si="71"/>
        <v>6802</v>
      </c>
      <c r="B640" s="268"/>
      <c r="C640" s="283"/>
      <c r="D640" s="283"/>
      <c r="E640" s="52" t="s">
        <v>132</v>
      </c>
      <c r="F640" s="52">
        <f t="shared" ref="F640:F643" si="72">IF(OR(E640="U16", E640="S16"),1,IF(E640="TS",6,2))</f>
        <v>1</v>
      </c>
      <c r="G640" s="35">
        <v>1</v>
      </c>
    </row>
    <row r="641" spans="1:9" ht="15.6">
      <c r="A641" s="268">
        <f t="shared" si="71"/>
        <v>6803</v>
      </c>
      <c r="B641" s="268"/>
      <c r="C641" s="283"/>
      <c r="D641" s="283"/>
      <c r="E641" s="52" t="s">
        <v>132</v>
      </c>
      <c r="F641" s="52">
        <f t="shared" ref="F641:F642" si="73">IF(OR(E641="U16", E641="S16"),1,IF(E641="TS",6,2))</f>
        <v>1</v>
      </c>
      <c r="G641" s="282">
        <v>1</v>
      </c>
      <c r="I641" s="284"/>
    </row>
    <row r="642" spans="1:9" ht="15.6">
      <c r="A642" s="268">
        <f t="shared" si="71"/>
        <v>6804</v>
      </c>
      <c r="B642" s="268"/>
      <c r="C642" s="283"/>
      <c r="D642" s="283"/>
      <c r="E642" s="52" t="s">
        <v>132</v>
      </c>
      <c r="F642" s="52">
        <f t="shared" si="73"/>
        <v>1</v>
      </c>
      <c r="G642" s="282">
        <v>1</v>
      </c>
      <c r="I642" s="284"/>
    </row>
    <row r="643" spans="1:9" ht="16.2" thickBot="1">
      <c r="A643" s="268">
        <f t="shared" si="71"/>
        <v>6805</v>
      </c>
      <c r="B643" s="268"/>
      <c r="C643" s="283"/>
      <c r="D643" s="283"/>
      <c r="E643" s="52" t="s">
        <v>132</v>
      </c>
      <c r="F643" s="52">
        <f t="shared" si="72"/>
        <v>1</v>
      </c>
      <c r="G643" s="35">
        <v>5</v>
      </c>
    </row>
    <row r="644" spans="1:9" ht="16.2" thickBot="1">
      <c r="A644" s="365" t="s">
        <v>1168</v>
      </c>
      <c r="B644" s="366"/>
      <c r="C644" s="366"/>
      <c r="D644" s="366"/>
      <c r="E644" s="367"/>
      <c r="F644" s="367"/>
      <c r="G644" s="368"/>
    </row>
    <row r="645" spans="1:9" ht="15.6">
      <c r="A645" s="60">
        <f>A643+(F643*G643)</f>
        <v>6810</v>
      </c>
      <c r="B645" s="229" t="s">
        <v>329</v>
      </c>
      <c r="C645" s="131"/>
      <c r="D645" s="131"/>
      <c r="E645" s="119" t="s">
        <v>132</v>
      </c>
      <c r="F645" s="119">
        <f t="shared" ref="F645:F656" si="74">IF(OR(E645="U16", E645="S16"),1,IF(E645="TS",6,2))</f>
        <v>1</v>
      </c>
      <c r="G645" s="333">
        <v>1</v>
      </c>
      <c r="H645" s="34">
        <v>6410</v>
      </c>
    </row>
    <row r="646" spans="1:9" ht="15.6">
      <c r="A646" s="64">
        <f>A645+(F645*G645)</f>
        <v>6811</v>
      </c>
      <c r="B646" s="41"/>
      <c r="C646" s="130"/>
      <c r="D646" s="130"/>
      <c r="E646" s="50" t="s">
        <v>132</v>
      </c>
      <c r="F646" s="50">
        <f t="shared" si="74"/>
        <v>1</v>
      </c>
      <c r="G646" s="334">
        <v>1</v>
      </c>
    </row>
    <row r="647" spans="1:9" ht="46.8">
      <c r="A647" s="64">
        <f t="shared" si="65"/>
        <v>6812</v>
      </c>
      <c r="B647" s="41" t="s">
        <v>366</v>
      </c>
      <c r="C647" s="130" t="s">
        <v>1567</v>
      </c>
      <c r="D647" s="130"/>
      <c r="E647" s="50" t="s">
        <v>132</v>
      </c>
      <c r="F647" s="50">
        <f t="shared" si="74"/>
        <v>1</v>
      </c>
      <c r="G647" s="334">
        <v>1</v>
      </c>
    </row>
    <row r="648" spans="1:9" ht="15.6">
      <c r="A648" s="64">
        <f t="shared" si="65"/>
        <v>6813</v>
      </c>
      <c r="B648" s="41" t="s">
        <v>1540</v>
      </c>
      <c r="C648" s="130"/>
      <c r="D648" s="130"/>
      <c r="E648" s="50" t="s">
        <v>132</v>
      </c>
      <c r="F648" s="50">
        <f>IF(OR(E648="U16", E648="S16"),1,IF(E648="TS",6,2))</f>
        <v>1</v>
      </c>
      <c r="G648" s="334">
        <v>1</v>
      </c>
    </row>
    <row r="649" spans="1:9" ht="15.6">
      <c r="A649" s="64">
        <f t="shared" si="65"/>
        <v>6814</v>
      </c>
      <c r="B649" s="41" t="s">
        <v>377</v>
      </c>
      <c r="C649" s="130" t="s">
        <v>1536</v>
      </c>
      <c r="D649" s="130"/>
      <c r="E649" s="50" t="s">
        <v>132</v>
      </c>
      <c r="F649" s="50">
        <f t="shared" si="74"/>
        <v>1</v>
      </c>
      <c r="G649" s="334">
        <v>1</v>
      </c>
    </row>
    <row r="650" spans="1:9" ht="15.6">
      <c r="A650" s="64">
        <f t="shared" si="65"/>
        <v>6815</v>
      </c>
      <c r="B650" s="41" t="s">
        <v>330</v>
      </c>
      <c r="C650" s="130" t="s">
        <v>1539</v>
      </c>
      <c r="D650" s="130"/>
      <c r="E650" s="50" t="s">
        <v>132</v>
      </c>
      <c r="F650" s="50">
        <f t="shared" si="74"/>
        <v>1</v>
      </c>
      <c r="G650" s="334">
        <v>1</v>
      </c>
    </row>
    <row r="651" spans="1:9" ht="46.8">
      <c r="A651" s="64">
        <f t="shared" si="65"/>
        <v>6816</v>
      </c>
      <c r="B651" s="41" t="s">
        <v>366</v>
      </c>
      <c r="C651" s="130" t="s">
        <v>1567</v>
      </c>
      <c r="D651" s="130"/>
      <c r="E651" s="50" t="s">
        <v>132</v>
      </c>
      <c r="F651" s="50">
        <f t="shared" si="74"/>
        <v>1</v>
      </c>
      <c r="G651" s="334">
        <v>1</v>
      </c>
    </row>
    <row r="652" spans="1:9" ht="15.6">
      <c r="A652" s="64">
        <f t="shared" si="65"/>
        <v>6817</v>
      </c>
      <c r="B652" s="41" t="s">
        <v>1540</v>
      </c>
      <c r="C652" s="130"/>
      <c r="D652" s="130"/>
      <c r="E652" s="50" t="s">
        <v>132</v>
      </c>
      <c r="F652" s="50">
        <f t="shared" si="74"/>
        <v>1</v>
      </c>
      <c r="G652" s="334">
        <v>1</v>
      </c>
    </row>
    <row r="653" spans="1:9" ht="15.6">
      <c r="A653" s="64">
        <f t="shared" si="65"/>
        <v>6818</v>
      </c>
      <c r="B653" s="41" t="s">
        <v>1535</v>
      </c>
      <c r="C653" s="130" t="s">
        <v>1537</v>
      </c>
      <c r="D653" s="130"/>
      <c r="E653" s="50" t="s">
        <v>132</v>
      </c>
      <c r="F653" s="50">
        <f t="shared" si="74"/>
        <v>1</v>
      </c>
      <c r="G653" s="334">
        <v>1</v>
      </c>
      <c r="I653" s="40" t="s">
        <v>1530</v>
      </c>
    </row>
    <row r="654" spans="1:9" ht="15.6">
      <c r="A654" s="64">
        <f t="shared" si="65"/>
        <v>6819</v>
      </c>
      <c r="B654" s="41" t="s">
        <v>331</v>
      </c>
      <c r="C654" s="130" t="s">
        <v>1539</v>
      </c>
      <c r="D654" s="130"/>
      <c r="E654" s="50" t="s">
        <v>132</v>
      </c>
      <c r="F654" s="50">
        <f t="shared" si="74"/>
        <v>1</v>
      </c>
      <c r="G654" s="334">
        <v>1</v>
      </c>
    </row>
    <row r="655" spans="1:9" ht="46.8">
      <c r="A655" s="64">
        <f t="shared" si="65"/>
        <v>6820</v>
      </c>
      <c r="B655" s="41" t="s">
        <v>366</v>
      </c>
      <c r="C655" s="130" t="s">
        <v>1567</v>
      </c>
      <c r="D655" s="130"/>
      <c r="E655" s="50" t="s">
        <v>132</v>
      </c>
      <c r="F655" s="50">
        <f t="shared" si="74"/>
        <v>1</v>
      </c>
      <c r="G655" s="334">
        <v>1</v>
      </c>
    </row>
    <row r="656" spans="1:9" ht="15.6">
      <c r="A656" s="64">
        <f t="shared" ref="A656:A664" si="75">A655+(F655*G655)</f>
        <v>6821</v>
      </c>
      <c r="B656" s="41" t="s">
        <v>1540</v>
      </c>
      <c r="C656" s="130"/>
      <c r="D656" s="130"/>
      <c r="E656" s="50" t="s">
        <v>132</v>
      </c>
      <c r="F656" s="50">
        <f t="shared" si="74"/>
        <v>1</v>
      </c>
      <c r="G656" s="334">
        <v>1</v>
      </c>
    </row>
    <row r="657" spans="1:9" ht="15.6">
      <c r="A657" s="64">
        <f t="shared" si="75"/>
        <v>6822</v>
      </c>
      <c r="B657" s="41" t="s">
        <v>378</v>
      </c>
      <c r="C657" s="130" t="s">
        <v>1538</v>
      </c>
      <c r="D657" s="130"/>
      <c r="E657" s="50" t="s">
        <v>132</v>
      </c>
      <c r="F657" s="50">
        <f t="shared" ref="F657:F664" si="76">IF(OR(E657="U16", E657="S16"),1,IF(E657="TS",6,2))</f>
        <v>1</v>
      </c>
      <c r="G657" s="334">
        <v>1</v>
      </c>
    </row>
    <row r="658" spans="1:9" ht="15.6">
      <c r="A658" s="64">
        <f t="shared" si="75"/>
        <v>6823</v>
      </c>
      <c r="B658" s="41" t="s">
        <v>379</v>
      </c>
      <c r="C658" s="130" t="s">
        <v>1539</v>
      </c>
      <c r="D658" s="130"/>
      <c r="E658" s="50" t="s">
        <v>132</v>
      </c>
      <c r="F658" s="50">
        <f t="shared" si="76"/>
        <v>1</v>
      </c>
      <c r="G658" s="334">
        <v>1</v>
      </c>
    </row>
    <row r="659" spans="1:9" ht="46.8">
      <c r="A659" s="64">
        <f t="shared" si="75"/>
        <v>6824</v>
      </c>
      <c r="B659" s="41" t="s">
        <v>366</v>
      </c>
      <c r="C659" s="130" t="s">
        <v>1567</v>
      </c>
      <c r="D659" s="130"/>
      <c r="E659" s="50" t="s">
        <v>132</v>
      </c>
      <c r="F659" s="50">
        <f t="shared" si="76"/>
        <v>1</v>
      </c>
      <c r="G659" s="334">
        <v>1</v>
      </c>
    </row>
    <row r="660" spans="1:9" ht="15.6">
      <c r="A660" s="64">
        <f t="shared" si="75"/>
        <v>6825</v>
      </c>
      <c r="B660" s="41" t="s">
        <v>1540</v>
      </c>
      <c r="C660" s="130"/>
      <c r="D660" s="130"/>
      <c r="E660" s="50" t="s">
        <v>132</v>
      </c>
      <c r="F660" s="50">
        <f t="shared" si="76"/>
        <v>1</v>
      </c>
      <c r="G660" s="334">
        <v>1</v>
      </c>
    </row>
    <row r="661" spans="1:9" ht="15.6">
      <c r="A661" s="64">
        <f t="shared" si="75"/>
        <v>6826</v>
      </c>
      <c r="B661" s="41" t="s">
        <v>2004</v>
      </c>
      <c r="C661" s="330"/>
      <c r="D661" s="330"/>
      <c r="E661" s="50" t="s">
        <v>132</v>
      </c>
      <c r="F661" s="50">
        <f t="shared" si="76"/>
        <v>1</v>
      </c>
      <c r="G661" s="334">
        <v>1</v>
      </c>
      <c r="I661" s="320"/>
    </row>
    <row r="662" spans="1:9" ht="15.6">
      <c r="A662" s="64">
        <f t="shared" si="75"/>
        <v>6827</v>
      </c>
      <c r="B662" s="41"/>
      <c r="C662" s="330"/>
      <c r="D662" s="330"/>
      <c r="E662" s="50" t="s">
        <v>132</v>
      </c>
      <c r="F662" s="50">
        <f t="shared" si="76"/>
        <v>1</v>
      </c>
      <c r="G662" s="334">
        <v>1</v>
      </c>
      <c r="I662" s="320"/>
    </row>
    <row r="663" spans="1:9" ht="15.6">
      <c r="A663" s="64">
        <f t="shared" si="75"/>
        <v>6828</v>
      </c>
      <c r="B663" s="41" t="s">
        <v>366</v>
      </c>
      <c r="C663" s="330"/>
      <c r="D663" s="330"/>
      <c r="E663" s="50" t="s">
        <v>132</v>
      </c>
      <c r="F663" s="50">
        <f t="shared" si="76"/>
        <v>1</v>
      </c>
      <c r="G663" s="334">
        <v>1</v>
      </c>
      <c r="I663" s="320"/>
    </row>
    <row r="664" spans="1:9" ht="16.2" thickBot="1">
      <c r="A664" s="66">
        <f t="shared" si="75"/>
        <v>6829</v>
      </c>
      <c r="B664" s="230" t="s">
        <v>1540</v>
      </c>
      <c r="C664" s="126"/>
      <c r="D664" s="126"/>
      <c r="E664" s="127" t="s">
        <v>132</v>
      </c>
      <c r="F664" s="127">
        <f t="shared" si="76"/>
        <v>1</v>
      </c>
      <c r="G664" s="335">
        <v>1</v>
      </c>
      <c r="I664" s="320"/>
    </row>
    <row r="665" spans="1:9" ht="15.6">
      <c r="A665" s="364" t="s">
        <v>576</v>
      </c>
      <c r="B665" s="364"/>
      <c r="C665" s="364"/>
      <c r="D665" s="364"/>
      <c r="E665" s="364"/>
      <c r="F665" s="364"/>
      <c r="G665" s="364"/>
    </row>
    <row r="666" spans="1:9" ht="15.6">
      <c r="A666" s="64">
        <f>A664+(F664*G664)</f>
        <v>6830</v>
      </c>
      <c r="B666" s="41" t="s">
        <v>581</v>
      </c>
      <c r="C666" s="130" t="s">
        <v>1533</v>
      </c>
      <c r="D666" s="130"/>
      <c r="E666" s="50" t="s">
        <v>132</v>
      </c>
      <c r="F666" s="50">
        <f t="shared" ref="F666:F674" si="77">IF(OR(E666="U16", E666="S16"),1,IF(E666="TS",6,2))</f>
        <v>1</v>
      </c>
      <c r="G666" s="37">
        <v>1</v>
      </c>
    </row>
    <row r="667" spans="1:9" ht="15.6">
      <c r="A667" s="37">
        <f>A666+(F666*G666)</f>
        <v>6831</v>
      </c>
      <c r="B667" s="41" t="s">
        <v>582</v>
      </c>
      <c r="C667" s="130" t="s">
        <v>1531</v>
      </c>
      <c r="D667" s="130"/>
      <c r="E667" s="50" t="s">
        <v>132</v>
      </c>
      <c r="F667" s="50">
        <f t="shared" si="77"/>
        <v>1</v>
      </c>
      <c r="G667" s="37">
        <v>1</v>
      </c>
    </row>
    <row r="668" spans="1:9" ht="15.6">
      <c r="A668" s="37">
        <f t="shared" ref="A668:A674" si="78">A667+(F667*G667)</f>
        <v>6832</v>
      </c>
      <c r="B668" s="41" t="s">
        <v>583</v>
      </c>
      <c r="C668" s="130" t="s">
        <v>1532</v>
      </c>
      <c r="D668" s="130"/>
      <c r="E668" s="50" t="s">
        <v>132</v>
      </c>
      <c r="F668" s="50">
        <f t="shared" si="77"/>
        <v>1</v>
      </c>
      <c r="G668" s="37">
        <v>1</v>
      </c>
    </row>
    <row r="669" spans="1:9" ht="46.8">
      <c r="A669" s="37">
        <f t="shared" si="78"/>
        <v>6833</v>
      </c>
      <c r="B669" s="41" t="s">
        <v>584</v>
      </c>
      <c r="C669" s="130" t="s">
        <v>1565</v>
      </c>
      <c r="D669" s="130"/>
      <c r="E669" s="50" t="s">
        <v>132</v>
      </c>
      <c r="F669" s="50">
        <f t="shared" si="77"/>
        <v>1</v>
      </c>
      <c r="G669" s="37">
        <v>1</v>
      </c>
    </row>
    <row r="670" spans="1:9" ht="15.6">
      <c r="A670" s="37">
        <f t="shared" si="78"/>
        <v>6834</v>
      </c>
      <c r="B670" s="41" t="s">
        <v>577</v>
      </c>
      <c r="C670" s="130" t="s">
        <v>1533</v>
      </c>
      <c r="D670" s="130"/>
      <c r="E670" s="50" t="s">
        <v>132</v>
      </c>
      <c r="F670" s="50">
        <f t="shared" si="77"/>
        <v>1</v>
      </c>
      <c r="G670" s="37">
        <v>1</v>
      </c>
    </row>
    <row r="671" spans="1:9" ht="15.6">
      <c r="A671" s="37">
        <f t="shared" si="78"/>
        <v>6835</v>
      </c>
      <c r="B671" s="41" t="s">
        <v>578</v>
      </c>
      <c r="C671" s="130" t="s">
        <v>1531</v>
      </c>
      <c r="D671" s="130"/>
      <c r="E671" s="50" t="s">
        <v>132</v>
      </c>
      <c r="F671" s="50">
        <f t="shared" si="77"/>
        <v>1</v>
      </c>
      <c r="G671" s="37">
        <v>1</v>
      </c>
    </row>
    <row r="672" spans="1:9" ht="15.6">
      <c r="A672" s="37">
        <f t="shared" si="78"/>
        <v>6836</v>
      </c>
      <c r="B672" s="41" t="s">
        <v>579</v>
      </c>
      <c r="C672" s="130" t="s">
        <v>1532</v>
      </c>
      <c r="D672" s="130"/>
      <c r="E672" s="50" t="s">
        <v>132</v>
      </c>
      <c r="F672" s="50">
        <f t="shared" si="77"/>
        <v>1</v>
      </c>
      <c r="G672" s="37">
        <v>1</v>
      </c>
    </row>
    <row r="673" spans="1:8" ht="46.8">
      <c r="A673" s="37">
        <f t="shared" si="78"/>
        <v>6837</v>
      </c>
      <c r="B673" s="41" t="s">
        <v>580</v>
      </c>
      <c r="C673" s="130" t="s">
        <v>1566</v>
      </c>
      <c r="D673" s="130"/>
      <c r="E673" s="50" t="s">
        <v>132</v>
      </c>
      <c r="F673" s="50">
        <f t="shared" si="77"/>
        <v>1</v>
      </c>
      <c r="G673" s="37">
        <v>1</v>
      </c>
    </row>
    <row r="674" spans="1:8" ht="15.6">
      <c r="A674" s="37">
        <f t="shared" si="78"/>
        <v>6838</v>
      </c>
      <c r="B674" s="41"/>
      <c r="C674" s="37"/>
      <c r="D674" s="37"/>
      <c r="E674" s="50" t="s">
        <v>132</v>
      </c>
      <c r="F674" s="50">
        <f t="shared" si="77"/>
        <v>1</v>
      </c>
      <c r="G674" s="37">
        <v>12</v>
      </c>
    </row>
    <row r="675" spans="1:8" ht="15.6">
      <c r="A675" s="363" t="s">
        <v>1165</v>
      </c>
      <c r="B675" s="363"/>
      <c r="C675" s="363"/>
      <c r="D675" s="363"/>
      <c r="E675" s="363"/>
      <c r="F675" s="363"/>
      <c r="G675" s="363"/>
    </row>
    <row r="676" spans="1:8" ht="15.6">
      <c r="A676" s="378" t="s">
        <v>1166</v>
      </c>
      <c r="B676" s="378"/>
      <c r="C676" s="378"/>
      <c r="D676" s="378"/>
      <c r="E676" s="378"/>
      <c r="F676" s="378"/>
      <c r="G676" s="378"/>
    </row>
    <row r="677" spans="1:8" ht="15.6">
      <c r="A677" s="37">
        <f>A674+F674*G674</f>
        <v>6850</v>
      </c>
      <c r="B677" s="42"/>
      <c r="C677" s="37"/>
      <c r="D677" s="37"/>
      <c r="E677" s="50" t="s">
        <v>132</v>
      </c>
      <c r="F677" s="50">
        <f>IF(OR(E677="U16", E677="S16"),1,IF(E677="TS",6,2))</f>
        <v>1</v>
      </c>
      <c r="G677" s="37">
        <v>1</v>
      </c>
      <c r="H677" s="34">
        <v>6450</v>
      </c>
    </row>
    <row r="678" spans="1:8" ht="15.6">
      <c r="A678" s="37">
        <f>A677+(F677*G677)</f>
        <v>6851</v>
      </c>
      <c r="B678" s="42"/>
      <c r="C678" s="37"/>
      <c r="D678" s="37"/>
      <c r="E678" s="50" t="s">
        <v>132</v>
      </c>
      <c r="F678" s="50">
        <f>IF(OR(E678="U16", E678="S16"),1,IF(E678="TS",6,2))</f>
        <v>1</v>
      </c>
      <c r="G678" s="37">
        <v>1</v>
      </c>
    </row>
    <row r="679" spans="1:8" ht="15.6">
      <c r="A679" s="37">
        <f>A678+(F678*G678)</f>
        <v>6852</v>
      </c>
      <c r="B679" s="42"/>
      <c r="C679" s="37"/>
      <c r="D679" s="37"/>
      <c r="E679" s="50" t="s">
        <v>132</v>
      </c>
      <c r="F679" s="50">
        <f>IF(OR(E679="U16", E679="S16"),1,IF(E679="TS",6,2))</f>
        <v>1</v>
      </c>
      <c r="G679" s="37">
        <v>1</v>
      </c>
    </row>
    <row r="680" spans="1:8" ht="15.6">
      <c r="A680" s="37">
        <f>A679+(F679*G679)</f>
        <v>6853</v>
      </c>
      <c r="B680" s="42"/>
      <c r="C680" s="37"/>
      <c r="D680" s="37"/>
      <c r="E680" s="50" t="s">
        <v>132</v>
      </c>
      <c r="F680" s="50">
        <f>IF(OR(E680="U16", E680="S16"),1,IF(E680="TS",6,2))</f>
        <v>1</v>
      </c>
      <c r="G680" s="37">
        <v>1</v>
      </c>
    </row>
    <row r="681" spans="1:8" ht="15.6">
      <c r="A681" s="378" t="s">
        <v>1167</v>
      </c>
      <c r="B681" s="378"/>
      <c r="C681" s="378"/>
      <c r="D681" s="378"/>
      <c r="E681" s="378"/>
      <c r="F681" s="378"/>
      <c r="G681" s="378"/>
    </row>
    <row r="682" spans="1:8" ht="15.6">
      <c r="A682" s="37">
        <f>A680+(F680*G680)</f>
        <v>6854</v>
      </c>
      <c r="B682" s="42"/>
      <c r="C682" s="37"/>
      <c r="D682" s="37"/>
      <c r="E682" s="50" t="s">
        <v>132</v>
      </c>
      <c r="F682" s="50">
        <f t="shared" ref="F682:F687" si="79">IF(OR(E682="U16", E682="S16"),1,IF(E682="TS",6,2))</f>
        <v>1</v>
      </c>
      <c r="G682" s="37">
        <v>1</v>
      </c>
    </row>
    <row r="683" spans="1:8" ht="15.6">
      <c r="A683" s="37">
        <f>A682+(F682*G682)</f>
        <v>6855</v>
      </c>
      <c r="B683" s="42"/>
      <c r="C683" s="37"/>
      <c r="D683" s="37"/>
      <c r="E683" s="50" t="s">
        <v>132</v>
      </c>
      <c r="F683" s="50">
        <f t="shared" si="79"/>
        <v>1</v>
      </c>
      <c r="G683" s="37">
        <v>1</v>
      </c>
    </row>
    <row r="684" spans="1:8" ht="15.6">
      <c r="A684" s="37">
        <f>A683+(F683*G683)</f>
        <v>6856</v>
      </c>
      <c r="B684" s="42"/>
      <c r="C684" s="37"/>
      <c r="D684" s="37"/>
      <c r="E684" s="50" t="s">
        <v>132</v>
      </c>
      <c r="F684" s="50">
        <f t="shared" si="79"/>
        <v>1</v>
      </c>
      <c r="G684" s="37">
        <v>1</v>
      </c>
    </row>
    <row r="685" spans="1:8" ht="15.6">
      <c r="A685" s="37">
        <f>A684+(F684*G684)</f>
        <v>6857</v>
      </c>
      <c r="B685" s="42"/>
      <c r="C685" s="37"/>
      <c r="D685" s="37"/>
      <c r="E685" s="50" t="s">
        <v>132</v>
      </c>
      <c r="F685" s="50">
        <f t="shared" si="79"/>
        <v>1</v>
      </c>
      <c r="G685" s="37">
        <v>1</v>
      </c>
    </row>
    <row r="686" spans="1:8" ht="16.2" thickBot="1">
      <c r="A686" s="35">
        <f>A685+(F685*G685)</f>
        <v>6858</v>
      </c>
      <c r="B686" s="120"/>
      <c r="C686" s="35"/>
      <c r="D686" s="35"/>
      <c r="E686" s="52" t="s">
        <v>132</v>
      </c>
      <c r="F686" s="52">
        <f t="shared" si="79"/>
        <v>1</v>
      </c>
      <c r="G686" s="35">
        <v>12</v>
      </c>
    </row>
    <row r="687" spans="1:8" ht="16.2" thickBot="1">
      <c r="A687" s="301">
        <f>A686+(F686*G686)</f>
        <v>6870</v>
      </c>
      <c r="B687" s="133"/>
      <c r="C687" s="134"/>
      <c r="D687" s="134"/>
      <c r="E687" s="135" t="s">
        <v>132</v>
      </c>
      <c r="F687" s="135">
        <f t="shared" si="79"/>
        <v>1</v>
      </c>
      <c r="G687" s="136">
        <v>80</v>
      </c>
    </row>
    <row r="688" spans="1:8" ht="15.6">
      <c r="A688" s="364" t="s">
        <v>380</v>
      </c>
      <c r="B688" s="364"/>
      <c r="C688" s="364"/>
      <c r="D688" s="364"/>
      <c r="E688" s="364"/>
      <c r="F688" s="364"/>
      <c r="G688" s="364"/>
    </row>
    <row r="689" spans="1:7" ht="15.6">
      <c r="A689" s="37">
        <f>A687+(F687*G687)</f>
        <v>6950</v>
      </c>
      <c r="B689" s="42"/>
      <c r="C689" s="37"/>
      <c r="D689" s="37"/>
      <c r="E689" s="50" t="s">
        <v>132</v>
      </c>
      <c r="F689" s="50">
        <f>IF(OR(E689="U16", E689="S16"),1,IF(E689="TS",6,2))</f>
        <v>1</v>
      </c>
      <c r="G689" s="37">
        <v>1</v>
      </c>
    </row>
    <row r="690" spans="1:7" ht="15.6">
      <c r="A690" s="37">
        <f>A689+(F689*G689)</f>
        <v>6951</v>
      </c>
      <c r="B690" s="42"/>
      <c r="C690" s="37"/>
      <c r="D690" s="37"/>
      <c r="E690" s="50" t="s">
        <v>132</v>
      </c>
      <c r="F690" s="50">
        <f>IF(OR(E690="U16", E690="S16"),1,IF(E690="TS",6,2))</f>
        <v>1</v>
      </c>
      <c r="G690" s="37">
        <v>1</v>
      </c>
    </row>
    <row r="691" spans="1:7" ht="15.6">
      <c r="A691" s="37">
        <f>A690+(F690*G690)</f>
        <v>6952</v>
      </c>
      <c r="B691" s="42" t="s">
        <v>41</v>
      </c>
      <c r="C691" s="37"/>
      <c r="D691" s="37"/>
      <c r="E691" s="50" t="s">
        <v>132</v>
      </c>
      <c r="F691" s="50">
        <f>IF(OR(E691="U16", E691="S16"),1,IF(E691="TS",6,2))</f>
        <v>1</v>
      </c>
      <c r="G691" s="37">
        <v>8</v>
      </c>
    </row>
    <row r="692" spans="1:7" ht="15.6">
      <c r="A692" s="363" t="s">
        <v>390</v>
      </c>
      <c r="B692" s="363"/>
      <c r="C692" s="363"/>
      <c r="D692" s="363"/>
      <c r="E692" s="363"/>
      <c r="F692" s="363"/>
      <c r="G692" s="363"/>
    </row>
    <row r="693" spans="1:7" ht="15.6">
      <c r="A693" s="37">
        <f>A691+(F691*G691)</f>
        <v>6960</v>
      </c>
      <c r="B693" s="39" t="s">
        <v>1155</v>
      </c>
      <c r="C693" s="37"/>
      <c r="D693" s="37"/>
      <c r="E693" s="50" t="s">
        <v>132</v>
      </c>
      <c r="F693" s="50">
        <f t="shared" ref="F693:F703" si="80">IF(OR(E693="U16", E693="S16"),1,IF(E693="TS",6,2))</f>
        <v>1</v>
      </c>
      <c r="G693" s="37">
        <v>1</v>
      </c>
    </row>
    <row r="694" spans="1:7" ht="15.6">
      <c r="A694" s="37">
        <f t="shared" ref="A694:A734" si="81">A693+(F693*G693)</f>
        <v>6961</v>
      </c>
      <c r="B694" s="39" t="s">
        <v>294</v>
      </c>
      <c r="C694" s="37"/>
      <c r="D694" s="37"/>
      <c r="E694" s="50" t="s">
        <v>132</v>
      </c>
      <c r="F694" s="50">
        <f t="shared" si="80"/>
        <v>1</v>
      </c>
      <c r="G694" s="37">
        <v>1</v>
      </c>
    </row>
    <row r="695" spans="1:7" ht="15.6">
      <c r="A695" s="37">
        <f t="shared" si="81"/>
        <v>6962</v>
      </c>
      <c r="B695" s="39"/>
      <c r="C695" s="35"/>
      <c r="D695" s="35"/>
      <c r="E695" s="50" t="s">
        <v>132</v>
      </c>
      <c r="F695" s="50">
        <f>IF(OR(E695="U16", E695="S16"),1,IF(E695="TS",6,2))</f>
        <v>1</v>
      </c>
      <c r="G695" s="37">
        <v>1</v>
      </c>
    </row>
    <row r="696" spans="1:7" ht="15.6">
      <c r="A696" s="37">
        <f t="shared" si="81"/>
        <v>6963</v>
      </c>
      <c r="B696" s="39"/>
      <c r="C696" s="35"/>
      <c r="D696" s="35"/>
      <c r="E696" s="50" t="s">
        <v>132</v>
      </c>
      <c r="F696" s="50">
        <f>IF(OR(E696="U16", E696="S16"),1,IF(E696="TS",6,2))</f>
        <v>1</v>
      </c>
      <c r="G696" s="37">
        <v>1</v>
      </c>
    </row>
    <row r="697" spans="1:7" ht="15.6">
      <c r="A697" s="378" t="s">
        <v>542</v>
      </c>
      <c r="B697" s="378"/>
      <c r="C697" s="378"/>
      <c r="D697" s="378"/>
      <c r="E697" s="378"/>
      <c r="F697" s="378"/>
      <c r="G697" s="378"/>
    </row>
    <row r="698" spans="1:7" ht="15.6">
      <c r="A698" s="268">
        <f>A696+(F696*G696)</f>
        <v>6964</v>
      </c>
      <c r="B698" s="285" t="s">
        <v>1158</v>
      </c>
      <c r="C698" s="375"/>
      <c r="D698" s="286"/>
      <c r="E698" s="268" t="s">
        <v>132</v>
      </c>
      <c r="F698" s="268">
        <f t="shared" si="80"/>
        <v>1</v>
      </c>
      <c r="G698" s="268">
        <v>1</v>
      </c>
    </row>
    <row r="699" spans="1:7" ht="15.6">
      <c r="A699" s="268">
        <f t="shared" si="81"/>
        <v>6965</v>
      </c>
      <c r="B699" s="285" t="s">
        <v>1177</v>
      </c>
      <c r="C699" s="376"/>
      <c r="D699" s="287"/>
      <c r="E699" s="268" t="s">
        <v>132</v>
      </c>
      <c r="F699" s="268">
        <f t="shared" si="80"/>
        <v>1</v>
      </c>
      <c r="G699" s="268">
        <v>1</v>
      </c>
    </row>
    <row r="700" spans="1:7" ht="15.6">
      <c r="A700" s="268">
        <f t="shared" si="81"/>
        <v>6966</v>
      </c>
      <c r="B700" s="285" t="s">
        <v>1178</v>
      </c>
      <c r="C700" s="376"/>
      <c r="D700" s="287"/>
      <c r="E700" s="268" t="s">
        <v>132</v>
      </c>
      <c r="F700" s="268">
        <f t="shared" si="80"/>
        <v>1</v>
      </c>
      <c r="G700" s="268">
        <v>1</v>
      </c>
    </row>
    <row r="701" spans="1:7" ht="15.6">
      <c r="A701" s="268">
        <f t="shared" si="81"/>
        <v>6967</v>
      </c>
      <c r="B701" s="285" t="s">
        <v>1157</v>
      </c>
      <c r="C701" s="376"/>
      <c r="D701" s="287"/>
      <c r="E701" s="268" t="s">
        <v>132</v>
      </c>
      <c r="F701" s="268">
        <f t="shared" si="80"/>
        <v>1</v>
      </c>
      <c r="G701" s="268">
        <v>1</v>
      </c>
    </row>
    <row r="702" spans="1:7" ht="15.6">
      <c r="A702" s="268">
        <f t="shared" si="81"/>
        <v>6968</v>
      </c>
      <c r="B702" s="285" t="s">
        <v>1176</v>
      </c>
      <c r="C702" s="377"/>
      <c r="D702" s="288"/>
      <c r="E702" s="268" t="s">
        <v>1175</v>
      </c>
      <c r="F702" s="268">
        <f t="shared" si="80"/>
        <v>2</v>
      </c>
      <c r="G702" s="268">
        <v>1</v>
      </c>
    </row>
    <row r="703" spans="1:7" ht="15.6">
      <c r="A703" s="37">
        <f t="shared" si="81"/>
        <v>6970</v>
      </c>
      <c r="B703" s="39" t="s">
        <v>541</v>
      </c>
      <c r="C703" s="79"/>
      <c r="D703" s="79"/>
      <c r="E703" s="50" t="s">
        <v>1156</v>
      </c>
      <c r="F703" s="50">
        <f t="shared" si="80"/>
        <v>1</v>
      </c>
      <c r="G703" s="37">
        <v>6</v>
      </c>
    </row>
    <row r="704" spans="1:7" ht="15.6">
      <c r="A704" s="37">
        <f t="shared" si="81"/>
        <v>6976</v>
      </c>
      <c r="B704" s="39" t="s">
        <v>543</v>
      </c>
      <c r="C704" s="79"/>
      <c r="D704" s="79"/>
      <c r="E704" s="50" t="s">
        <v>132</v>
      </c>
      <c r="F704" s="50">
        <f t="shared" ref="F704:F709" si="82">IF(OR(E704="U16", E704="S16"),1,IF(E704="TS",6,2))</f>
        <v>1</v>
      </c>
      <c r="G704" s="37">
        <v>6</v>
      </c>
    </row>
    <row r="705" spans="1:7" ht="15.6">
      <c r="A705" s="37">
        <f t="shared" si="81"/>
        <v>6982</v>
      </c>
      <c r="B705" s="39" t="s">
        <v>544</v>
      </c>
      <c r="C705" s="79"/>
      <c r="D705" s="79"/>
      <c r="E705" s="50" t="s">
        <v>132</v>
      </c>
      <c r="F705" s="50">
        <f t="shared" si="82"/>
        <v>1</v>
      </c>
      <c r="G705" s="37">
        <v>6</v>
      </c>
    </row>
    <row r="706" spans="1:7" ht="15.6">
      <c r="A706" s="37">
        <f t="shared" si="81"/>
        <v>6988</v>
      </c>
      <c r="B706" s="39" t="s">
        <v>545</v>
      </c>
      <c r="C706" s="79"/>
      <c r="D706" s="79"/>
      <c r="E706" s="50" t="s">
        <v>132</v>
      </c>
      <c r="F706" s="50">
        <f t="shared" si="82"/>
        <v>1</v>
      </c>
      <c r="G706" s="37">
        <v>6</v>
      </c>
    </row>
    <row r="707" spans="1:7" ht="15.6">
      <c r="A707" s="37">
        <f t="shared" si="81"/>
        <v>6994</v>
      </c>
      <c r="B707" s="39" t="s">
        <v>546</v>
      </c>
      <c r="C707" s="79"/>
      <c r="D707" s="79"/>
      <c r="E707" s="50" t="s">
        <v>132</v>
      </c>
      <c r="F707" s="50">
        <f t="shared" si="82"/>
        <v>1</v>
      </c>
      <c r="G707" s="37">
        <v>6</v>
      </c>
    </row>
    <row r="708" spans="1:7" ht="15.6">
      <c r="A708" s="37">
        <f t="shared" si="81"/>
        <v>7000</v>
      </c>
      <c r="B708" s="39" t="s">
        <v>547</v>
      </c>
      <c r="C708" s="79"/>
      <c r="D708" s="79"/>
      <c r="E708" s="50" t="s">
        <v>132</v>
      </c>
      <c r="F708" s="50">
        <f t="shared" si="82"/>
        <v>1</v>
      </c>
      <c r="G708" s="37">
        <v>6</v>
      </c>
    </row>
    <row r="709" spans="1:7" ht="15.6">
      <c r="A709" s="37">
        <f t="shared" si="81"/>
        <v>7006</v>
      </c>
      <c r="B709" s="39" t="s">
        <v>548</v>
      </c>
      <c r="C709" s="79"/>
      <c r="D709" s="79"/>
      <c r="E709" s="50" t="s">
        <v>132</v>
      </c>
      <c r="F709" s="50">
        <f t="shared" si="82"/>
        <v>1</v>
      </c>
      <c r="G709" s="37">
        <v>6</v>
      </c>
    </row>
    <row r="710" spans="1:7" ht="15.6">
      <c r="A710" s="37">
        <f t="shared" si="81"/>
        <v>7012</v>
      </c>
      <c r="B710" s="39" t="s">
        <v>549</v>
      </c>
      <c r="C710" s="79"/>
      <c r="D710" s="79"/>
      <c r="E710" s="50" t="s">
        <v>132</v>
      </c>
      <c r="F710" s="50">
        <f t="shared" ref="F710:F717" si="83">IF(OR(E710="U16", E710="S16"),1,IF(E710="TS",6,2))</f>
        <v>1</v>
      </c>
      <c r="G710" s="37">
        <v>6</v>
      </c>
    </row>
    <row r="711" spans="1:7" ht="15.6">
      <c r="A711" s="37">
        <f t="shared" si="81"/>
        <v>7018</v>
      </c>
      <c r="B711" s="39" t="s">
        <v>550</v>
      </c>
      <c r="C711" s="79"/>
      <c r="D711" s="79"/>
      <c r="E711" s="50" t="s">
        <v>132</v>
      </c>
      <c r="F711" s="50">
        <f t="shared" si="83"/>
        <v>1</v>
      </c>
      <c r="G711" s="37">
        <v>6</v>
      </c>
    </row>
    <row r="712" spans="1:7" ht="15.6">
      <c r="A712" s="37">
        <f t="shared" si="81"/>
        <v>7024</v>
      </c>
      <c r="B712" s="39" t="s">
        <v>551</v>
      </c>
      <c r="C712" s="79"/>
      <c r="D712" s="79"/>
      <c r="E712" s="50" t="s">
        <v>132</v>
      </c>
      <c r="F712" s="50">
        <f t="shared" si="83"/>
        <v>1</v>
      </c>
      <c r="G712" s="37">
        <v>6</v>
      </c>
    </row>
    <row r="713" spans="1:7" ht="15.6">
      <c r="A713" s="37">
        <f t="shared" si="81"/>
        <v>7030</v>
      </c>
      <c r="B713" s="39" t="s">
        <v>552</v>
      </c>
      <c r="C713" s="79"/>
      <c r="D713" s="79"/>
      <c r="E713" s="50" t="s">
        <v>132</v>
      </c>
      <c r="F713" s="50">
        <f t="shared" si="83"/>
        <v>1</v>
      </c>
      <c r="G713" s="37">
        <v>6</v>
      </c>
    </row>
    <row r="714" spans="1:7" ht="15.6">
      <c r="A714" s="37">
        <f t="shared" si="81"/>
        <v>7036</v>
      </c>
      <c r="B714" s="39" t="s">
        <v>553</v>
      </c>
      <c r="C714" s="79"/>
      <c r="D714" s="79"/>
      <c r="E714" s="50" t="s">
        <v>132</v>
      </c>
      <c r="F714" s="50">
        <f t="shared" si="83"/>
        <v>1</v>
      </c>
      <c r="G714" s="37">
        <v>6</v>
      </c>
    </row>
    <row r="715" spans="1:7" ht="15.6">
      <c r="A715" s="37">
        <f t="shared" si="81"/>
        <v>7042</v>
      </c>
      <c r="B715" s="39" t="s">
        <v>554</v>
      </c>
      <c r="C715" s="79"/>
      <c r="D715" s="79"/>
      <c r="E715" s="50" t="s">
        <v>132</v>
      </c>
      <c r="F715" s="50">
        <f t="shared" si="83"/>
        <v>1</v>
      </c>
      <c r="G715" s="37">
        <v>6</v>
      </c>
    </row>
    <row r="716" spans="1:7" ht="15.6">
      <c r="A716" s="37">
        <f t="shared" si="81"/>
        <v>7048</v>
      </c>
      <c r="B716" s="39" t="s">
        <v>555</v>
      </c>
      <c r="C716" s="79"/>
      <c r="D716" s="79"/>
      <c r="E716" s="50" t="s">
        <v>132</v>
      </c>
      <c r="F716" s="50">
        <f t="shared" si="83"/>
        <v>1</v>
      </c>
      <c r="G716" s="37">
        <v>6</v>
      </c>
    </row>
    <row r="717" spans="1:7" ht="15.6">
      <c r="A717" s="37">
        <f t="shared" si="81"/>
        <v>7054</v>
      </c>
      <c r="B717" s="39" t="s">
        <v>556</v>
      </c>
      <c r="C717" s="79"/>
      <c r="D717" s="79"/>
      <c r="E717" s="50" t="s">
        <v>132</v>
      </c>
      <c r="F717" s="50">
        <f t="shared" si="83"/>
        <v>1</v>
      </c>
      <c r="G717" s="37">
        <v>6</v>
      </c>
    </row>
    <row r="718" spans="1:7" ht="15.6">
      <c r="A718" s="37">
        <f t="shared" si="81"/>
        <v>7060</v>
      </c>
      <c r="B718" s="39" t="s">
        <v>557</v>
      </c>
      <c r="C718" s="79"/>
      <c r="D718" s="79"/>
      <c r="E718" s="50" t="s">
        <v>132</v>
      </c>
      <c r="F718" s="50">
        <f t="shared" ref="F718:F733" si="84">IF(OR(E718="U16", E718="S16"),1,IF(E718="TS",6,2))</f>
        <v>1</v>
      </c>
      <c r="G718" s="37">
        <v>6</v>
      </c>
    </row>
    <row r="719" spans="1:7" ht="15.6">
      <c r="A719" s="37">
        <f t="shared" si="81"/>
        <v>7066</v>
      </c>
      <c r="B719" s="39" t="s">
        <v>558</v>
      </c>
      <c r="C719" s="79"/>
      <c r="D719" s="79"/>
      <c r="E719" s="50" t="s">
        <v>132</v>
      </c>
      <c r="F719" s="50">
        <f t="shared" si="84"/>
        <v>1</v>
      </c>
      <c r="G719" s="37">
        <v>6</v>
      </c>
    </row>
    <row r="720" spans="1:7" ht="15.6">
      <c r="A720" s="37">
        <f t="shared" si="81"/>
        <v>7072</v>
      </c>
      <c r="B720" s="39" t="s">
        <v>559</v>
      </c>
      <c r="C720" s="79"/>
      <c r="D720" s="79"/>
      <c r="E720" s="50" t="s">
        <v>132</v>
      </c>
      <c r="F720" s="50">
        <f t="shared" si="84"/>
        <v>1</v>
      </c>
      <c r="G720" s="37">
        <v>6</v>
      </c>
    </row>
    <row r="721" spans="1:7" ht="15.6">
      <c r="A721" s="37">
        <f t="shared" si="81"/>
        <v>7078</v>
      </c>
      <c r="B721" s="39" t="s">
        <v>560</v>
      </c>
      <c r="C721" s="79"/>
      <c r="D721" s="79"/>
      <c r="E721" s="50" t="s">
        <v>132</v>
      </c>
      <c r="F721" s="50">
        <f t="shared" si="84"/>
        <v>1</v>
      </c>
      <c r="G721" s="37">
        <v>6</v>
      </c>
    </row>
    <row r="722" spans="1:7" ht="15.6">
      <c r="A722" s="37">
        <f t="shared" si="81"/>
        <v>7084</v>
      </c>
      <c r="B722" s="39" t="s">
        <v>561</v>
      </c>
      <c r="C722" s="79"/>
      <c r="D722" s="79"/>
      <c r="E722" s="50" t="s">
        <v>132</v>
      </c>
      <c r="F722" s="50">
        <f t="shared" si="84"/>
        <v>1</v>
      </c>
      <c r="G722" s="37">
        <v>6</v>
      </c>
    </row>
    <row r="723" spans="1:7" ht="15.6">
      <c r="A723" s="37">
        <f t="shared" si="81"/>
        <v>7090</v>
      </c>
      <c r="B723" s="39" t="s">
        <v>562</v>
      </c>
      <c r="C723" s="79"/>
      <c r="D723" s="79"/>
      <c r="E723" s="50" t="s">
        <v>132</v>
      </c>
      <c r="F723" s="50">
        <f t="shared" si="84"/>
        <v>1</v>
      </c>
      <c r="G723" s="37">
        <v>6</v>
      </c>
    </row>
    <row r="724" spans="1:7" ht="15.6">
      <c r="A724" s="37">
        <f t="shared" si="81"/>
        <v>7096</v>
      </c>
      <c r="B724" s="39" t="s">
        <v>563</v>
      </c>
      <c r="C724" s="79"/>
      <c r="D724" s="79"/>
      <c r="E724" s="50" t="s">
        <v>132</v>
      </c>
      <c r="F724" s="50">
        <f t="shared" si="84"/>
        <v>1</v>
      </c>
      <c r="G724" s="37">
        <v>6</v>
      </c>
    </row>
    <row r="725" spans="1:7" ht="15.6">
      <c r="A725" s="37">
        <f t="shared" si="81"/>
        <v>7102</v>
      </c>
      <c r="B725" s="39" t="s">
        <v>564</v>
      </c>
      <c r="C725" s="79"/>
      <c r="D725" s="79"/>
      <c r="E725" s="50" t="s">
        <v>132</v>
      </c>
      <c r="F725" s="50">
        <f t="shared" si="84"/>
        <v>1</v>
      </c>
      <c r="G725" s="37">
        <v>6</v>
      </c>
    </row>
    <row r="726" spans="1:7" ht="15.6">
      <c r="A726" s="37">
        <f t="shared" si="81"/>
        <v>7108</v>
      </c>
      <c r="B726" s="39" t="s">
        <v>565</v>
      </c>
      <c r="C726" s="79"/>
      <c r="D726" s="79"/>
      <c r="E726" s="50" t="s">
        <v>132</v>
      </c>
      <c r="F726" s="50">
        <f t="shared" si="84"/>
        <v>1</v>
      </c>
      <c r="G726" s="37">
        <v>6</v>
      </c>
    </row>
    <row r="727" spans="1:7" ht="15.6">
      <c r="A727" s="37">
        <f t="shared" si="81"/>
        <v>7114</v>
      </c>
      <c r="B727" s="39" t="s">
        <v>566</v>
      </c>
      <c r="C727" s="79"/>
      <c r="D727" s="79"/>
      <c r="E727" s="50" t="s">
        <v>132</v>
      </c>
      <c r="F727" s="50">
        <f t="shared" si="84"/>
        <v>1</v>
      </c>
      <c r="G727" s="37">
        <v>6</v>
      </c>
    </row>
    <row r="728" spans="1:7" ht="15.6">
      <c r="A728" s="37">
        <f t="shared" si="81"/>
        <v>7120</v>
      </c>
      <c r="B728" s="39" t="s">
        <v>567</v>
      </c>
      <c r="C728" s="79"/>
      <c r="D728" s="79"/>
      <c r="E728" s="50" t="s">
        <v>132</v>
      </c>
      <c r="F728" s="50">
        <f t="shared" si="84"/>
        <v>1</v>
      </c>
      <c r="G728" s="37">
        <v>6</v>
      </c>
    </row>
    <row r="729" spans="1:7" ht="15.6">
      <c r="A729" s="37">
        <f t="shared" si="81"/>
        <v>7126</v>
      </c>
      <c r="B729" s="39" t="s">
        <v>568</v>
      </c>
      <c r="C729" s="79"/>
      <c r="D729" s="79"/>
      <c r="E729" s="50" t="s">
        <v>132</v>
      </c>
      <c r="F729" s="50">
        <f t="shared" si="84"/>
        <v>1</v>
      </c>
      <c r="G729" s="37">
        <v>6</v>
      </c>
    </row>
    <row r="730" spans="1:7" ht="15.6">
      <c r="A730" s="37">
        <f t="shared" si="81"/>
        <v>7132</v>
      </c>
      <c r="B730" s="39" t="s">
        <v>569</v>
      </c>
      <c r="C730" s="79"/>
      <c r="D730" s="79"/>
      <c r="E730" s="50" t="s">
        <v>132</v>
      </c>
      <c r="F730" s="50">
        <f t="shared" si="84"/>
        <v>1</v>
      </c>
      <c r="G730" s="37">
        <v>6</v>
      </c>
    </row>
    <row r="731" spans="1:7" ht="15.6">
      <c r="A731" s="37">
        <f t="shared" si="81"/>
        <v>7138</v>
      </c>
      <c r="B731" s="39" t="s">
        <v>570</v>
      </c>
      <c r="C731" s="79"/>
      <c r="D731" s="79"/>
      <c r="E731" s="50" t="s">
        <v>132</v>
      </c>
      <c r="F731" s="50">
        <f t="shared" si="84"/>
        <v>1</v>
      </c>
      <c r="G731" s="37">
        <v>6</v>
      </c>
    </row>
    <row r="732" spans="1:7" ht="15.6">
      <c r="A732" s="37">
        <f t="shared" si="81"/>
        <v>7144</v>
      </c>
      <c r="B732" s="39" t="s">
        <v>571</v>
      </c>
      <c r="C732" s="79"/>
      <c r="D732" s="79"/>
      <c r="E732" s="50" t="s">
        <v>132</v>
      </c>
      <c r="F732" s="50">
        <f t="shared" si="84"/>
        <v>1</v>
      </c>
      <c r="G732" s="37">
        <v>6</v>
      </c>
    </row>
    <row r="733" spans="1:7" ht="15.6">
      <c r="A733" s="37">
        <f t="shared" si="81"/>
        <v>7150</v>
      </c>
      <c r="B733" s="39" t="s">
        <v>572</v>
      </c>
      <c r="C733" s="79"/>
      <c r="D733" s="79"/>
      <c r="E733" s="50" t="s">
        <v>132</v>
      </c>
      <c r="F733" s="50">
        <f t="shared" si="84"/>
        <v>1</v>
      </c>
      <c r="G733" s="37">
        <v>6</v>
      </c>
    </row>
    <row r="734" spans="1:7" ht="16.2" thickBot="1">
      <c r="A734" s="37">
        <f t="shared" si="81"/>
        <v>7156</v>
      </c>
      <c r="B734" s="82" t="s">
        <v>294</v>
      </c>
      <c r="C734" s="79"/>
      <c r="D734" s="79"/>
      <c r="E734" s="52" t="s">
        <v>132</v>
      </c>
      <c r="F734" s="52">
        <f>IF(OR(E734="U16", E734="S16"),1,IF(E734="TS",6,2))</f>
        <v>1</v>
      </c>
      <c r="G734" s="35">
        <v>4</v>
      </c>
    </row>
    <row r="735" spans="1:7" ht="16.2" thickBot="1">
      <c r="A735" s="391" t="s">
        <v>1997</v>
      </c>
      <c r="B735" s="392"/>
      <c r="C735" s="392"/>
      <c r="D735" s="392"/>
      <c r="E735" s="392"/>
      <c r="F735" s="392"/>
      <c r="G735" s="393"/>
    </row>
    <row r="736" spans="1:7" ht="15.6">
      <c r="A736" s="60">
        <f>A734+(F734*G734)</f>
        <v>7160</v>
      </c>
      <c r="B736" s="310" t="s">
        <v>1879</v>
      </c>
      <c r="C736" s="124"/>
      <c r="D736" s="124"/>
      <c r="E736" s="119" t="s">
        <v>102</v>
      </c>
      <c r="F736" s="119">
        <f>IF(OR(E736="U16", E736="S16"),1,IF(E736="TS",6,2))</f>
        <v>2</v>
      </c>
      <c r="G736" s="304">
        <v>2</v>
      </c>
    </row>
    <row r="737" spans="1:9" ht="15.6">
      <c r="A737" s="64">
        <f t="shared" ref="A737:A748" si="85">A736+(F736*G736)</f>
        <v>7164</v>
      </c>
      <c r="B737" s="42" t="s">
        <v>1898</v>
      </c>
      <c r="C737" s="302"/>
      <c r="D737" s="302"/>
      <c r="E737" s="50" t="s">
        <v>132</v>
      </c>
      <c r="F737" s="50">
        <v>1</v>
      </c>
      <c r="G737" s="305">
        <v>4</v>
      </c>
    </row>
    <row r="738" spans="1:9" ht="15.6">
      <c r="A738" s="64">
        <f t="shared" si="85"/>
        <v>7168</v>
      </c>
      <c r="B738" s="42" t="s">
        <v>1899</v>
      </c>
      <c r="C738" s="302"/>
      <c r="D738" s="302"/>
      <c r="E738" s="50" t="s">
        <v>132</v>
      </c>
      <c r="F738" s="50">
        <f>IF(OR(E738="U16", E738="S16"),1,IF(E738="TS",6,2))</f>
        <v>1</v>
      </c>
      <c r="G738" s="305">
        <v>1</v>
      </c>
    </row>
    <row r="739" spans="1:9" ht="15.6">
      <c r="A739" s="64">
        <f t="shared" si="85"/>
        <v>7169</v>
      </c>
      <c r="B739" s="42" t="s">
        <v>1996</v>
      </c>
      <c r="C739" s="303"/>
      <c r="D739" s="302"/>
      <c r="E739" s="50" t="s">
        <v>132</v>
      </c>
      <c r="F739" s="50">
        <f>IF(OR(E739="U16", E739="S16"),1,IF(E739="TS",6,2))</f>
        <v>1</v>
      </c>
      <c r="G739" s="305">
        <v>1</v>
      </c>
    </row>
    <row r="740" spans="1:9" ht="15.6">
      <c r="A740" s="64">
        <f t="shared" si="85"/>
        <v>7170</v>
      </c>
      <c r="B740" s="42" t="s">
        <v>1900</v>
      </c>
      <c r="C740" s="303"/>
      <c r="D740" s="302" t="s">
        <v>2003</v>
      </c>
      <c r="E740" s="50" t="s">
        <v>132</v>
      </c>
      <c r="F740" s="50">
        <f t="shared" ref="F740:F741" si="86">IF(OR(E740="U16", E740="S16"),1,IF(E740="TS",6,2))</f>
        <v>1</v>
      </c>
      <c r="G740" s="305">
        <v>8</v>
      </c>
    </row>
    <row r="741" spans="1:9" ht="15.6">
      <c r="A741" s="64">
        <f t="shared" si="85"/>
        <v>7178</v>
      </c>
      <c r="B741" s="42" t="s">
        <v>1901</v>
      </c>
      <c r="C741" s="303"/>
      <c r="D741" s="355" t="s">
        <v>2003</v>
      </c>
      <c r="E741" s="50" t="s">
        <v>132</v>
      </c>
      <c r="F741" s="50">
        <f t="shared" si="86"/>
        <v>1</v>
      </c>
      <c r="G741" s="305">
        <v>16</v>
      </c>
    </row>
    <row r="742" spans="1:9" ht="15.6">
      <c r="A742" s="64">
        <f t="shared" si="85"/>
        <v>7194</v>
      </c>
      <c r="B742" s="120" t="s">
        <v>1986</v>
      </c>
      <c r="C742" s="328"/>
      <c r="D742" s="355" t="s">
        <v>2003</v>
      </c>
      <c r="E742" s="50" t="s">
        <v>132</v>
      </c>
      <c r="F742" s="50">
        <f t="shared" ref="F742" si="87">IF(OR(E742="U16", E742="S16"),1,IF(E742="TS",6,2))</f>
        <v>1</v>
      </c>
      <c r="G742" s="334">
        <v>32</v>
      </c>
      <c r="I742" s="332"/>
    </row>
    <row r="743" spans="1:9" ht="15.6">
      <c r="A743" s="64">
        <f t="shared" si="85"/>
        <v>7226</v>
      </c>
      <c r="B743" s="120" t="s">
        <v>1998</v>
      </c>
      <c r="C743" s="349"/>
      <c r="D743" s="346"/>
      <c r="E743" s="50" t="s">
        <v>132</v>
      </c>
      <c r="F743" s="50">
        <f t="shared" ref="F743:F748" si="88">IF(OR(E743="U16", E743="S16"),1,IF(E743="TS",6,2))</f>
        <v>1</v>
      </c>
      <c r="G743" s="357">
        <v>1</v>
      </c>
      <c r="I743" s="352"/>
    </row>
    <row r="744" spans="1:9" ht="15.6">
      <c r="A744" s="64">
        <f t="shared" si="85"/>
        <v>7227</v>
      </c>
      <c r="B744" s="120"/>
      <c r="C744" s="349"/>
      <c r="D744" s="346"/>
      <c r="E744" s="50" t="s">
        <v>132</v>
      </c>
      <c r="F744" s="50">
        <f t="shared" si="88"/>
        <v>1</v>
      </c>
      <c r="G744" s="357">
        <v>1</v>
      </c>
      <c r="I744" s="352"/>
    </row>
    <row r="745" spans="1:9" ht="15.6">
      <c r="A745" s="64">
        <f t="shared" si="85"/>
        <v>7228</v>
      </c>
      <c r="B745" s="120" t="s">
        <v>1999</v>
      </c>
      <c r="C745" s="349" t="s">
        <v>2001</v>
      </c>
      <c r="D745" s="355" t="s">
        <v>2003</v>
      </c>
      <c r="E745" s="50" t="s">
        <v>132</v>
      </c>
      <c r="F745" s="50">
        <f t="shared" si="88"/>
        <v>1</v>
      </c>
      <c r="G745" s="357">
        <v>16</v>
      </c>
      <c r="I745" s="352"/>
    </row>
    <row r="746" spans="1:9" ht="15.6">
      <c r="A746" s="64">
        <f t="shared" si="85"/>
        <v>7244</v>
      </c>
      <c r="B746" s="120" t="s">
        <v>2000</v>
      </c>
      <c r="C746" s="349" t="s">
        <v>2002</v>
      </c>
      <c r="D746" s="355" t="s">
        <v>2003</v>
      </c>
      <c r="E746" s="50" t="s">
        <v>132</v>
      </c>
      <c r="F746" s="50">
        <f t="shared" si="88"/>
        <v>1</v>
      </c>
      <c r="G746" s="357">
        <v>16</v>
      </c>
      <c r="I746" s="352"/>
    </row>
    <row r="747" spans="1:9" ht="16.2" thickBot="1">
      <c r="A747" s="64">
        <f t="shared" si="85"/>
        <v>7260</v>
      </c>
      <c r="B747" s="128" t="s">
        <v>1984</v>
      </c>
      <c r="C747" s="126"/>
      <c r="D747" s="126"/>
      <c r="E747" s="127" t="s">
        <v>132</v>
      </c>
      <c r="F747" s="127">
        <f t="shared" si="88"/>
        <v>1</v>
      </c>
      <c r="G747" s="306">
        <v>80</v>
      </c>
    </row>
    <row r="748" spans="1:9" ht="15.6">
      <c r="A748" s="64">
        <f t="shared" si="85"/>
        <v>7340</v>
      </c>
      <c r="B748" s="120" t="s">
        <v>1985</v>
      </c>
      <c r="C748" s="325"/>
      <c r="D748" s="325"/>
      <c r="E748" s="50" t="s">
        <v>132</v>
      </c>
      <c r="F748" s="50">
        <f t="shared" si="88"/>
        <v>1</v>
      </c>
      <c r="G748" s="334">
        <v>10</v>
      </c>
      <c r="I748" s="332"/>
    </row>
    <row r="749" spans="1:9" ht="15.6">
      <c r="A749" s="363" t="s">
        <v>381</v>
      </c>
      <c r="B749" s="363"/>
      <c r="C749" s="363"/>
      <c r="D749" s="363"/>
      <c r="E749" s="363"/>
      <c r="F749" s="363"/>
      <c r="G749" s="363"/>
    </row>
    <row r="750" spans="1:9" ht="15.6">
      <c r="A750" s="343">
        <f>A748+(F748*G748)</f>
        <v>7350</v>
      </c>
      <c r="B750" s="49" t="s">
        <v>382</v>
      </c>
      <c r="C750" s="343" t="s">
        <v>1994</v>
      </c>
      <c r="D750" s="343"/>
      <c r="E750" s="50" t="s">
        <v>132</v>
      </c>
      <c r="F750" s="50">
        <f t="shared" ref="F750:F764" si="89">IF(OR(E750="U16", E750="S16"),1,IF(E750="TS",6,2))</f>
        <v>1</v>
      </c>
      <c r="G750" s="343">
        <v>1</v>
      </c>
    </row>
    <row r="751" spans="1:9" ht="15.6">
      <c r="A751" s="343">
        <f t="shared" ref="A751:A765" si="90">A750+(F750*G750)</f>
        <v>7351</v>
      </c>
      <c r="B751" s="49" t="s">
        <v>383</v>
      </c>
      <c r="C751" s="343" t="s">
        <v>1994</v>
      </c>
      <c r="D751" s="343"/>
      <c r="E751" s="50" t="s">
        <v>132</v>
      </c>
      <c r="F751" s="50">
        <f t="shared" si="89"/>
        <v>1</v>
      </c>
      <c r="G751" s="343">
        <v>1</v>
      </c>
    </row>
    <row r="752" spans="1:9" ht="15.6">
      <c r="A752" s="343">
        <f t="shared" si="90"/>
        <v>7352</v>
      </c>
      <c r="B752" s="49" t="s">
        <v>388</v>
      </c>
      <c r="C752" s="343" t="s">
        <v>1994</v>
      </c>
      <c r="D752" s="343"/>
      <c r="E752" s="50" t="s">
        <v>132</v>
      </c>
      <c r="F752" s="50">
        <f t="shared" si="89"/>
        <v>1</v>
      </c>
      <c r="G752" s="343">
        <v>1</v>
      </c>
    </row>
    <row r="753" spans="1:9" ht="15.6">
      <c r="A753" s="343">
        <f t="shared" si="90"/>
        <v>7353</v>
      </c>
      <c r="B753" s="49" t="s">
        <v>384</v>
      </c>
      <c r="C753" s="343" t="s">
        <v>1995</v>
      </c>
      <c r="D753" s="343"/>
      <c r="E753" s="50" t="s">
        <v>132</v>
      </c>
      <c r="F753" s="50">
        <f t="shared" si="89"/>
        <v>1</v>
      </c>
      <c r="G753" s="343">
        <v>1</v>
      </c>
    </row>
    <row r="754" spans="1:9" ht="15.6">
      <c r="A754" s="343">
        <f t="shared" si="90"/>
        <v>7354</v>
      </c>
      <c r="B754" s="49" t="s">
        <v>385</v>
      </c>
      <c r="C754" s="343" t="s">
        <v>1995</v>
      </c>
      <c r="D754" s="343"/>
      <c r="E754" s="50" t="s">
        <v>132</v>
      </c>
      <c r="F754" s="50">
        <f t="shared" si="89"/>
        <v>1</v>
      </c>
      <c r="G754" s="343">
        <v>1</v>
      </c>
    </row>
    <row r="755" spans="1:9" ht="15.6">
      <c r="A755" s="343">
        <f t="shared" si="90"/>
        <v>7355</v>
      </c>
      <c r="B755" s="49" t="s">
        <v>386</v>
      </c>
      <c r="C755" s="343" t="s">
        <v>1995</v>
      </c>
      <c r="D755" s="343"/>
      <c r="E755" s="50" t="s">
        <v>132</v>
      </c>
      <c r="F755" s="50">
        <f t="shared" si="89"/>
        <v>1</v>
      </c>
      <c r="G755" s="343">
        <v>1</v>
      </c>
    </row>
    <row r="756" spans="1:9" ht="15.6">
      <c r="A756" s="343">
        <f t="shared" si="90"/>
        <v>7356</v>
      </c>
      <c r="B756" s="49" t="s">
        <v>387</v>
      </c>
      <c r="C756" s="343" t="s">
        <v>1995</v>
      </c>
      <c r="D756" s="343"/>
      <c r="E756" s="50" t="s">
        <v>132</v>
      </c>
      <c r="F756" s="50">
        <f t="shared" si="89"/>
        <v>1</v>
      </c>
      <c r="G756" s="343">
        <v>1</v>
      </c>
    </row>
    <row r="757" spans="1:9" ht="15.6">
      <c r="A757" s="343">
        <f t="shared" si="90"/>
        <v>7357</v>
      </c>
      <c r="B757" s="49" t="s">
        <v>389</v>
      </c>
      <c r="C757" s="343" t="s">
        <v>1995</v>
      </c>
      <c r="D757" s="343"/>
      <c r="E757" s="50" t="s">
        <v>132</v>
      </c>
      <c r="F757" s="50">
        <f t="shared" si="89"/>
        <v>1</v>
      </c>
      <c r="G757" s="343">
        <v>1</v>
      </c>
    </row>
    <row r="758" spans="1:9" ht="15.6">
      <c r="A758" s="343">
        <f t="shared" si="90"/>
        <v>7358</v>
      </c>
      <c r="B758" s="49" t="s">
        <v>1992</v>
      </c>
      <c r="C758" s="343" t="s">
        <v>1995</v>
      </c>
      <c r="D758" s="343"/>
      <c r="E758" s="50" t="s">
        <v>132</v>
      </c>
      <c r="F758" s="50">
        <f t="shared" si="89"/>
        <v>1</v>
      </c>
      <c r="G758" s="343">
        <v>1</v>
      </c>
    </row>
    <row r="759" spans="1:9" ht="15.6">
      <c r="A759" s="343">
        <f t="shared" si="90"/>
        <v>7359</v>
      </c>
      <c r="B759" s="49" t="s">
        <v>1993</v>
      </c>
      <c r="C759" s="343" t="s">
        <v>1995</v>
      </c>
      <c r="D759" s="343"/>
      <c r="E759" s="50" t="s">
        <v>132</v>
      </c>
      <c r="F759" s="50">
        <f t="shared" ref="F759" si="91">IF(OR(E759="U16", E759="S16"),1,IF(E759="TS",6,2))</f>
        <v>1</v>
      </c>
      <c r="G759" s="343">
        <v>1</v>
      </c>
      <c r="I759" s="345"/>
    </row>
    <row r="760" spans="1:9" ht="15.6">
      <c r="A760" s="343">
        <f t="shared" si="90"/>
        <v>7360</v>
      </c>
      <c r="B760" s="344" t="s">
        <v>1897</v>
      </c>
      <c r="C760" s="343" t="s">
        <v>1995</v>
      </c>
      <c r="D760" s="343"/>
      <c r="E760" s="50" t="s">
        <v>132</v>
      </c>
      <c r="F760" s="50">
        <f t="shared" si="89"/>
        <v>1</v>
      </c>
      <c r="G760" s="343">
        <v>1</v>
      </c>
    </row>
    <row r="761" spans="1:9" ht="312">
      <c r="A761" s="343">
        <f t="shared" si="90"/>
        <v>7361</v>
      </c>
      <c r="B761" s="57" t="s">
        <v>1564</v>
      </c>
      <c r="C761" s="343"/>
      <c r="D761" s="343"/>
      <c r="E761" s="50" t="s">
        <v>132</v>
      </c>
      <c r="F761" s="50">
        <f t="shared" si="89"/>
        <v>1</v>
      </c>
      <c r="G761" s="343">
        <v>1</v>
      </c>
    </row>
    <row r="762" spans="1:9" ht="15.6">
      <c r="A762" s="343">
        <f t="shared" si="90"/>
        <v>7362</v>
      </c>
      <c r="B762" s="49" t="s">
        <v>440</v>
      </c>
      <c r="C762" s="343"/>
      <c r="D762" s="343"/>
      <c r="E762" s="50" t="s">
        <v>132</v>
      </c>
      <c r="F762" s="50">
        <f t="shared" si="89"/>
        <v>1</v>
      </c>
      <c r="G762" s="343">
        <v>1</v>
      </c>
    </row>
    <row r="763" spans="1:9" ht="15.6">
      <c r="A763" s="343">
        <f t="shared" si="90"/>
        <v>7363</v>
      </c>
      <c r="B763" s="49" t="s">
        <v>439</v>
      </c>
      <c r="C763" s="343"/>
      <c r="D763" s="343"/>
      <c r="E763" s="50" t="s">
        <v>132</v>
      </c>
      <c r="F763" s="50">
        <f t="shared" si="89"/>
        <v>1</v>
      </c>
      <c r="G763" s="343">
        <v>1</v>
      </c>
    </row>
    <row r="764" spans="1:9" ht="15.6">
      <c r="A764" s="342">
        <f t="shared" si="90"/>
        <v>7364</v>
      </c>
      <c r="B764" s="49" t="s">
        <v>1563</v>
      </c>
      <c r="C764" s="342"/>
      <c r="D764" s="342"/>
      <c r="E764" s="342" t="s">
        <v>132</v>
      </c>
      <c r="F764" s="342">
        <f t="shared" si="89"/>
        <v>1</v>
      </c>
      <c r="G764" s="342">
        <v>1</v>
      </c>
      <c r="H764" s="269"/>
    </row>
    <row r="765" spans="1:9" ht="15.6">
      <c r="A765" s="343">
        <f t="shared" si="90"/>
        <v>7365</v>
      </c>
      <c r="B765" s="49" t="s">
        <v>124</v>
      </c>
      <c r="C765" s="343"/>
      <c r="D765" s="343"/>
      <c r="E765" s="50" t="s">
        <v>132</v>
      </c>
      <c r="F765" s="50">
        <v>36</v>
      </c>
      <c r="G765" s="343">
        <v>1</v>
      </c>
    </row>
    <row r="774" spans="2:6" ht="13.5" customHeight="1">
      <c r="B774" s="34"/>
      <c r="E774" s="34"/>
      <c r="F774" s="34"/>
    </row>
    <row r="775" spans="2:6" ht="13.5" customHeight="1">
      <c r="B775" s="34"/>
      <c r="E775" s="34"/>
      <c r="F775" s="34"/>
    </row>
    <row r="776" spans="2:6" ht="13.5" customHeight="1">
      <c r="B776" s="34"/>
      <c r="E776" s="34"/>
      <c r="F776" s="34"/>
    </row>
    <row r="777" spans="2:6" ht="13.5" customHeight="1">
      <c r="B777" s="34"/>
      <c r="E777" s="34"/>
      <c r="F777" s="34"/>
    </row>
    <row r="778" spans="2:6" ht="13.5" customHeight="1">
      <c r="B778" s="34"/>
      <c r="E778" s="34"/>
      <c r="F778" s="34"/>
    </row>
    <row r="779" spans="2:6" ht="13.5" customHeight="1">
      <c r="B779" s="34"/>
      <c r="E779" s="34"/>
      <c r="F779" s="34"/>
    </row>
    <row r="780" spans="2:6" ht="13.5" customHeight="1">
      <c r="B780" s="34"/>
      <c r="E780" s="34"/>
      <c r="F780" s="34"/>
    </row>
  </sheetData>
  <mergeCells count="78">
    <mergeCell ref="A2:G2"/>
    <mergeCell ref="A162:G162"/>
    <mergeCell ref="A136:G136"/>
    <mergeCell ref="C16:C18"/>
    <mergeCell ref="C19:C21"/>
    <mergeCell ref="C41:C42"/>
    <mergeCell ref="C43:C44"/>
    <mergeCell ref="C45:C46"/>
    <mergeCell ref="C22:C23"/>
    <mergeCell ref="C24:C25"/>
    <mergeCell ref="C26:C27"/>
    <mergeCell ref="C47:C49"/>
    <mergeCell ref="A127:G127"/>
    <mergeCell ref="D85:D88"/>
    <mergeCell ref="C65:C68"/>
    <mergeCell ref="C73:C76"/>
    <mergeCell ref="D118:D121"/>
    <mergeCell ref="C165:C166"/>
    <mergeCell ref="H596:H601"/>
    <mergeCell ref="A370:G370"/>
    <mergeCell ref="A200:G200"/>
    <mergeCell ref="C175:C176"/>
    <mergeCell ref="A324:G324"/>
    <mergeCell ref="A214:G214"/>
    <mergeCell ref="B231:B234"/>
    <mergeCell ref="C163:C164"/>
    <mergeCell ref="B284:B288"/>
    <mergeCell ref="A576:G576"/>
    <mergeCell ref="A436:G436"/>
    <mergeCell ref="A577:G577"/>
    <mergeCell ref="A749:G749"/>
    <mergeCell ref="A628:G628"/>
    <mergeCell ref="A735:G735"/>
    <mergeCell ref="A688:G688"/>
    <mergeCell ref="I85:I88"/>
    <mergeCell ref="I89:I91"/>
    <mergeCell ref="I214:I225"/>
    <mergeCell ref="C171:C172"/>
    <mergeCell ref="C173:C174"/>
    <mergeCell ref="C155:C160"/>
    <mergeCell ref="C177:C178"/>
    <mergeCell ref="A202:G202"/>
    <mergeCell ref="D94:D117"/>
    <mergeCell ref="D89:D91"/>
    <mergeCell ref="C167:C168"/>
    <mergeCell ref="C169:C170"/>
    <mergeCell ref="D6:D13"/>
    <mergeCell ref="D14:D15"/>
    <mergeCell ref="D33:D37"/>
    <mergeCell ref="D50:D51"/>
    <mergeCell ref="D53:D60"/>
    <mergeCell ref="D61:D68"/>
    <mergeCell ref="D69:D76"/>
    <mergeCell ref="D77:D80"/>
    <mergeCell ref="D81:D84"/>
    <mergeCell ref="A386:G386"/>
    <mergeCell ref="A280:G280"/>
    <mergeCell ref="A227:G227"/>
    <mergeCell ref="A329:G329"/>
    <mergeCell ref="A382:G382"/>
    <mergeCell ref="C81:C84"/>
    <mergeCell ref="C85:C88"/>
    <mergeCell ref="C89:C92"/>
    <mergeCell ref="C94:C96"/>
    <mergeCell ref="C97:C99"/>
    <mergeCell ref="A93:G93"/>
    <mergeCell ref="D122:D125"/>
    <mergeCell ref="C698:C702"/>
    <mergeCell ref="A697:G697"/>
    <mergeCell ref="A675:G675"/>
    <mergeCell ref="A681:G681"/>
    <mergeCell ref="A692:G692"/>
    <mergeCell ref="A676:G676"/>
    <mergeCell ref="A665:G665"/>
    <mergeCell ref="A644:G644"/>
    <mergeCell ref="A566:G566"/>
    <mergeCell ref="A612:G612"/>
    <mergeCell ref="A605:G605"/>
  </mergeCells>
  <phoneticPr fontId="1"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B32" sqref="B32"/>
    </sheetView>
  </sheetViews>
  <sheetFormatPr defaultRowHeight="17.399999999999999"/>
  <cols>
    <col min="1" max="1" width="21.8984375" customWidth="1"/>
    <col min="2" max="2" width="34.59765625" customWidth="1"/>
    <col min="3" max="3" width="29.8984375" customWidth="1"/>
    <col min="4" max="4" width="18.3984375" customWidth="1"/>
    <col min="5" max="5" width="24.09765625" customWidth="1"/>
  </cols>
  <sheetData>
    <row r="1" spans="1:5" ht="15" customHeight="1">
      <c r="A1" s="146" t="s">
        <v>1344</v>
      </c>
      <c r="B1" s="146"/>
      <c r="C1" s="146" t="s">
        <v>1345</v>
      </c>
      <c r="D1" s="146"/>
      <c r="E1" s="146" t="s">
        <v>1346</v>
      </c>
    </row>
    <row r="2" spans="1:5" ht="15" customHeight="1">
      <c r="A2" s="421" t="s">
        <v>1347</v>
      </c>
      <c r="B2" s="421"/>
      <c r="C2" s="421"/>
      <c r="D2" s="421"/>
      <c r="E2" s="421"/>
    </row>
    <row r="3" spans="1:5" ht="15" customHeight="1">
      <c r="A3" s="145"/>
      <c r="B3" s="145" t="s">
        <v>1348</v>
      </c>
      <c r="C3" s="145" t="s">
        <v>1349</v>
      </c>
      <c r="D3" s="145" t="s">
        <v>1350</v>
      </c>
      <c r="E3" s="145" t="s">
        <v>1351</v>
      </c>
    </row>
    <row r="4" spans="1:5" ht="15" customHeight="1">
      <c r="A4" s="145"/>
      <c r="B4" s="145"/>
      <c r="C4" s="145" t="s">
        <v>1352</v>
      </c>
      <c r="D4" s="145" t="s">
        <v>1353</v>
      </c>
      <c r="E4" s="145" t="s">
        <v>1351</v>
      </c>
    </row>
    <row r="5" spans="1:5" ht="15" customHeight="1">
      <c r="A5" s="145"/>
      <c r="B5" s="145"/>
      <c r="C5" s="145" t="s">
        <v>1354</v>
      </c>
      <c r="D5" s="145" t="s">
        <v>1355</v>
      </c>
      <c r="E5" s="145" t="s">
        <v>1351</v>
      </c>
    </row>
    <row r="6" spans="1:5" ht="15" customHeight="1">
      <c r="A6" s="145"/>
      <c r="B6" s="145" t="s">
        <v>1356</v>
      </c>
      <c r="C6" s="145" t="s">
        <v>1349</v>
      </c>
      <c r="D6" s="145" t="s">
        <v>1350</v>
      </c>
      <c r="E6" s="145" t="s">
        <v>1357</v>
      </c>
    </row>
    <row r="7" spans="1:5" ht="15" customHeight="1">
      <c r="A7" s="145"/>
      <c r="B7" s="145"/>
      <c r="C7" s="145" t="s">
        <v>1352</v>
      </c>
      <c r="D7" s="145" t="s">
        <v>1353</v>
      </c>
      <c r="E7" s="145" t="s">
        <v>1358</v>
      </c>
    </row>
    <row r="8" spans="1:5" ht="15" customHeight="1">
      <c r="A8" s="145"/>
      <c r="B8" s="145"/>
      <c r="C8" s="145" t="s">
        <v>1354</v>
      </c>
      <c r="D8" s="145" t="s">
        <v>1355</v>
      </c>
      <c r="E8" s="145" t="s">
        <v>1359</v>
      </c>
    </row>
    <row r="9" spans="1:5" ht="15" customHeight="1">
      <c r="A9" s="145"/>
      <c r="B9" s="145" t="s">
        <v>1360</v>
      </c>
      <c r="C9" s="145" t="s">
        <v>1352</v>
      </c>
      <c r="D9" s="145" t="s">
        <v>1361</v>
      </c>
      <c r="E9" s="145" t="s">
        <v>1388</v>
      </c>
    </row>
    <row r="10" spans="1:5" ht="15" customHeight="1">
      <c r="A10" s="145"/>
      <c r="B10" s="145"/>
      <c r="C10" s="145" t="s">
        <v>1354</v>
      </c>
      <c r="D10" s="145" t="s">
        <v>1355</v>
      </c>
      <c r="E10" s="145" t="s">
        <v>1388</v>
      </c>
    </row>
    <row r="11" spans="1:5" ht="15" customHeight="1">
      <c r="A11" s="421" t="s">
        <v>1362</v>
      </c>
      <c r="B11" s="421"/>
      <c r="C11" s="421"/>
      <c r="D11" s="421"/>
      <c r="E11" s="421"/>
    </row>
    <row r="12" spans="1:5" ht="15" customHeight="1">
      <c r="A12" s="145"/>
      <c r="B12" s="145" t="s">
        <v>1363</v>
      </c>
      <c r="C12" s="145"/>
      <c r="D12" s="145" t="s">
        <v>1386</v>
      </c>
      <c r="E12" s="145" t="s">
        <v>1364</v>
      </c>
    </row>
    <row r="13" spans="1:5" ht="15" customHeight="1">
      <c r="A13" s="145"/>
      <c r="B13" s="145" t="s">
        <v>1365</v>
      </c>
      <c r="C13" s="145"/>
      <c r="D13" s="145" t="s">
        <v>1386</v>
      </c>
      <c r="E13" s="145" t="s">
        <v>1366</v>
      </c>
    </row>
    <row r="14" spans="1:5" ht="15" customHeight="1">
      <c r="A14" s="145"/>
      <c r="B14" s="145" t="s">
        <v>1367</v>
      </c>
      <c r="C14" s="145"/>
      <c r="D14" s="145" t="s">
        <v>1386</v>
      </c>
      <c r="E14" s="145" t="s">
        <v>1359</v>
      </c>
    </row>
    <row r="15" spans="1:5" ht="15" customHeight="1">
      <c r="A15" s="421" t="s">
        <v>1368</v>
      </c>
      <c r="B15" s="421"/>
      <c r="C15" s="421"/>
      <c r="D15" s="421"/>
      <c r="E15" s="421"/>
    </row>
    <row r="16" spans="1:5" ht="15" customHeight="1">
      <c r="A16" s="145"/>
      <c r="B16" s="145" t="s">
        <v>1369</v>
      </c>
      <c r="C16" s="145"/>
      <c r="D16" s="145" t="s">
        <v>1370</v>
      </c>
      <c r="E16" s="145"/>
    </row>
    <row r="17" spans="1:5" ht="15" customHeight="1">
      <c r="A17" s="145"/>
      <c r="B17" s="145" t="s">
        <v>1371</v>
      </c>
      <c r="C17" s="145"/>
      <c r="D17" s="145" t="s">
        <v>1370</v>
      </c>
      <c r="E17" s="145"/>
    </row>
    <row r="18" spans="1:5" ht="15" customHeight="1">
      <c r="A18" s="421" t="s">
        <v>1372</v>
      </c>
      <c r="B18" s="421"/>
      <c r="C18" s="421"/>
      <c r="D18" s="421"/>
      <c r="E18" s="421"/>
    </row>
    <row r="19" spans="1:5" ht="15" customHeight="1">
      <c r="A19" s="145"/>
      <c r="B19" s="145" t="s">
        <v>1373</v>
      </c>
      <c r="C19" s="145"/>
      <c r="D19" s="145" t="s">
        <v>1370</v>
      </c>
      <c r="E19" s="145" t="s">
        <v>1374</v>
      </c>
    </row>
    <row r="20" spans="1:5" ht="15" customHeight="1">
      <c r="A20" s="145"/>
      <c r="B20" s="145" t="s">
        <v>1375</v>
      </c>
      <c r="C20" s="145"/>
      <c r="D20" s="145" t="s">
        <v>1370</v>
      </c>
      <c r="E20" s="145" t="s">
        <v>1376</v>
      </c>
    </row>
    <row r="21" spans="1:5" ht="15" customHeight="1">
      <c r="A21" s="145"/>
      <c r="B21" s="145" t="s">
        <v>1377</v>
      </c>
      <c r="C21" s="145"/>
      <c r="D21" s="145" t="s">
        <v>1370</v>
      </c>
      <c r="E21" s="145" t="s">
        <v>1378</v>
      </c>
    </row>
    <row r="22" spans="1:5" ht="15" customHeight="1">
      <c r="A22" s="145"/>
      <c r="B22" s="145" t="s">
        <v>1379</v>
      </c>
      <c r="C22" s="145"/>
      <c r="D22" s="145" t="s">
        <v>1370</v>
      </c>
      <c r="E22" s="145" t="s">
        <v>1380</v>
      </c>
    </row>
    <row r="23" spans="1:5" ht="15" customHeight="1">
      <c r="A23" s="145" t="s">
        <v>1381</v>
      </c>
      <c r="B23" s="145"/>
      <c r="C23" s="145"/>
      <c r="D23" s="145" t="s">
        <v>1382</v>
      </c>
      <c r="E23" s="145" t="s">
        <v>1383</v>
      </c>
    </row>
    <row r="24" spans="1:5" ht="15" customHeight="1">
      <c r="A24" s="145" t="s">
        <v>1384</v>
      </c>
      <c r="B24" s="145"/>
      <c r="C24" s="145"/>
      <c r="D24" s="145" t="s">
        <v>1387</v>
      </c>
      <c r="E24" s="145" t="s">
        <v>1385</v>
      </c>
    </row>
  </sheetData>
  <mergeCells count="4">
    <mergeCell ref="A2:E2"/>
    <mergeCell ref="A11:E11"/>
    <mergeCell ref="A15:E15"/>
    <mergeCell ref="A18:E18"/>
  </mergeCells>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4"/>
  <sheetViews>
    <sheetView workbookViewId="0">
      <selection activeCell="E11" sqref="E11"/>
    </sheetView>
  </sheetViews>
  <sheetFormatPr defaultColWidth="9" defaultRowHeight="15.6"/>
  <cols>
    <col min="1" max="1" width="9" style="80"/>
    <col min="2" max="2" width="27.09765625" style="80" customWidth="1"/>
    <col min="3" max="3" width="32" style="80" customWidth="1"/>
    <col min="4" max="5" width="9" style="81"/>
    <col min="6" max="6" width="41.09765625" style="192" customWidth="1"/>
    <col min="7" max="16384" width="9" style="80"/>
  </cols>
  <sheetData>
    <row r="1" spans="1:6">
      <c r="A1" s="147">
        <v>0</v>
      </c>
      <c r="B1" s="61" t="s">
        <v>402</v>
      </c>
      <c r="C1" s="61"/>
      <c r="D1" s="62" t="s">
        <v>132</v>
      </c>
      <c r="E1" s="62">
        <f t="shared" ref="E1:E64" si="0">IF(OR(D1="U16", D1="S16"),1,IF(D1="TS",6,2))</f>
        <v>1</v>
      </c>
      <c r="F1" s="424" t="s">
        <v>1389</v>
      </c>
    </row>
    <row r="2" spans="1:6">
      <c r="A2" s="148">
        <f>A1+E1</f>
        <v>1</v>
      </c>
      <c r="B2" s="53" t="s">
        <v>403</v>
      </c>
      <c r="C2" s="53"/>
      <c r="D2" s="54" t="s">
        <v>132</v>
      </c>
      <c r="E2" s="54">
        <f t="shared" si="0"/>
        <v>1</v>
      </c>
      <c r="F2" s="425"/>
    </row>
    <row r="3" spans="1:6">
      <c r="A3" s="148">
        <f t="shared" ref="A3:A66" si="1">A2+E2</f>
        <v>2</v>
      </c>
      <c r="B3" s="53" t="s">
        <v>404</v>
      </c>
      <c r="C3" s="53"/>
      <c r="D3" s="54" t="s">
        <v>132</v>
      </c>
      <c r="E3" s="54">
        <f t="shared" si="0"/>
        <v>1</v>
      </c>
      <c r="F3" s="425"/>
    </row>
    <row r="4" spans="1:6">
      <c r="A4" s="148">
        <f t="shared" si="1"/>
        <v>3</v>
      </c>
      <c r="B4" s="53" t="s">
        <v>405</v>
      </c>
      <c r="C4" s="53"/>
      <c r="D4" s="54" t="s">
        <v>132</v>
      </c>
      <c r="E4" s="54">
        <f t="shared" si="0"/>
        <v>1</v>
      </c>
      <c r="F4" s="425"/>
    </row>
    <row r="5" spans="1:6">
      <c r="A5" s="148">
        <f t="shared" si="1"/>
        <v>4</v>
      </c>
      <c r="B5" s="53" t="s">
        <v>406</v>
      </c>
      <c r="C5" s="53"/>
      <c r="D5" s="54" t="s">
        <v>1390</v>
      </c>
      <c r="E5" s="54">
        <f t="shared" si="0"/>
        <v>1</v>
      </c>
      <c r="F5" s="425"/>
    </row>
    <row r="6" spans="1:6">
      <c r="A6" s="148">
        <f t="shared" si="1"/>
        <v>5</v>
      </c>
      <c r="B6" s="53" t="s">
        <v>407</v>
      </c>
      <c r="C6" s="53"/>
      <c r="D6" s="54" t="s">
        <v>132</v>
      </c>
      <c r="E6" s="54">
        <f t="shared" si="0"/>
        <v>1</v>
      </c>
      <c r="F6" s="425"/>
    </row>
    <row r="7" spans="1:6">
      <c r="A7" s="148">
        <f t="shared" si="1"/>
        <v>6</v>
      </c>
      <c r="B7" s="53" t="s">
        <v>408</v>
      </c>
      <c r="C7" s="53"/>
      <c r="D7" s="54" t="s">
        <v>1390</v>
      </c>
      <c r="E7" s="54">
        <f t="shared" si="0"/>
        <v>1</v>
      </c>
      <c r="F7" s="425"/>
    </row>
    <row r="8" spans="1:6" ht="16.2" thickBot="1">
      <c r="A8" s="149">
        <f t="shared" si="1"/>
        <v>7</v>
      </c>
      <c r="B8" s="67" t="s">
        <v>409</v>
      </c>
      <c r="C8" s="67"/>
      <c r="D8" s="68" t="s">
        <v>132</v>
      </c>
      <c r="E8" s="68">
        <f t="shared" si="0"/>
        <v>1</v>
      </c>
      <c r="F8" s="426"/>
    </row>
    <row r="9" spans="1:6">
      <c r="A9" s="147">
        <f t="shared" si="1"/>
        <v>8</v>
      </c>
      <c r="B9" s="61" t="s">
        <v>410</v>
      </c>
      <c r="C9" s="61"/>
      <c r="D9" s="62" t="s">
        <v>1390</v>
      </c>
      <c r="E9" s="62">
        <f t="shared" si="0"/>
        <v>1</v>
      </c>
      <c r="F9" s="427" t="s">
        <v>1391</v>
      </c>
    </row>
    <row r="10" spans="1:6">
      <c r="A10" s="148">
        <f t="shared" si="1"/>
        <v>9</v>
      </c>
      <c r="B10" s="53" t="s">
        <v>411</v>
      </c>
      <c r="C10" s="53"/>
      <c r="D10" s="54" t="s">
        <v>132</v>
      </c>
      <c r="E10" s="54">
        <f t="shared" si="0"/>
        <v>1</v>
      </c>
      <c r="F10" s="425"/>
    </row>
    <row r="11" spans="1:6">
      <c r="A11" s="148">
        <f t="shared" si="1"/>
        <v>10</v>
      </c>
      <c r="B11" s="53" t="s">
        <v>412</v>
      </c>
      <c r="C11" s="53"/>
      <c r="D11" s="54" t="s">
        <v>132</v>
      </c>
      <c r="E11" s="54">
        <f t="shared" si="0"/>
        <v>1</v>
      </c>
      <c r="F11" s="425"/>
    </row>
    <row r="12" spans="1:6">
      <c r="A12" s="148">
        <f t="shared" si="1"/>
        <v>11</v>
      </c>
      <c r="B12" s="53" t="s">
        <v>413</v>
      </c>
      <c r="C12" s="53"/>
      <c r="D12" s="54" t="s">
        <v>132</v>
      </c>
      <c r="E12" s="54">
        <f t="shared" si="0"/>
        <v>1</v>
      </c>
      <c r="F12" s="425"/>
    </row>
    <row r="13" spans="1:6">
      <c r="A13" s="148">
        <f t="shared" si="1"/>
        <v>12</v>
      </c>
      <c r="B13" s="53" t="s">
        <v>414</v>
      </c>
      <c r="C13" s="53"/>
      <c r="D13" s="54" t="s">
        <v>1390</v>
      </c>
      <c r="E13" s="54">
        <f t="shared" si="0"/>
        <v>1</v>
      </c>
      <c r="F13" s="425"/>
    </row>
    <row r="14" spans="1:6">
      <c r="A14" s="148">
        <f t="shared" si="1"/>
        <v>13</v>
      </c>
      <c r="B14" s="53" t="s">
        <v>415</v>
      </c>
      <c r="C14" s="53"/>
      <c r="D14" s="54" t="s">
        <v>1392</v>
      </c>
      <c r="E14" s="54">
        <f t="shared" si="0"/>
        <v>1</v>
      </c>
      <c r="F14" s="425"/>
    </row>
    <row r="15" spans="1:6">
      <c r="A15" s="148">
        <f t="shared" si="1"/>
        <v>14</v>
      </c>
      <c r="B15" s="53" t="s">
        <v>416</v>
      </c>
      <c r="C15" s="53"/>
      <c r="D15" s="54" t="s">
        <v>1390</v>
      </c>
      <c r="E15" s="54">
        <f t="shared" si="0"/>
        <v>1</v>
      </c>
      <c r="F15" s="425"/>
    </row>
    <row r="16" spans="1:6" ht="16.2" thickBot="1">
      <c r="A16" s="149">
        <f t="shared" si="1"/>
        <v>15</v>
      </c>
      <c r="B16" s="67" t="s">
        <v>417</v>
      </c>
      <c r="C16" s="67"/>
      <c r="D16" s="68" t="s">
        <v>132</v>
      </c>
      <c r="E16" s="68">
        <f t="shared" si="0"/>
        <v>1</v>
      </c>
      <c r="F16" s="426"/>
    </row>
    <row r="17" spans="1:6">
      <c r="A17" s="147">
        <f t="shared" si="1"/>
        <v>16</v>
      </c>
      <c r="B17" s="61" t="s">
        <v>1393</v>
      </c>
      <c r="C17" s="61"/>
      <c r="D17" s="62" t="s">
        <v>132</v>
      </c>
      <c r="E17" s="62">
        <f t="shared" si="0"/>
        <v>1</v>
      </c>
      <c r="F17" s="427" t="s">
        <v>1394</v>
      </c>
    </row>
    <row r="18" spans="1:6">
      <c r="A18" s="148">
        <f t="shared" si="1"/>
        <v>17</v>
      </c>
      <c r="B18" s="53" t="s">
        <v>418</v>
      </c>
      <c r="C18" s="53"/>
      <c r="D18" s="54" t="s">
        <v>132</v>
      </c>
      <c r="E18" s="54">
        <f t="shared" si="0"/>
        <v>1</v>
      </c>
      <c r="F18" s="428"/>
    </row>
    <row r="19" spans="1:6">
      <c r="A19" s="148">
        <f t="shared" si="1"/>
        <v>18</v>
      </c>
      <c r="B19" s="53" t="s">
        <v>419</v>
      </c>
      <c r="C19" s="53"/>
      <c r="D19" s="54" t="s">
        <v>132</v>
      </c>
      <c r="E19" s="54">
        <f t="shared" si="0"/>
        <v>1</v>
      </c>
      <c r="F19" s="428"/>
    </row>
    <row r="20" spans="1:6">
      <c r="A20" s="148">
        <f t="shared" si="1"/>
        <v>19</v>
      </c>
      <c r="B20" s="53" t="s">
        <v>420</v>
      </c>
      <c r="C20" s="53"/>
      <c r="D20" s="54" t="s">
        <v>132</v>
      </c>
      <c r="E20" s="54">
        <f t="shared" si="0"/>
        <v>1</v>
      </c>
      <c r="F20" s="428"/>
    </row>
    <row r="21" spans="1:6">
      <c r="A21" s="148">
        <f t="shared" si="1"/>
        <v>20</v>
      </c>
      <c r="B21" s="53" t="s">
        <v>421</v>
      </c>
      <c r="C21" s="53"/>
      <c r="D21" s="54" t="s">
        <v>1395</v>
      </c>
      <c r="E21" s="54">
        <f t="shared" si="0"/>
        <v>1</v>
      </c>
      <c r="F21" s="428"/>
    </row>
    <row r="22" spans="1:6">
      <c r="A22" s="148">
        <f t="shared" si="1"/>
        <v>21</v>
      </c>
      <c r="B22" s="53" t="s">
        <v>422</v>
      </c>
      <c r="C22" s="53"/>
      <c r="D22" s="54" t="s">
        <v>132</v>
      </c>
      <c r="E22" s="54">
        <f t="shared" si="0"/>
        <v>1</v>
      </c>
      <c r="F22" s="428"/>
    </row>
    <row r="23" spans="1:6">
      <c r="A23" s="148">
        <f t="shared" si="1"/>
        <v>22</v>
      </c>
      <c r="B23" s="53" t="s">
        <v>1490</v>
      </c>
      <c r="C23" s="53"/>
      <c r="D23" s="54" t="s">
        <v>132</v>
      </c>
      <c r="E23" s="54">
        <f t="shared" si="0"/>
        <v>1</v>
      </c>
      <c r="F23" s="428"/>
    </row>
    <row r="24" spans="1:6" ht="16.2" thickBot="1">
      <c r="A24" s="149">
        <f t="shared" si="1"/>
        <v>23</v>
      </c>
      <c r="B24" s="53" t="s">
        <v>1491</v>
      </c>
      <c r="C24" s="67"/>
      <c r="D24" s="68" t="s">
        <v>132</v>
      </c>
      <c r="E24" s="68">
        <f t="shared" si="0"/>
        <v>1</v>
      </c>
      <c r="F24" s="429"/>
    </row>
    <row r="25" spans="1:6">
      <c r="A25" s="147">
        <f t="shared" si="1"/>
        <v>24</v>
      </c>
      <c r="B25" s="430" t="s">
        <v>1492</v>
      </c>
      <c r="C25" s="61"/>
      <c r="D25" s="62" t="s">
        <v>132</v>
      </c>
      <c r="E25" s="62">
        <f t="shared" si="0"/>
        <v>1</v>
      </c>
      <c r="F25" s="430" t="s">
        <v>1492</v>
      </c>
    </row>
    <row r="26" spans="1:6">
      <c r="A26" s="148">
        <f t="shared" si="1"/>
        <v>25</v>
      </c>
      <c r="B26" s="431"/>
      <c r="C26" s="53"/>
      <c r="D26" s="54" t="s">
        <v>132</v>
      </c>
      <c r="E26" s="54">
        <f t="shared" si="0"/>
        <v>1</v>
      </c>
      <c r="F26" s="431"/>
    </row>
    <row r="27" spans="1:6">
      <c r="A27" s="148">
        <f t="shared" si="1"/>
        <v>26</v>
      </c>
      <c r="B27" s="431"/>
      <c r="C27" s="53"/>
      <c r="D27" s="54" t="s">
        <v>132</v>
      </c>
      <c r="E27" s="54">
        <f t="shared" si="0"/>
        <v>1</v>
      </c>
      <c r="F27" s="431"/>
    </row>
    <row r="28" spans="1:6">
      <c r="A28" s="148">
        <f t="shared" si="1"/>
        <v>27</v>
      </c>
      <c r="B28" s="431"/>
      <c r="C28" s="53"/>
      <c r="D28" s="54" t="s">
        <v>132</v>
      </c>
      <c r="E28" s="54">
        <f t="shared" si="0"/>
        <v>1</v>
      </c>
      <c r="F28" s="431"/>
    </row>
    <row r="29" spans="1:6">
      <c r="A29" s="150">
        <f t="shared" si="1"/>
        <v>28</v>
      </c>
      <c r="B29" s="431"/>
      <c r="C29" s="58"/>
      <c r="D29" s="59" t="s">
        <v>132</v>
      </c>
      <c r="E29" s="59">
        <f>IF(OR(D29="U16", D29="S16"),1,IF(D29="TS",6,2))</f>
        <v>1</v>
      </c>
      <c r="F29" s="431"/>
    </row>
    <row r="30" spans="1:6">
      <c r="A30" s="148">
        <f>A29+E29</f>
        <v>29</v>
      </c>
      <c r="B30" s="431"/>
      <c r="C30" s="53"/>
      <c r="D30" s="54" t="s">
        <v>132</v>
      </c>
      <c r="E30" s="54">
        <f>IF(OR(D30="U16", D30="S16"),1,IF(D30="TS",6,2))</f>
        <v>1</v>
      </c>
      <c r="F30" s="431"/>
    </row>
    <row r="31" spans="1:6">
      <c r="A31" s="148">
        <f>A30+E30</f>
        <v>30</v>
      </c>
      <c r="B31" s="431"/>
      <c r="C31" s="53"/>
      <c r="D31" s="54" t="s">
        <v>1390</v>
      </c>
      <c r="E31" s="54">
        <f>IF(OR(D31="U16", D31="S16"),1,IF(D31="TS",6,2))</f>
        <v>1</v>
      </c>
      <c r="F31" s="431"/>
    </row>
    <row r="32" spans="1:6" ht="16.2" thickBot="1">
      <c r="A32" s="149">
        <f>A31+E31</f>
        <v>31</v>
      </c>
      <c r="B32" s="432"/>
      <c r="C32" s="67"/>
      <c r="D32" s="68" t="s">
        <v>132</v>
      </c>
      <c r="E32" s="68">
        <f>IF(OR(D32="U16", D32="S16"),1,IF(D32="TS",6,2))</f>
        <v>1</v>
      </c>
      <c r="F32" s="432"/>
    </row>
    <row r="33" spans="1:6">
      <c r="A33" s="148">
        <f t="shared" si="1"/>
        <v>32</v>
      </c>
      <c r="B33" s="61" t="s">
        <v>1396</v>
      </c>
      <c r="C33" s="61"/>
      <c r="D33" s="62" t="s">
        <v>69</v>
      </c>
      <c r="E33" s="62">
        <f t="shared" si="0"/>
        <v>2</v>
      </c>
      <c r="F33" s="424" t="s">
        <v>1397</v>
      </c>
    </row>
    <row r="34" spans="1:6">
      <c r="A34" s="148">
        <f t="shared" si="1"/>
        <v>34</v>
      </c>
      <c r="B34" s="53" t="s">
        <v>1398</v>
      </c>
      <c r="C34" s="53"/>
      <c r="D34" s="54" t="s">
        <v>69</v>
      </c>
      <c r="E34" s="54">
        <f t="shared" si="0"/>
        <v>2</v>
      </c>
      <c r="F34" s="425"/>
    </row>
    <row r="35" spans="1:6">
      <c r="A35" s="148">
        <f t="shared" si="1"/>
        <v>36</v>
      </c>
      <c r="B35" s="53" t="s">
        <v>1399</v>
      </c>
      <c r="C35" s="53"/>
      <c r="D35" s="54" t="s">
        <v>69</v>
      </c>
      <c r="E35" s="54">
        <f t="shared" si="0"/>
        <v>2</v>
      </c>
      <c r="F35" s="425"/>
    </row>
    <row r="36" spans="1:6" ht="16.2" thickBot="1">
      <c r="A36" s="149">
        <f t="shared" si="1"/>
        <v>38</v>
      </c>
      <c r="B36" s="67" t="s">
        <v>423</v>
      </c>
      <c r="C36" s="67"/>
      <c r="D36" s="68" t="s">
        <v>69</v>
      </c>
      <c r="E36" s="68">
        <f t="shared" si="0"/>
        <v>2</v>
      </c>
      <c r="F36" s="426"/>
    </row>
    <row r="37" spans="1:6">
      <c r="A37" s="147">
        <f t="shared" si="1"/>
        <v>40</v>
      </c>
      <c r="B37" s="61" t="s">
        <v>1400</v>
      </c>
      <c r="C37" s="61"/>
      <c r="D37" s="62" t="s">
        <v>132</v>
      </c>
      <c r="E37" s="62">
        <f t="shared" si="0"/>
        <v>1</v>
      </c>
      <c r="F37" s="433" t="s">
        <v>1401</v>
      </c>
    </row>
    <row r="38" spans="1:6">
      <c r="A38" s="148">
        <f t="shared" si="1"/>
        <v>41</v>
      </c>
      <c r="B38" s="53" t="s">
        <v>424</v>
      </c>
      <c r="C38" s="53"/>
      <c r="D38" s="54" t="s">
        <v>132</v>
      </c>
      <c r="E38" s="54">
        <f t="shared" si="0"/>
        <v>1</v>
      </c>
      <c r="F38" s="434"/>
    </row>
    <row r="39" spans="1:6">
      <c r="A39" s="148">
        <f t="shared" si="1"/>
        <v>42</v>
      </c>
      <c r="B39" s="436"/>
      <c r="C39" s="53"/>
      <c r="D39" s="54" t="s">
        <v>132</v>
      </c>
      <c r="E39" s="54">
        <f t="shared" si="0"/>
        <v>1</v>
      </c>
      <c r="F39" s="434"/>
    </row>
    <row r="40" spans="1:6">
      <c r="A40" s="148">
        <f t="shared" si="1"/>
        <v>43</v>
      </c>
      <c r="B40" s="437"/>
      <c r="C40" s="53"/>
      <c r="D40" s="54" t="s">
        <v>132</v>
      </c>
      <c r="E40" s="54">
        <f t="shared" si="0"/>
        <v>1</v>
      </c>
      <c r="F40" s="434"/>
    </row>
    <row r="41" spans="1:6">
      <c r="A41" s="150">
        <f t="shared" si="1"/>
        <v>44</v>
      </c>
      <c r="B41" s="437"/>
      <c r="C41" s="58"/>
      <c r="D41" s="59" t="s">
        <v>132</v>
      </c>
      <c r="E41" s="59">
        <f t="shared" si="0"/>
        <v>1</v>
      </c>
      <c r="F41" s="434"/>
    </row>
    <row r="42" spans="1:6">
      <c r="A42" s="148">
        <f t="shared" si="1"/>
        <v>45</v>
      </c>
      <c r="B42" s="437"/>
      <c r="C42" s="53"/>
      <c r="D42" s="54" t="s">
        <v>132</v>
      </c>
      <c r="E42" s="54">
        <f t="shared" si="0"/>
        <v>1</v>
      </c>
      <c r="F42" s="434"/>
    </row>
    <row r="43" spans="1:6">
      <c r="A43" s="148">
        <f t="shared" si="1"/>
        <v>46</v>
      </c>
      <c r="B43" s="437"/>
      <c r="C43" s="53"/>
      <c r="D43" s="54" t="s">
        <v>132</v>
      </c>
      <c r="E43" s="54">
        <f t="shared" si="0"/>
        <v>1</v>
      </c>
      <c r="F43" s="434"/>
    </row>
    <row r="44" spans="1:6" ht="16.2" thickBot="1">
      <c r="A44" s="149">
        <f t="shared" si="1"/>
        <v>47</v>
      </c>
      <c r="B44" s="438"/>
      <c r="C44" s="67"/>
      <c r="D44" s="68" t="s">
        <v>1392</v>
      </c>
      <c r="E44" s="68">
        <f t="shared" si="0"/>
        <v>1</v>
      </c>
      <c r="F44" s="435"/>
    </row>
    <row r="45" spans="1:6" ht="138" customHeight="1">
      <c r="A45" s="151">
        <f t="shared" si="1"/>
        <v>48</v>
      </c>
      <c r="B45" s="152" t="s">
        <v>1402</v>
      </c>
      <c r="C45" s="153" t="s">
        <v>1403</v>
      </c>
      <c r="D45" s="62" t="s">
        <v>1404</v>
      </c>
      <c r="E45" s="154">
        <f t="shared" si="0"/>
        <v>1</v>
      </c>
      <c r="F45" s="155"/>
    </row>
    <row r="46" spans="1:6">
      <c r="A46" s="151">
        <f t="shared" si="1"/>
        <v>49</v>
      </c>
      <c r="B46" s="49" t="s">
        <v>1405</v>
      </c>
      <c r="C46" s="49" t="s">
        <v>1406</v>
      </c>
      <c r="D46" s="156" t="s">
        <v>1390</v>
      </c>
      <c r="E46" s="156">
        <f t="shared" si="0"/>
        <v>1</v>
      </c>
      <c r="F46" s="157"/>
    </row>
    <row r="47" spans="1:6">
      <c r="A47" s="151">
        <f t="shared" si="1"/>
        <v>50</v>
      </c>
      <c r="B47" s="49" t="s">
        <v>1407</v>
      </c>
      <c r="C47" s="49" t="s">
        <v>1408</v>
      </c>
      <c r="D47" s="54" t="s">
        <v>1390</v>
      </c>
      <c r="E47" s="156">
        <f t="shared" si="0"/>
        <v>1</v>
      </c>
      <c r="F47" s="158" t="s">
        <v>1409</v>
      </c>
    </row>
    <row r="48" spans="1:6" ht="16.2" thickBot="1">
      <c r="A48" s="193">
        <f t="shared" si="1"/>
        <v>51</v>
      </c>
      <c r="B48" s="194" t="s">
        <v>1494</v>
      </c>
      <c r="C48" s="194" t="s">
        <v>1493</v>
      </c>
      <c r="D48" s="195" t="s">
        <v>132</v>
      </c>
      <c r="E48" s="195">
        <f t="shared" si="0"/>
        <v>1</v>
      </c>
      <c r="F48" s="196"/>
    </row>
    <row r="49" spans="1:6">
      <c r="A49" s="160">
        <f t="shared" si="1"/>
        <v>52</v>
      </c>
      <c r="B49" s="161" t="s">
        <v>1410</v>
      </c>
      <c r="C49" s="162" t="s">
        <v>1411</v>
      </c>
      <c r="D49" s="163" t="s">
        <v>132</v>
      </c>
      <c r="E49" s="164">
        <f t="shared" si="0"/>
        <v>1</v>
      </c>
      <c r="F49" s="155"/>
    </row>
    <row r="50" spans="1:6">
      <c r="A50" s="165">
        <f t="shared" si="1"/>
        <v>53</v>
      </c>
      <c r="B50" s="439" t="s">
        <v>41</v>
      </c>
      <c r="C50" s="442"/>
      <c r="D50" s="166" t="s">
        <v>1412</v>
      </c>
      <c r="E50" s="166">
        <f t="shared" si="0"/>
        <v>1</v>
      </c>
      <c r="F50" s="445"/>
    </row>
    <row r="51" spans="1:6">
      <c r="A51" s="165">
        <f t="shared" si="1"/>
        <v>54</v>
      </c>
      <c r="B51" s="440"/>
      <c r="C51" s="443"/>
      <c r="D51" s="167" t="s">
        <v>1412</v>
      </c>
      <c r="E51" s="166">
        <f t="shared" si="0"/>
        <v>1</v>
      </c>
      <c r="F51" s="434"/>
    </row>
    <row r="52" spans="1:6" ht="16.2" thickBot="1">
      <c r="A52" s="168">
        <f t="shared" si="1"/>
        <v>55</v>
      </c>
      <c r="B52" s="441"/>
      <c r="C52" s="444"/>
      <c r="D52" s="169" t="s">
        <v>132</v>
      </c>
      <c r="E52" s="169">
        <f t="shared" si="0"/>
        <v>1</v>
      </c>
      <c r="F52" s="435"/>
    </row>
    <row r="53" spans="1:6">
      <c r="A53" s="170">
        <f t="shared" si="1"/>
        <v>56</v>
      </c>
      <c r="B53" s="162" t="s">
        <v>1413</v>
      </c>
      <c r="C53" s="422" t="s">
        <v>1414</v>
      </c>
      <c r="D53" s="164" t="s">
        <v>1415</v>
      </c>
      <c r="E53" s="163">
        <f t="shared" si="0"/>
        <v>6</v>
      </c>
      <c r="F53" s="155"/>
    </row>
    <row r="54" spans="1:6">
      <c r="A54" s="165">
        <f t="shared" si="1"/>
        <v>62</v>
      </c>
      <c r="B54" s="171" t="s">
        <v>1416</v>
      </c>
      <c r="C54" s="423"/>
      <c r="D54" s="167" t="s">
        <v>132</v>
      </c>
      <c r="E54" s="167">
        <f t="shared" si="0"/>
        <v>1</v>
      </c>
      <c r="F54" s="157"/>
    </row>
    <row r="55" spans="1:6">
      <c r="A55" s="165">
        <f t="shared" si="1"/>
        <v>63</v>
      </c>
      <c r="B55" s="171" t="s">
        <v>1417</v>
      </c>
      <c r="C55" s="423"/>
      <c r="D55" s="167" t="s">
        <v>1390</v>
      </c>
      <c r="E55" s="167">
        <f t="shared" si="0"/>
        <v>1</v>
      </c>
      <c r="F55" s="157"/>
    </row>
    <row r="56" spans="1:6">
      <c r="A56" s="165">
        <f t="shared" si="1"/>
        <v>64</v>
      </c>
      <c r="B56" s="172"/>
      <c r="C56" s="423" t="s">
        <v>1418</v>
      </c>
      <c r="D56" s="166" t="s">
        <v>1415</v>
      </c>
      <c r="E56" s="167">
        <f t="shared" si="0"/>
        <v>6</v>
      </c>
      <c r="F56" s="157"/>
    </row>
    <row r="57" spans="1:6">
      <c r="A57" s="165">
        <f t="shared" si="1"/>
        <v>70</v>
      </c>
      <c r="B57" s="172"/>
      <c r="C57" s="423"/>
      <c r="D57" s="167" t="s">
        <v>1412</v>
      </c>
      <c r="E57" s="167">
        <f t="shared" si="0"/>
        <v>1</v>
      </c>
      <c r="F57" s="157"/>
    </row>
    <row r="58" spans="1:6">
      <c r="A58" s="165">
        <f t="shared" si="1"/>
        <v>71</v>
      </c>
      <c r="B58" s="172"/>
      <c r="C58" s="423"/>
      <c r="D58" s="167" t="s">
        <v>132</v>
      </c>
      <c r="E58" s="167">
        <f t="shared" si="0"/>
        <v>1</v>
      </c>
      <c r="F58" s="157"/>
    </row>
    <row r="59" spans="1:6">
      <c r="A59" s="165">
        <f t="shared" si="1"/>
        <v>72</v>
      </c>
      <c r="B59" s="172"/>
      <c r="C59" s="423" t="s">
        <v>1419</v>
      </c>
      <c r="D59" s="166" t="s">
        <v>1420</v>
      </c>
      <c r="E59" s="167">
        <f t="shared" si="0"/>
        <v>6</v>
      </c>
      <c r="F59" s="157"/>
    </row>
    <row r="60" spans="1:6">
      <c r="A60" s="165">
        <f t="shared" si="1"/>
        <v>78</v>
      </c>
      <c r="B60" s="172"/>
      <c r="C60" s="423"/>
      <c r="D60" s="167" t="s">
        <v>132</v>
      </c>
      <c r="E60" s="167">
        <f t="shared" si="0"/>
        <v>1</v>
      </c>
      <c r="F60" s="157"/>
    </row>
    <row r="61" spans="1:6">
      <c r="A61" s="165">
        <f t="shared" si="1"/>
        <v>79</v>
      </c>
      <c r="B61" s="172"/>
      <c r="C61" s="423"/>
      <c r="D61" s="167" t="s">
        <v>1390</v>
      </c>
      <c r="E61" s="167">
        <f t="shared" si="0"/>
        <v>1</v>
      </c>
      <c r="F61" s="157"/>
    </row>
    <row r="62" spans="1:6">
      <c r="A62" s="165">
        <f t="shared" si="1"/>
        <v>80</v>
      </c>
      <c r="B62" s="172"/>
      <c r="C62" s="423" t="s">
        <v>1421</v>
      </c>
      <c r="D62" s="166" t="s">
        <v>1415</v>
      </c>
      <c r="E62" s="167">
        <f t="shared" si="0"/>
        <v>6</v>
      </c>
      <c r="F62" s="157"/>
    </row>
    <row r="63" spans="1:6">
      <c r="A63" s="165">
        <f t="shared" si="1"/>
        <v>86</v>
      </c>
      <c r="B63" s="172"/>
      <c r="C63" s="423"/>
      <c r="D63" s="167" t="s">
        <v>132</v>
      </c>
      <c r="E63" s="167">
        <f t="shared" si="0"/>
        <v>1</v>
      </c>
      <c r="F63" s="157"/>
    </row>
    <row r="64" spans="1:6">
      <c r="A64" s="165">
        <f t="shared" si="1"/>
        <v>87</v>
      </c>
      <c r="B64" s="172"/>
      <c r="C64" s="423"/>
      <c r="D64" s="167" t="s">
        <v>132</v>
      </c>
      <c r="E64" s="167">
        <f t="shared" si="0"/>
        <v>1</v>
      </c>
      <c r="F64" s="157"/>
    </row>
    <row r="65" spans="1:6">
      <c r="A65" s="165">
        <f t="shared" si="1"/>
        <v>88</v>
      </c>
      <c r="B65" s="172"/>
      <c r="C65" s="423" t="s">
        <v>1422</v>
      </c>
      <c r="D65" s="166" t="s">
        <v>1415</v>
      </c>
      <c r="E65" s="167">
        <f t="shared" ref="E65:E97" si="2">IF(OR(D65="U16", D65="S16"),1,IF(D65="TS",6,2))</f>
        <v>6</v>
      </c>
      <c r="F65" s="157"/>
    </row>
    <row r="66" spans="1:6">
      <c r="A66" s="165">
        <f t="shared" si="1"/>
        <v>94</v>
      </c>
      <c r="B66" s="172"/>
      <c r="C66" s="423"/>
      <c r="D66" s="167" t="s">
        <v>132</v>
      </c>
      <c r="E66" s="167">
        <f t="shared" si="2"/>
        <v>1</v>
      </c>
      <c r="F66" s="157"/>
    </row>
    <row r="67" spans="1:6">
      <c r="A67" s="165">
        <f t="shared" ref="A67:A100" si="3">A66+E66</f>
        <v>95</v>
      </c>
      <c r="B67" s="172"/>
      <c r="C67" s="423"/>
      <c r="D67" s="167" t="s">
        <v>132</v>
      </c>
      <c r="E67" s="167">
        <f t="shared" si="2"/>
        <v>1</v>
      </c>
      <c r="F67" s="157"/>
    </row>
    <row r="68" spans="1:6">
      <c r="A68" s="165">
        <f t="shared" si="3"/>
        <v>96</v>
      </c>
      <c r="B68" s="172"/>
      <c r="C68" s="423" t="s">
        <v>1423</v>
      </c>
      <c r="D68" s="166" t="s">
        <v>1424</v>
      </c>
      <c r="E68" s="167">
        <f t="shared" si="2"/>
        <v>6</v>
      </c>
      <c r="F68" s="157"/>
    </row>
    <row r="69" spans="1:6">
      <c r="A69" s="165">
        <f t="shared" si="3"/>
        <v>102</v>
      </c>
      <c r="B69" s="172"/>
      <c r="C69" s="423"/>
      <c r="D69" s="167" t="s">
        <v>132</v>
      </c>
      <c r="E69" s="167">
        <f t="shared" si="2"/>
        <v>1</v>
      </c>
      <c r="F69" s="157"/>
    </row>
    <row r="70" spans="1:6">
      <c r="A70" s="165">
        <f t="shared" si="3"/>
        <v>103</v>
      </c>
      <c r="B70" s="172"/>
      <c r="C70" s="423"/>
      <c r="D70" s="167" t="s">
        <v>132</v>
      </c>
      <c r="E70" s="167">
        <f t="shared" si="2"/>
        <v>1</v>
      </c>
      <c r="F70" s="157"/>
    </row>
    <row r="71" spans="1:6">
      <c r="A71" s="165">
        <f t="shared" si="3"/>
        <v>104</v>
      </c>
      <c r="B71" s="172"/>
      <c r="C71" s="423" t="s">
        <v>1425</v>
      </c>
      <c r="D71" s="166" t="s">
        <v>1415</v>
      </c>
      <c r="E71" s="167">
        <f t="shared" si="2"/>
        <v>6</v>
      </c>
      <c r="F71" s="157"/>
    </row>
    <row r="72" spans="1:6">
      <c r="A72" s="165">
        <f t="shared" si="3"/>
        <v>110</v>
      </c>
      <c r="B72" s="172"/>
      <c r="C72" s="423"/>
      <c r="D72" s="167" t="s">
        <v>1390</v>
      </c>
      <c r="E72" s="167">
        <f t="shared" si="2"/>
        <v>1</v>
      </c>
      <c r="F72" s="157"/>
    </row>
    <row r="73" spans="1:6">
      <c r="A73" s="165">
        <f t="shared" si="3"/>
        <v>111</v>
      </c>
      <c r="B73" s="172"/>
      <c r="C73" s="423"/>
      <c r="D73" s="167" t="s">
        <v>132</v>
      </c>
      <c r="E73" s="167">
        <f t="shared" si="2"/>
        <v>1</v>
      </c>
      <c r="F73" s="157"/>
    </row>
    <row r="74" spans="1:6">
      <c r="A74" s="165">
        <f t="shared" si="3"/>
        <v>112</v>
      </c>
      <c r="B74" s="172"/>
      <c r="C74" s="423" t="s">
        <v>1426</v>
      </c>
      <c r="D74" s="166" t="s">
        <v>1415</v>
      </c>
      <c r="E74" s="167">
        <f t="shared" si="2"/>
        <v>6</v>
      </c>
      <c r="F74" s="157"/>
    </row>
    <row r="75" spans="1:6">
      <c r="A75" s="165">
        <f t="shared" si="3"/>
        <v>118</v>
      </c>
      <c r="B75" s="172"/>
      <c r="C75" s="423"/>
      <c r="D75" s="167" t="s">
        <v>132</v>
      </c>
      <c r="E75" s="167">
        <f t="shared" si="2"/>
        <v>1</v>
      </c>
      <c r="F75" s="157"/>
    </row>
    <row r="76" spans="1:6">
      <c r="A76" s="165">
        <f t="shared" si="3"/>
        <v>119</v>
      </c>
      <c r="B76" s="172"/>
      <c r="C76" s="423"/>
      <c r="D76" s="167" t="s">
        <v>1395</v>
      </c>
      <c r="E76" s="167">
        <f t="shared" si="2"/>
        <v>1</v>
      </c>
      <c r="F76" s="157"/>
    </row>
    <row r="77" spans="1:6">
      <c r="A77" s="165">
        <f t="shared" si="3"/>
        <v>120</v>
      </c>
      <c r="B77" s="172"/>
      <c r="C77" s="423" t="s">
        <v>1427</v>
      </c>
      <c r="D77" s="166" t="s">
        <v>1415</v>
      </c>
      <c r="E77" s="167">
        <f t="shared" si="2"/>
        <v>6</v>
      </c>
      <c r="F77" s="157"/>
    </row>
    <row r="78" spans="1:6">
      <c r="A78" s="165">
        <f t="shared" si="3"/>
        <v>126</v>
      </c>
      <c r="B78" s="172"/>
      <c r="C78" s="423"/>
      <c r="D78" s="167" t="s">
        <v>1390</v>
      </c>
      <c r="E78" s="167">
        <f t="shared" si="2"/>
        <v>1</v>
      </c>
      <c r="F78" s="157"/>
    </row>
    <row r="79" spans="1:6">
      <c r="A79" s="165">
        <f t="shared" si="3"/>
        <v>127</v>
      </c>
      <c r="B79" s="172"/>
      <c r="C79" s="423"/>
      <c r="D79" s="167" t="s">
        <v>132</v>
      </c>
      <c r="E79" s="167">
        <f t="shared" si="2"/>
        <v>1</v>
      </c>
      <c r="F79" s="157"/>
    </row>
    <row r="80" spans="1:6">
      <c r="A80" s="165">
        <f t="shared" si="3"/>
        <v>128</v>
      </c>
      <c r="B80" s="172"/>
      <c r="C80" s="423" t="s">
        <v>1428</v>
      </c>
      <c r="D80" s="166" t="s">
        <v>1415</v>
      </c>
      <c r="E80" s="167">
        <f t="shared" si="2"/>
        <v>6</v>
      </c>
      <c r="F80" s="157"/>
    </row>
    <row r="81" spans="1:6">
      <c r="A81" s="165">
        <f t="shared" si="3"/>
        <v>134</v>
      </c>
      <c r="B81" s="172"/>
      <c r="C81" s="423"/>
      <c r="D81" s="167" t="s">
        <v>1390</v>
      </c>
      <c r="E81" s="167">
        <f t="shared" si="2"/>
        <v>1</v>
      </c>
      <c r="F81" s="157"/>
    </row>
    <row r="82" spans="1:6">
      <c r="A82" s="165">
        <f t="shared" si="3"/>
        <v>135</v>
      </c>
      <c r="B82" s="172"/>
      <c r="C82" s="423"/>
      <c r="D82" s="167" t="s">
        <v>132</v>
      </c>
      <c r="E82" s="167">
        <f t="shared" si="2"/>
        <v>1</v>
      </c>
      <c r="F82" s="157"/>
    </row>
    <row r="83" spans="1:6">
      <c r="A83" s="165">
        <f t="shared" si="3"/>
        <v>136</v>
      </c>
      <c r="B83" s="172"/>
      <c r="C83" s="423" t="s">
        <v>1429</v>
      </c>
      <c r="D83" s="166" t="s">
        <v>1415</v>
      </c>
      <c r="E83" s="167">
        <f t="shared" si="2"/>
        <v>6</v>
      </c>
      <c r="F83" s="157"/>
    </row>
    <row r="84" spans="1:6">
      <c r="A84" s="165">
        <f t="shared" si="3"/>
        <v>142</v>
      </c>
      <c r="B84" s="172"/>
      <c r="C84" s="423"/>
      <c r="D84" s="167" t="s">
        <v>132</v>
      </c>
      <c r="E84" s="167">
        <f t="shared" si="2"/>
        <v>1</v>
      </c>
      <c r="F84" s="157"/>
    </row>
    <row r="85" spans="1:6">
      <c r="A85" s="165">
        <f t="shared" si="3"/>
        <v>143</v>
      </c>
      <c r="B85" s="172"/>
      <c r="C85" s="423"/>
      <c r="D85" s="167" t="s">
        <v>1390</v>
      </c>
      <c r="E85" s="167">
        <f t="shared" si="2"/>
        <v>1</v>
      </c>
      <c r="F85" s="157"/>
    </row>
    <row r="86" spans="1:6">
      <c r="A86" s="165">
        <f t="shared" si="3"/>
        <v>144</v>
      </c>
      <c r="B86" s="172"/>
      <c r="C86" s="423" t="s">
        <v>1430</v>
      </c>
      <c r="D86" s="166" t="s">
        <v>1415</v>
      </c>
      <c r="E86" s="167">
        <f t="shared" si="2"/>
        <v>6</v>
      </c>
      <c r="F86" s="157"/>
    </row>
    <row r="87" spans="1:6">
      <c r="A87" s="165">
        <f t="shared" si="3"/>
        <v>150</v>
      </c>
      <c r="B87" s="172"/>
      <c r="C87" s="423"/>
      <c r="D87" s="167" t="s">
        <v>132</v>
      </c>
      <c r="E87" s="167">
        <f t="shared" si="2"/>
        <v>1</v>
      </c>
      <c r="F87" s="157"/>
    </row>
    <row r="88" spans="1:6">
      <c r="A88" s="165">
        <f t="shared" si="3"/>
        <v>151</v>
      </c>
      <c r="B88" s="172"/>
      <c r="C88" s="423"/>
      <c r="D88" s="167" t="s">
        <v>132</v>
      </c>
      <c r="E88" s="167">
        <f t="shared" si="2"/>
        <v>1</v>
      </c>
      <c r="F88" s="157"/>
    </row>
    <row r="89" spans="1:6">
      <c r="A89" s="165">
        <f t="shared" si="3"/>
        <v>152</v>
      </c>
      <c r="B89" s="172"/>
      <c r="C89" s="423" t="s">
        <v>1431</v>
      </c>
      <c r="D89" s="166" t="s">
        <v>1432</v>
      </c>
      <c r="E89" s="167">
        <f t="shared" si="2"/>
        <v>6</v>
      </c>
      <c r="F89" s="157"/>
    </row>
    <row r="90" spans="1:6">
      <c r="A90" s="165">
        <f t="shared" si="3"/>
        <v>158</v>
      </c>
      <c r="B90" s="172"/>
      <c r="C90" s="423"/>
      <c r="D90" s="167" t="s">
        <v>132</v>
      </c>
      <c r="E90" s="167">
        <f t="shared" si="2"/>
        <v>1</v>
      </c>
      <c r="F90" s="157"/>
    </row>
    <row r="91" spans="1:6">
      <c r="A91" s="165">
        <f t="shared" si="3"/>
        <v>159</v>
      </c>
      <c r="B91" s="172"/>
      <c r="C91" s="423"/>
      <c r="D91" s="167" t="s">
        <v>132</v>
      </c>
      <c r="E91" s="167">
        <f t="shared" si="2"/>
        <v>1</v>
      </c>
      <c r="F91" s="157"/>
    </row>
    <row r="92" spans="1:6">
      <c r="A92" s="165">
        <f t="shared" si="3"/>
        <v>160</v>
      </c>
      <c r="B92" s="172"/>
      <c r="C92" s="423" t="s">
        <v>1433</v>
      </c>
      <c r="D92" s="166" t="s">
        <v>1415</v>
      </c>
      <c r="E92" s="167">
        <f t="shared" si="2"/>
        <v>6</v>
      </c>
      <c r="F92" s="157"/>
    </row>
    <row r="93" spans="1:6">
      <c r="A93" s="165">
        <f t="shared" si="3"/>
        <v>166</v>
      </c>
      <c r="B93" s="172"/>
      <c r="C93" s="423"/>
      <c r="D93" s="167" t="s">
        <v>132</v>
      </c>
      <c r="E93" s="167">
        <f t="shared" si="2"/>
        <v>1</v>
      </c>
      <c r="F93" s="157"/>
    </row>
    <row r="94" spans="1:6">
      <c r="A94" s="165">
        <f t="shared" si="3"/>
        <v>167</v>
      </c>
      <c r="B94" s="172"/>
      <c r="C94" s="423"/>
      <c r="D94" s="167" t="s">
        <v>132</v>
      </c>
      <c r="E94" s="167">
        <f t="shared" si="2"/>
        <v>1</v>
      </c>
      <c r="F94" s="157"/>
    </row>
    <row r="95" spans="1:6">
      <c r="A95" s="165">
        <f t="shared" si="3"/>
        <v>168</v>
      </c>
      <c r="B95" s="172"/>
      <c r="C95" s="423" t="s">
        <v>1434</v>
      </c>
      <c r="D95" s="166" t="s">
        <v>1415</v>
      </c>
      <c r="E95" s="167">
        <f t="shared" si="2"/>
        <v>6</v>
      </c>
      <c r="F95" s="157"/>
    </row>
    <row r="96" spans="1:6">
      <c r="A96" s="165">
        <f t="shared" si="3"/>
        <v>174</v>
      </c>
      <c r="B96" s="172"/>
      <c r="C96" s="423"/>
      <c r="D96" s="167" t="s">
        <v>132</v>
      </c>
      <c r="E96" s="167">
        <f t="shared" si="2"/>
        <v>1</v>
      </c>
      <c r="F96" s="157"/>
    </row>
    <row r="97" spans="1:6">
      <c r="A97" s="165">
        <f t="shared" si="3"/>
        <v>175</v>
      </c>
      <c r="B97" s="172"/>
      <c r="C97" s="423"/>
      <c r="D97" s="167" t="s">
        <v>132</v>
      </c>
      <c r="E97" s="167">
        <f t="shared" si="2"/>
        <v>1</v>
      </c>
      <c r="F97" s="157"/>
    </row>
    <row r="98" spans="1:6">
      <c r="A98" s="165">
        <f t="shared" si="3"/>
        <v>176</v>
      </c>
      <c r="B98" s="171"/>
      <c r="C98" s="423" t="s">
        <v>1435</v>
      </c>
      <c r="D98" s="166" t="s">
        <v>1420</v>
      </c>
      <c r="E98" s="167">
        <f>IF(OR(D98="U16", D98="S16"),1,IF(D98="TS",6,2))</f>
        <v>6</v>
      </c>
      <c r="F98" s="157" t="s">
        <v>41</v>
      </c>
    </row>
    <row r="99" spans="1:6">
      <c r="A99" s="165">
        <f t="shared" si="3"/>
        <v>182</v>
      </c>
      <c r="B99" s="171"/>
      <c r="C99" s="423"/>
      <c r="D99" s="167" t="s">
        <v>132</v>
      </c>
      <c r="E99" s="167">
        <f>IF(OR(D99="U16", D99="S16"),1,IF(D99="TS",6,2))</f>
        <v>1</v>
      </c>
      <c r="F99" s="157" t="s">
        <v>41</v>
      </c>
    </row>
    <row r="100" spans="1:6" ht="16.2" thickBot="1">
      <c r="A100" s="168">
        <f t="shared" si="3"/>
        <v>183</v>
      </c>
      <c r="B100" s="173"/>
      <c r="C100" s="447"/>
      <c r="D100" s="174" t="s">
        <v>132</v>
      </c>
      <c r="E100" s="174">
        <f>IF(OR(D100="U16", D100="S16"),1,IF(D100="TS",6,2))</f>
        <v>1</v>
      </c>
      <c r="F100" s="159"/>
    </row>
    <row r="101" spans="1:6">
      <c r="A101" s="175">
        <f>A100+E100</f>
        <v>184</v>
      </c>
      <c r="B101" s="176" t="s">
        <v>1436</v>
      </c>
      <c r="C101" s="176"/>
      <c r="D101" s="175" t="s">
        <v>132</v>
      </c>
      <c r="E101" s="175">
        <f>IF(OR(D101="U16", D101="S16"),1,IF(D101="TS",6,2))</f>
        <v>1</v>
      </c>
      <c r="F101" s="177" t="s">
        <v>294</v>
      </c>
    </row>
    <row r="102" spans="1:6">
      <c r="A102" s="15">
        <f>A101+E101</f>
        <v>185</v>
      </c>
      <c r="B102" s="17" t="s">
        <v>1495</v>
      </c>
      <c r="C102" s="17"/>
      <c r="D102" s="84" t="s">
        <v>132</v>
      </c>
      <c r="E102" s="15">
        <f>IF(OR(D102="U16", D102="S16"),1,IF(D102="TS",6,2))</f>
        <v>1</v>
      </c>
      <c r="F102" s="178" t="s">
        <v>1496</v>
      </c>
    </row>
    <row r="103" spans="1:6">
      <c r="A103" s="179">
        <f>A102+E102</f>
        <v>186</v>
      </c>
      <c r="B103" s="180" t="s">
        <v>1437</v>
      </c>
      <c r="C103" s="181"/>
      <c r="D103" s="182" t="s">
        <v>1438</v>
      </c>
      <c r="E103" s="179">
        <f t="shared" ref="E103:E166" si="4">IF(OR(D103="U16", D103="S16"),1,IF(D103="TS",6,2))</f>
        <v>6</v>
      </c>
      <c r="F103" s="183"/>
    </row>
    <row r="104" spans="1:6">
      <c r="A104" s="182">
        <f t="shared" ref="A104:A167" si="5">A103+E103</f>
        <v>192</v>
      </c>
      <c r="B104" s="181" t="s">
        <v>342</v>
      </c>
      <c r="C104" s="181" t="s">
        <v>1439</v>
      </c>
      <c r="D104" s="182" t="s">
        <v>132</v>
      </c>
      <c r="E104" s="179">
        <f t="shared" si="4"/>
        <v>1</v>
      </c>
      <c r="F104" s="446" t="s">
        <v>1440</v>
      </c>
    </row>
    <row r="105" spans="1:6">
      <c r="A105" s="179">
        <f t="shared" si="5"/>
        <v>193</v>
      </c>
      <c r="B105" s="181" t="s">
        <v>343</v>
      </c>
      <c r="C105" s="180"/>
      <c r="D105" s="179" t="s">
        <v>132</v>
      </c>
      <c r="E105" s="179">
        <f t="shared" si="4"/>
        <v>1</v>
      </c>
      <c r="F105" s="446"/>
    </row>
    <row r="106" spans="1:6">
      <c r="A106" s="179">
        <f t="shared" si="5"/>
        <v>194</v>
      </c>
      <c r="B106" s="181" t="s">
        <v>344</v>
      </c>
      <c r="C106" s="180"/>
      <c r="D106" s="179" t="s">
        <v>132</v>
      </c>
      <c r="E106" s="179">
        <f t="shared" si="4"/>
        <v>1</v>
      </c>
      <c r="F106" s="446"/>
    </row>
    <row r="107" spans="1:6">
      <c r="A107" s="179">
        <f t="shared" si="5"/>
        <v>195</v>
      </c>
      <c r="B107" s="181" t="s">
        <v>345</v>
      </c>
      <c r="C107" s="180"/>
      <c r="D107" s="179" t="s">
        <v>132</v>
      </c>
      <c r="E107" s="179">
        <f t="shared" si="4"/>
        <v>1</v>
      </c>
      <c r="F107" s="446"/>
    </row>
    <row r="108" spans="1:6">
      <c r="A108" s="179">
        <f t="shared" si="5"/>
        <v>196</v>
      </c>
      <c r="B108" s="181" t="s">
        <v>346</v>
      </c>
      <c r="C108" s="180"/>
      <c r="D108" s="179" t="s">
        <v>132</v>
      </c>
      <c r="E108" s="179">
        <f t="shared" si="4"/>
        <v>1</v>
      </c>
      <c r="F108" s="446"/>
    </row>
    <row r="109" spans="1:6">
      <c r="A109" s="179">
        <f t="shared" si="5"/>
        <v>197</v>
      </c>
      <c r="B109" s="181" t="s">
        <v>347</v>
      </c>
      <c r="C109" s="180"/>
      <c r="D109" s="179" t="s">
        <v>132</v>
      </c>
      <c r="E109" s="179">
        <f t="shared" si="4"/>
        <v>1</v>
      </c>
      <c r="F109" s="446"/>
    </row>
    <row r="110" spans="1:6">
      <c r="A110" s="179">
        <f t="shared" si="5"/>
        <v>198</v>
      </c>
      <c r="B110" s="181" t="s">
        <v>348</v>
      </c>
      <c r="C110" s="180"/>
      <c r="D110" s="179" t="s">
        <v>1390</v>
      </c>
      <c r="E110" s="179">
        <f t="shared" si="4"/>
        <v>1</v>
      </c>
      <c r="F110" s="446"/>
    </row>
    <row r="111" spans="1:6">
      <c r="A111" s="179">
        <f t="shared" si="5"/>
        <v>199</v>
      </c>
      <c r="B111" s="181" t="s">
        <v>349</v>
      </c>
      <c r="C111" s="180"/>
      <c r="D111" s="179" t="s">
        <v>132</v>
      </c>
      <c r="E111" s="179">
        <f t="shared" si="4"/>
        <v>1</v>
      </c>
      <c r="F111" s="446"/>
    </row>
    <row r="112" spans="1:6">
      <c r="A112" s="179">
        <f t="shared" si="5"/>
        <v>200</v>
      </c>
      <c r="B112" s="180" t="s">
        <v>1441</v>
      </c>
      <c r="C112" s="180" t="s">
        <v>1442</v>
      </c>
      <c r="D112" s="179" t="s">
        <v>132</v>
      </c>
      <c r="E112" s="179">
        <f t="shared" si="4"/>
        <v>1</v>
      </c>
      <c r="F112" s="446"/>
    </row>
    <row r="113" spans="1:6">
      <c r="A113" s="179">
        <f t="shared" si="5"/>
        <v>201</v>
      </c>
      <c r="B113" s="180" t="s">
        <v>1443</v>
      </c>
      <c r="C113" s="180"/>
      <c r="D113" s="179" t="s">
        <v>1390</v>
      </c>
      <c r="E113" s="179">
        <f t="shared" si="4"/>
        <v>1</v>
      </c>
      <c r="F113" s="446"/>
    </row>
    <row r="114" spans="1:6">
      <c r="A114" s="179">
        <f t="shared" si="5"/>
        <v>202</v>
      </c>
      <c r="B114" s="180" t="s">
        <v>1444</v>
      </c>
      <c r="C114" s="180"/>
      <c r="D114" s="179" t="s">
        <v>132</v>
      </c>
      <c r="E114" s="179">
        <f t="shared" si="4"/>
        <v>1</v>
      </c>
      <c r="F114" s="446"/>
    </row>
    <row r="115" spans="1:6">
      <c r="A115" s="179">
        <f t="shared" si="5"/>
        <v>203</v>
      </c>
      <c r="B115" s="180" t="s">
        <v>1445</v>
      </c>
      <c r="C115" s="180"/>
      <c r="D115" s="179" t="s">
        <v>132</v>
      </c>
      <c r="E115" s="179">
        <f t="shared" si="4"/>
        <v>1</v>
      </c>
      <c r="F115" s="446"/>
    </row>
    <row r="116" spans="1:6">
      <c r="A116" s="179">
        <f t="shared" si="5"/>
        <v>204</v>
      </c>
      <c r="B116" s="180" t="s">
        <v>1446</v>
      </c>
      <c r="C116" s="180"/>
      <c r="D116" s="179" t="s">
        <v>132</v>
      </c>
      <c r="E116" s="179">
        <f t="shared" si="4"/>
        <v>1</v>
      </c>
      <c r="F116" s="446"/>
    </row>
    <row r="117" spans="1:6">
      <c r="A117" s="179">
        <f t="shared" si="5"/>
        <v>205</v>
      </c>
      <c r="B117" s="180" t="s">
        <v>1447</v>
      </c>
      <c r="C117" s="180"/>
      <c r="D117" s="179" t="s">
        <v>132</v>
      </c>
      <c r="E117" s="179">
        <f t="shared" si="4"/>
        <v>1</v>
      </c>
      <c r="F117" s="446"/>
    </row>
    <row r="118" spans="1:6">
      <c r="A118" s="179">
        <f t="shared" si="5"/>
        <v>206</v>
      </c>
      <c r="B118" s="180" t="s">
        <v>1448</v>
      </c>
      <c r="C118" s="180"/>
      <c r="D118" s="179" t="s">
        <v>132</v>
      </c>
      <c r="E118" s="179">
        <f t="shared" si="4"/>
        <v>1</v>
      </c>
      <c r="F118" s="446"/>
    </row>
    <row r="119" spans="1:6">
      <c r="A119" s="179">
        <f t="shared" si="5"/>
        <v>207</v>
      </c>
      <c r="B119" s="180" t="s">
        <v>1449</v>
      </c>
      <c r="C119" s="180"/>
      <c r="D119" s="179" t="s">
        <v>132</v>
      </c>
      <c r="E119" s="179">
        <f t="shared" si="4"/>
        <v>1</v>
      </c>
      <c r="F119" s="446"/>
    </row>
    <row r="120" spans="1:6">
      <c r="A120" s="179">
        <f t="shared" si="5"/>
        <v>208</v>
      </c>
      <c r="B120" s="181" t="s">
        <v>1450</v>
      </c>
      <c r="C120" s="181" t="s">
        <v>1451</v>
      </c>
      <c r="D120" s="182" t="s">
        <v>132</v>
      </c>
      <c r="E120" s="182">
        <f t="shared" si="4"/>
        <v>1</v>
      </c>
      <c r="F120" s="446"/>
    </row>
    <row r="121" spans="1:6">
      <c r="A121" s="179">
        <f t="shared" si="5"/>
        <v>209</v>
      </c>
      <c r="B121" s="181" t="s">
        <v>1452</v>
      </c>
      <c r="C121" s="181"/>
      <c r="D121" s="182" t="s">
        <v>132</v>
      </c>
      <c r="E121" s="182">
        <f t="shared" si="4"/>
        <v>1</v>
      </c>
      <c r="F121" s="446"/>
    </row>
    <row r="122" spans="1:6">
      <c r="A122" s="179">
        <f t="shared" si="5"/>
        <v>210</v>
      </c>
      <c r="B122" s="181" t="s">
        <v>1453</v>
      </c>
      <c r="C122" s="181"/>
      <c r="D122" s="182" t="s">
        <v>132</v>
      </c>
      <c r="E122" s="182">
        <f t="shared" si="4"/>
        <v>1</v>
      </c>
      <c r="F122" s="446"/>
    </row>
    <row r="123" spans="1:6">
      <c r="A123" s="179">
        <f t="shared" si="5"/>
        <v>211</v>
      </c>
      <c r="B123" s="181" t="s">
        <v>1454</v>
      </c>
      <c r="C123" s="181"/>
      <c r="D123" s="182" t="s">
        <v>132</v>
      </c>
      <c r="E123" s="182">
        <f t="shared" si="4"/>
        <v>1</v>
      </c>
      <c r="F123" s="446"/>
    </row>
    <row r="124" spans="1:6">
      <c r="A124" s="179">
        <f t="shared" si="5"/>
        <v>212</v>
      </c>
      <c r="B124" s="181" t="s">
        <v>1455</v>
      </c>
      <c r="C124" s="181"/>
      <c r="D124" s="182" t="s">
        <v>132</v>
      </c>
      <c r="E124" s="182">
        <f t="shared" si="4"/>
        <v>1</v>
      </c>
      <c r="F124" s="446"/>
    </row>
    <row r="125" spans="1:6">
      <c r="A125" s="179">
        <f t="shared" si="5"/>
        <v>213</v>
      </c>
      <c r="B125" s="181" t="s">
        <v>1456</v>
      </c>
      <c r="C125" s="181"/>
      <c r="D125" s="182" t="s">
        <v>132</v>
      </c>
      <c r="E125" s="182">
        <f t="shared" si="4"/>
        <v>1</v>
      </c>
      <c r="F125" s="446"/>
    </row>
    <row r="126" spans="1:6">
      <c r="A126" s="179">
        <f t="shared" si="5"/>
        <v>214</v>
      </c>
      <c r="B126" s="181" t="s">
        <v>1457</v>
      </c>
      <c r="C126" s="181"/>
      <c r="D126" s="182" t="s">
        <v>1458</v>
      </c>
      <c r="E126" s="182">
        <f t="shared" si="4"/>
        <v>1</v>
      </c>
      <c r="F126" s="446"/>
    </row>
    <row r="127" spans="1:6">
      <c r="A127" s="179">
        <f t="shared" si="5"/>
        <v>215</v>
      </c>
      <c r="B127" s="181" t="s">
        <v>1459</v>
      </c>
      <c r="C127" s="181"/>
      <c r="D127" s="182" t="s">
        <v>132</v>
      </c>
      <c r="E127" s="182">
        <f t="shared" si="4"/>
        <v>1</v>
      </c>
      <c r="F127" s="446"/>
    </row>
    <row r="128" spans="1:6">
      <c r="A128" s="166">
        <f t="shared" si="5"/>
        <v>216</v>
      </c>
      <c r="B128" s="171" t="s">
        <v>1460</v>
      </c>
      <c r="C128" s="171" t="s">
        <v>1461</v>
      </c>
      <c r="D128" s="166" t="s">
        <v>1458</v>
      </c>
      <c r="E128" s="166">
        <f t="shared" si="4"/>
        <v>1</v>
      </c>
      <c r="F128" s="446" t="s">
        <v>1462</v>
      </c>
    </row>
    <row r="129" spans="1:8" ht="15" customHeight="1">
      <c r="A129" s="166">
        <f t="shared" si="5"/>
        <v>217</v>
      </c>
      <c r="B129" s="171" t="s">
        <v>1463</v>
      </c>
      <c r="C129" s="171"/>
      <c r="D129" s="166" t="s">
        <v>132</v>
      </c>
      <c r="E129" s="166">
        <f t="shared" si="4"/>
        <v>1</v>
      </c>
      <c r="F129" s="446"/>
      <c r="H129" s="184" t="s">
        <v>294</v>
      </c>
    </row>
    <row r="130" spans="1:8" ht="15" customHeight="1">
      <c r="A130" s="166">
        <f t="shared" si="5"/>
        <v>218</v>
      </c>
      <c r="B130" s="171" t="s">
        <v>1464</v>
      </c>
      <c r="C130" s="171"/>
      <c r="D130" s="166" t="s">
        <v>132</v>
      </c>
      <c r="E130" s="166">
        <f t="shared" si="4"/>
        <v>1</v>
      </c>
      <c r="F130" s="446"/>
    </row>
    <row r="131" spans="1:8" ht="15" customHeight="1">
      <c r="A131" s="166">
        <f t="shared" si="5"/>
        <v>219</v>
      </c>
      <c r="B131" s="171" t="s">
        <v>1465</v>
      </c>
      <c r="C131" s="171"/>
      <c r="D131" s="166" t="s">
        <v>1390</v>
      </c>
      <c r="E131" s="166">
        <f t="shared" si="4"/>
        <v>1</v>
      </c>
      <c r="F131" s="446"/>
    </row>
    <row r="132" spans="1:8" ht="15" customHeight="1">
      <c r="A132" s="166">
        <f t="shared" si="5"/>
        <v>220</v>
      </c>
      <c r="B132" s="171" t="s">
        <v>1466</v>
      </c>
      <c r="C132" s="185"/>
      <c r="D132" s="166" t="s">
        <v>132</v>
      </c>
      <c r="E132" s="166">
        <f t="shared" si="4"/>
        <v>1</v>
      </c>
      <c r="F132" s="446"/>
    </row>
    <row r="133" spans="1:8" ht="15" customHeight="1">
      <c r="A133" s="166">
        <f t="shared" si="5"/>
        <v>221</v>
      </c>
      <c r="B133" s="171" t="s">
        <v>1467</v>
      </c>
      <c r="C133" s="171"/>
      <c r="D133" s="166" t="s">
        <v>132</v>
      </c>
      <c r="E133" s="166">
        <f t="shared" si="4"/>
        <v>1</v>
      </c>
      <c r="F133" s="446"/>
    </row>
    <row r="134" spans="1:8" ht="15" customHeight="1">
      <c r="A134" s="166">
        <f t="shared" si="5"/>
        <v>222</v>
      </c>
      <c r="B134" s="171"/>
      <c r="C134" s="171"/>
      <c r="D134" s="166" t="s">
        <v>1392</v>
      </c>
      <c r="E134" s="166">
        <f>IF(OR(D134="U16", D134="S16"),1,IF(D134="TS",6,2))</f>
        <v>1</v>
      </c>
      <c r="F134" s="446"/>
    </row>
    <row r="135" spans="1:8" ht="15" customHeight="1">
      <c r="A135" s="166">
        <f t="shared" si="5"/>
        <v>223</v>
      </c>
      <c r="B135" s="171"/>
      <c r="C135" s="171"/>
      <c r="D135" s="166" t="s">
        <v>132</v>
      </c>
      <c r="E135" s="166">
        <f>IF(OR(D135="U16", D135="S16"),1,IF(D135="TS",6,2))</f>
        <v>1</v>
      </c>
      <c r="F135" s="446"/>
    </row>
    <row r="136" spans="1:8" ht="15" customHeight="1">
      <c r="A136" s="166">
        <f t="shared" si="5"/>
        <v>224</v>
      </c>
      <c r="B136" s="171" t="s">
        <v>350</v>
      </c>
      <c r="C136" s="171" t="s">
        <v>1468</v>
      </c>
      <c r="D136" s="166" t="s">
        <v>132</v>
      </c>
      <c r="E136" s="166">
        <f t="shared" si="4"/>
        <v>1</v>
      </c>
      <c r="F136" s="446"/>
    </row>
    <row r="137" spans="1:8" ht="15" customHeight="1">
      <c r="A137" s="166">
        <f t="shared" si="5"/>
        <v>225</v>
      </c>
      <c r="B137" s="171" t="s">
        <v>351</v>
      </c>
      <c r="C137" s="171"/>
      <c r="D137" s="166" t="s">
        <v>132</v>
      </c>
      <c r="E137" s="166">
        <f t="shared" si="4"/>
        <v>1</v>
      </c>
      <c r="F137" s="446"/>
    </row>
    <row r="138" spans="1:8" ht="15" customHeight="1">
      <c r="A138" s="166">
        <f t="shared" si="5"/>
        <v>226</v>
      </c>
      <c r="B138" s="171" t="s">
        <v>352</v>
      </c>
      <c r="C138" s="172" t="s">
        <v>41</v>
      </c>
      <c r="D138" s="167" t="s">
        <v>132</v>
      </c>
      <c r="E138" s="167">
        <f t="shared" si="4"/>
        <v>1</v>
      </c>
      <c r="F138" s="446"/>
    </row>
    <row r="139" spans="1:8" ht="15" customHeight="1">
      <c r="A139" s="166">
        <f t="shared" si="5"/>
        <v>227</v>
      </c>
      <c r="B139" s="171" t="s">
        <v>353</v>
      </c>
      <c r="C139" s="172"/>
      <c r="D139" s="167" t="s">
        <v>1392</v>
      </c>
      <c r="E139" s="167">
        <f t="shared" si="4"/>
        <v>1</v>
      </c>
      <c r="F139" s="446"/>
    </row>
    <row r="140" spans="1:8" ht="15" customHeight="1">
      <c r="A140" s="166">
        <f t="shared" si="5"/>
        <v>228</v>
      </c>
      <c r="B140" s="171" t="s">
        <v>354</v>
      </c>
      <c r="C140" s="172"/>
      <c r="D140" s="167" t="s">
        <v>1458</v>
      </c>
      <c r="E140" s="167">
        <f t="shared" si="4"/>
        <v>1</v>
      </c>
      <c r="F140" s="446"/>
    </row>
    <row r="141" spans="1:8" ht="15" customHeight="1">
      <c r="A141" s="166">
        <f t="shared" si="5"/>
        <v>229</v>
      </c>
      <c r="B141" s="171" t="s">
        <v>355</v>
      </c>
      <c r="C141" s="172"/>
      <c r="D141" s="167" t="s">
        <v>1458</v>
      </c>
      <c r="E141" s="167">
        <f t="shared" si="4"/>
        <v>1</v>
      </c>
      <c r="F141" s="446"/>
    </row>
    <row r="142" spans="1:8" ht="15" customHeight="1">
      <c r="A142" s="166">
        <f t="shared" si="5"/>
        <v>230</v>
      </c>
      <c r="B142" s="171"/>
      <c r="C142" s="172"/>
      <c r="D142" s="166" t="s">
        <v>132</v>
      </c>
      <c r="E142" s="166">
        <f t="shared" si="4"/>
        <v>1</v>
      </c>
      <c r="F142" s="446"/>
    </row>
    <row r="143" spans="1:8" ht="15" customHeight="1">
      <c r="A143" s="166">
        <f t="shared" si="5"/>
        <v>231</v>
      </c>
      <c r="B143" s="171"/>
      <c r="C143" s="172"/>
      <c r="D143" s="166" t="s">
        <v>132</v>
      </c>
      <c r="E143" s="166">
        <f t="shared" si="4"/>
        <v>1</v>
      </c>
      <c r="F143" s="446"/>
    </row>
    <row r="144" spans="1:8" ht="15" customHeight="1">
      <c r="A144" s="166">
        <f t="shared" si="5"/>
        <v>232</v>
      </c>
      <c r="B144" s="172" t="s">
        <v>356</v>
      </c>
      <c r="C144" s="172"/>
      <c r="D144" s="167" t="s">
        <v>132</v>
      </c>
      <c r="E144" s="166">
        <f t="shared" si="4"/>
        <v>1</v>
      </c>
      <c r="F144" s="446"/>
    </row>
    <row r="145" spans="1:6" ht="15" customHeight="1">
      <c r="A145" s="166">
        <f t="shared" si="5"/>
        <v>233</v>
      </c>
      <c r="B145" s="172" t="s">
        <v>357</v>
      </c>
      <c r="C145" s="171"/>
      <c r="D145" s="167" t="s">
        <v>1458</v>
      </c>
      <c r="E145" s="166">
        <f t="shared" si="4"/>
        <v>1</v>
      </c>
      <c r="F145" s="446"/>
    </row>
    <row r="146" spans="1:6" ht="15" customHeight="1">
      <c r="A146" s="166">
        <f t="shared" si="5"/>
        <v>234</v>
      </c>
      <c r="B146" s="172" t="s">
        <v>358</v>
      </c>
      <c r="C146" s="171"/>
      <c r="D146" s="167" t="s">
        <v>132</v>
      </c>
      <c r="E146" s="166">
        <f t="shared" si="4"/>
        <v>1</v>
      </c>
      <c r="F146" s="446"/>
    </row>
    <row r="147" spans="1:6" ht="15" customHeight="1">
      <c r="A147" s="166">
        <f t="shared" si="5"/>
        <v>235</v>
      </c>
      <c r="B147" s="172" t="s">
        <v>359</v>
      </c>
      <c r="C147" s="171"/>
      <c r="D147" s="167" t="s">
        <v>1390</v>
      </c>
      <c r="E147" s="166">
        <f t="shared" si="4"/>
        <v>1</v>
      </c>
      <c r="F147" s="446"/>
    </row>
    <row r="148" spans="1:6" ht="15" customHeight="1">
      <c r="A148" s="166">
        <f t="shared" si="5"/>
        <v>236</v>
      </c>
      <c r="B148" s="172" t="s">
        <v>360</v>
      </c>
      <c r="C148" s="171"/>
      <c r="D148" s="167" t="s">
        <v>132</v>
      </c>
      <c r="E148" s="166">
        <f t="shared" si="4"/>
        <v>1</v>
      </c>
      <c r="F148" s="446"/>
    </row>
    <row r="149" spans="1:6" ht="15" customHeight="1">
      <c r="A149" s="166">
        <f t="shared" si="5"/>
        <v>237</v>
      </c>
      <c r="B149" s="172" t="s">
        <v>361</v>
      </c>
      <c r="C149" s="171"/>
      <c r="D149" s="167" t="s">
        <v>132</v>
      </c>
      <c r="E149" s="166">
        <f t="shared" si="4"/>
        <v>1</v>
      </c>
      <c r="F149" s="446"/>
    </row>
    <row r="150" spans="1:6" ht="15" customHeight="1">
      <c r="A150" s="166">
        <f t="shared" si="5"/>
        <v>238</v>
      </c>
      <c r="B150" s="171"/>
      <c r="C150" s="172"/>
      <c r="D150" s="166" t="s">
        <v>132</v>
      </c>
      <c r="E150" s="166">
        <f t="shared" si="4"/>
        <v>1</v>
      </c>
      <c r="F150" s="2"/>
    </row>
    <row r="151" spans="1:6" ht="15" customHeight="1">
      <c r="A151" s="166">
        <f t="shared" si="5"/>
        <v>239</v>
      </c>
      <c r="B151" s="171"/>
      <c r="C151" s="172"/>
      <c r="D151" s="166" t="s">
        <v>132</v>
      </c>
      <c r="E151" s="166">
        <f t="shared" si="4"/>
        <v>1</v>
      </c>
      <c r="F151" s="2"/>
    </row>
    <row r="152" spans="1:6">
      <c r="A152" s="186">
        <f t="shared" si="5"/>
        <v>240</v>
      </c>
      <c r="B152" s="187" t="s">
        <v>1469</v>
      </c>
      <c r="C152" s="184"/>
      <c r="D152" s="186" t="s">
        <v>69</v>
      </c>
      <c r="E152" s="186">
        <f t="shared" si="4"/>
        <v>2</v>
      </c>
      <c r="F152" s="446" t="s">
        <v>1470</v>
      </c>
    </row>
    <row r="153" spans="1:6">
      <c r="A153" s="186">
        <f t="shared" si="5"/>
        <v>242</v>
      </c>
      <c r="B153" s="184" t="s">
        <v>1471</v>
      </c>
      <c r="C153" s="184"/>
      <c r="D153" s="186" t="s">
        <v>69</v>
      </c>
      <c r="E153" s="186">
        <f t="shared" si="4"/>
        <v>2</v>
      </c>
      <c r="F153" s="446"/>
    </row>
    <row r="154" spans="1:6">
      <c r="A154" s="186">
        <f t="shared" si="5"/>
        <v>244</v>
      </c>
      <c r="B154" s="187" t="s">
        <v>1472</v>
      </c>
      <c r="C154" s="184" t="s">
        <v>294</v>
      </c>
      <c r="D154" s="186" t="s">
        <v>1473</v>
      </c>
      <c r="E154" s="186">
        <f t="shared" si="4"/>
        <v>2</v>
      </c>
      <c r="F154" s="446"/>
    </row>
    <row r="155" spans="1:6">
      <c r="A155" s="186">
        <f t="shared" si="5"/>
        <v>246</v>
      </c>
      <c r="B155" s="184" t="s">
        <v>1474</v>
      </c>
      <c r="C155" s="184"/>
      <c r="D155" s="186" t="s">
        <v>1473</v>
      </c>
      <c r="E155" s="186">
        <f t="shared" si="4"/>
        <v>2</v>
      </c>
      <c r="F155" s="446"/>
    </row>
    <row r="156" spans="1:6">
      <c r="A156" s="186">
        <f t="shared" si="5"/>
        <v>248</v>
      </c>
      <c r="B156" s="187" t="s">
        <v>1475</v>
      </c>
      <c r="C156" s="184"/>
      <c r="D156" s="186" t="s">
        <v>1476</v>
      </c>
      <c r="E156" s="186">
        <f t="shared" si="4"/>
        <v>2</v>
      </c>
      <c r="F156" s="446"/>
    </row>
    <row r="157" spans="1:6">
      <c r="A157" s="186">
        <f t="shared" si="5"/>
        <v>250</v>
      </c>
      <c r="B157" s="184" t="s">
        <v>1477</v>
      </c>
      <c r="C157" s="184"/>
      <c r="D157" s="186" t="s">
        <v>69</v>
      </c>
      <c r="E157" s="186">
        <f t="shared" si="4"/>
        <v>2</v>
      </c>
      <c r="F157" s="446"/>
    </row>
    <row r="158" spans="1:6">
      <c r="A158" s="186">
        <f t="shared" si="5"/>
        <v>252</v>
      </c>
      <c r="B158" s="187" t="s">
        <v>1478</v>
      </c>
      <c r="C158" s="184"/>
      <c r="D158" s="186" t="s">
        <v>69</v>
      </c>
      <c r="E158" s="186">
        <f t="shared" si="4"/>
        <v>2</v>
      </c>
      <c r="F158" s="446"/>
    </row>
    <row r="159" spans="1:6">
      <c r="A159" s="186">
        <f t="shared" si="5"/>
        <v>254</v>
      </c>
      <c r="B159" s="184" t="s">
        <v>1479</v>
      </c>
      <c r="C159" s="184"/>
      <c r="D159" s="186" t="s">
        <v>69</v>
      </c>
      <c r="E159" s="186">
        <f t="shared" si="4"/>
        <v>2</v>
      </c>
      <c r="F159" s="446"/>
    </row>
    <row r="160" spans="1:6">
      <c r="A160" s="188">
        <f t="shared" si="5"/>
        <v>256</v>
      </c>
      <c r="B160" s="189" t="s">
        <v>1480</v>
      </c>
      <c r="C160" s="189"/>
      <c r="D160" s="190" t="s">
        <v>132</v>
      </c>
      <c r="E160" s="188">
        <f t="shared" si="4"/>
        <v>1</v>
      </c>
      <c r="F160" s="446" t="s">
        <v>1481</v>
      </c>
    </row>
    <row r="161" spans="1:6">
      <c r="A161" s="188">
        <f t="shared" si="5"/>
        <v>257</v>
      </c>
      <c r="B161" s="189" t="s">
        <v>1482</v>
      </c>
      <c r="C161" s="189"/>
      <c r="D161" s="188" t="s">
        <v>132</v>
      </c>
      <c r="E161" s="188">
        <f t="shared" si="4"/>
        <v>1</v>
      </c>
      <c r="F161" s="446"/>
    </row>
    <row r="162" spans="1:6">
      <c r="A162" s="190">
        <f t="shared" si="5"/>
        <v>258</v>
      </c>
      <c r="B162" s="189" t="s">
        <v>1483</v>
      </c>
      <c r="C162" s="191"/>
      <c r="D162" s="190" t="s">
        <v>132</v>
      </c>
      <c r="E162" s="188">
        <f t="shared" si="4"/>
        <v>1</v>
      </c>
      <c r="F162" s="446"/>
    </row>
    <row r="163" spans="1:6">
      <c r="A163" s="188">
        <f t="shared" si="5"/>
        <v>259</v>
      </c>
      <c r="B163" s="189" t="s">
        <v>1484</v>
      </c>
      <c r="C163" s="189"/>
      <c r="D163" s="188" t="s">
        <v>132</v>
      </c>
      <c r="E163" s="188">
        <f t="shared" si="4"/>
        <v>1</v>
      </c>
      <c r="F163" s="446"/>
    </row>
    <row r="164" spans="1:6">
      <c r="A164" s="179">
        <f t="shared" si="5"/>
        <v>260</v>
      </c>
      <c r="B164" s="180" t="s">
        <v>1485</v>
      </c>
      <c r="C164" s="180"/>
      <c r="D164" s="179" t="s">
        <v>1390</v>
      </c>
      <c r="E164" s="179">
        <f>IF(OR(D164="U16", D164="S16"),1,IF(D164="TS",6,2))</f>
        <v>1</v>
      </c>
      <c r="F164" s="446" t="s">
        <v>1486</v>
      </c>
    </row>
    <row r="165" spans="1:6">
      <c r="A165" s="179">
        <f t="shared" si="5"/>
        <v>261</v>
      </c>
      <c r="B165" s="180" t="s">
        <v>1487</v>
      </c>
      <c r="C165" s="180"/>
      <c r="D165" s="179" t="s">
        <v>132</v>
      </c>
      <c r="E165" s="179">
        <f>IF(OR(D165="U16", D165="S16"),1,IF(D165="TS",6,2))</f>
        <v>1</v>
      </c>
      <c r="F165" s="446"/>
    </row>
    <row r="166" spans="1:6">
      <c r="A166" s="179">
        <f t="shared" si="5"/>
        <v>262</v>
      </c>
      <c r="B166" s="180" t="s">
        <v>362</v>
      </c>
      <c r="C166" s="180"/>
      <c r="D166" s="179" t="s">
        <v>1488</v>
      </c>
      <c r="E166" s="179">
        <f t="shared" si="4"/>
        <v>2</v>
      </c>
      <c r="F166" s="446"/>
    </row>
    <row r="167" spans="1:6">
      <c r="A167" s="179">
        <f t="shared" si="5"/>
        <v>264</v>
      </c>
      <c r="B167" s="180" t="s">
        <v>363</v>
      </c>
      <c r="C167" s="180"/>
      <c r="D167" s="179" t="s">
        <v>69</v>
      </c>
      <c r="E167" s="179">
        <f>IF(OR(D167="U16", D167="S16"),1,IF(D167="TS",6,2))</f>
        <v>2</v>
      </c>
      <c r="F167" s="446"/>
    </row>
    <row r="168" spans="1:6">
      <c r="A168" s="179">
        <f>A167+E167</f>
        <v>266</v>
      </c>
      <c r="B168" s="180" t="s">
        <v>364</v>
      </c>
      <c r="C168" s="180"/>
      <c r="D168" s="179" t="s">
        <v>1489</v>
      </c>
      <c r="E168" s="179">
        <f>IF(OR(D168="U16", D168="S16"),1,IF(D168="TS",6,2))</f>
        <v>2</v>
      </c>
      <c r="F168" s="446"/>
    </row>
    <row r="169" spans="1:6">
      <c r="A169" s="179">
        <f>A168+E168</f>
        <v>268</v>
      </c>
      <c r="B169" s="180" t="s">
        <v>365</v>
      </c>
      <c r="C169" s="180"/>
      <c r="D169" s="179" t="s">
        <v>69</v>
      </c>
      <c r="E169" s="179">
        <f>IF(OR(D169="U16", D169="S16"),1,IF(D169="TS",6,2))</f>
        <v>2</v>
      </c>
      <c r="F169" s="446"/>
    </row>
    <row r="170" spans="1:6">
      <c r="A170" s="156">
        <f>A169+E169</f>
        <v>270</v>
      </c>
      <c r="B170" s="49" t="s">
        <v>293</v>
      </c>
      <c r="C170" s="49"/>
      <c r="D170" s="156" t="s">
        <v>1390</v>
      </c>
      <c r="E170" s="156">
        <v>14</v>
      </c>
      <c r="F170" s="183"/>
    </row>
    <row r="171" spans="1:6">
      <c r="A171" s="156">
        <f>A170+E170</f>
        <v>284</v>
      </c>
    </row>
    <row r="174" spans="1:6">
      <c r="A174" s="80" t="s">
        <v>294</v>
      </c>
    </row>
  </sheetData>
  <mergeCells count="32">
    <mergeCell ref="F160:F163"/>
    <mergeCell ref="F164:F169"/>
    <mergeCell ref="C92:C94"/>
    <mergeCell ref="C95:C97"/>
    <mergeCell ref="C98:C100"/>
    <mergeCell ref="F104:F127"/>
    <mergeCell ref="F128:F149"/>
    <mergeCell ref="F152:F159"/>
    <mergeCell ref="C89:C91"/>
    <mergeCell ref="C56:C58"/>
    <mergeCell ref="C59:C61"/>
    <mergeCell ref="C62:C64"/>
    <mergeCell ref="C65:C67"/>
    <mergeCell ref="C68:C70"/>
    <mergeCell ref="C71:C73"/>
    <mergeCell ref="C74:C76"/>
    <mergeCell ref="C77:C79"/>
    <mergeCell ref="C80:C82"/>
    <mergeCell ref="C83:C85"/>
    <mergeCell ref="C86:C88"/>
    <mergeCell ref="C53:C55"/>
    <mergeCell ref="F1:F8"/>
    <mergeCell ref="F9:F16"/>
    <mergeCell ref="F17:F24"/>
    <mergeCell ref="B25:B32"/>
    <mergeCell ref="F25:F32"/>
    <mergeCell ref="F33:F36"/>
    <mergeCell ref="F37:F44"/>
    <mergeCell ref="B39:B44"/>
    <mergeCell ref="B50:B52"/>
    <mergeCell ref="C50:C52"/>
    <mergeCell ref="F50:F52"/>
  </mergeCells>
  <phoneticPr fontId="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opLeftCell="A13" workbookViewId="0">
      <selection activeCell="C32" sqref="C32"/>
    </sheetView>
  </sheetViews>
  <sheetFormatPr defaultRowHeight="17.399999999999999"/>
  <cols>
    <col min="3" max="3" width="31.19921875" customWidth="1"/>
  </cols>
  <sheetData>
    <row r="1" spans="1:6" s="80" customFormat="1" ht="15.6">
      <c r="A1" s="147">
        <v>0</v>
      </c>
      <c r="B1" s="61" t="s">
        <v>1497</v>
      </c>
      <c r="C1" s="61" t="s">
        <v>1499</v>
      </c>
      <c r="D1" s="62" t="s">
        <v>132</v>
      </c>
      <c r="E1" s="62">
        <f t="shared" ref="E1:E8" si="0">IF(OR(D1="U16", D1="S16"),1,IF(D1="TS",6,2))</f>
        <v>1</v>
      </c>
      <c r="F1" s="424" t="s">
        <v>1389</v>
      </c>
    </row>
    <row r="2" spans="1:6" s="80" customFormat="1" ht="15.6">
      <c r="A2" s="148">
        <f>A1+E1</f>
        <v>1</v>
      </c>
      <c r="B2" s="53" t="s">
        <v>1498</v>
      </c>
      <c r="C2" s="53"/>
      <c r="D2" s="54" t="s">
        <v>132</v>
      </c>
      <c r="E2" s="54">
        <f t="shared" si="0"/>
        <v>1</v>
      </c>
      <c r="F2" s="425"/>
    </row>
    <row r="3" spans="1:6" s="80" customFormat="1" ht="15.6">
      <c r="A3" s="148">
        <f t="shared" ref="A3:A8" si="1">A2+E2</f>
        <v>2</v>
      </c>
      <c r="B3" s="53"/>
      <c r="C3" s="53"/>
      <c r="D3" s="54" t="s">
        <v>132</v>
      </c>
      <c r="E3" s="54">
        <f t="shared" si="0"/>
        <v>1</v>
      </c>
      <c r="F3" s="425"/>
    </row>
    <row r="4" spans="1:6" s="80" customFormat="1" ht="15.6">
      <c r="A4" s="148">
        <f t="shared" si="1"/>
        <v>3</v>
      </c>
      <c r="B4" s="53"/>
      <c r="C4" s="53"/>
      <c r="D4" s="54" t="s">
        <v>132</v>
      </c>
      <c r="E4" s="54">
        <f t="shared" si="0"/>
        <v>1</v>
      </c>
      <c r="F4" s="425"/>
    </row>
    <row r="5" spans="1:6" s="80" customFormat="1" ht="15.6">
      <c r="A5" s="148">
        <f t="shared" si="1"/>
        <v>4</v>
      </c>
      <c r="B5" s="53"/>
      <c r="C5" s="53"/>
      <c r="D5" s="54" t="s">
        <v>132</v>
      </c>
      <c r="E5" s="54">
        <f t="shared" si="0"/>
        <v>1</v>
      </c>
      <c r="F5" s="425"/>
    </row>
    <row r="6" spans="1:6" s="80" customFormat="1" ht="15.6">
      <c r="A6" s="148">
        <f t="shared" si="1"/>
        <v>5</v>
      </c>
      <c r="B6" s="53"/>
      <c r="C6" s="53"/>
      <c r="D6" s="54" t="s">
        <v>132</v>
      </c>
      <c r="E6" s="54">
        <f t="shared" si="0"/>
        <v>1</v>
      </c>
      <c r="F6" s="425"/>
    </row>
    <row r="7" spans="1:6" s="80" customFormat="1" ht="15.6">
      <c r="A7" s="148">
        <f t="shared" si="1"/>
        <v>6</v>
      </c>
      <c r="B7" s="53"/>
      <c r="C7" s="53"/>
      <c r="D7" s="54" t="s">
        <v>132</v>
      </c>
      <c r="E7" s="54">
        <f t="shared" si="0"/>
        <v>1</v>
      </c>
      <c r="F7" s="425"/>
    </row>
    <row r="8" spans="1:6" s="80" customFormat="1" ht="16.2" thickBot="1">
      <c r="A8" s="149">
        <f t="shared" si="1"/>
        <v>7</v>
      </c>
      <c r="B8" s="67"/>
      <c r="C8" s="67"/>
      <c r="D8" s="68" t="s">
        <v>132</v>
      </c>
      <c r="E8" s="68">
        <f t="shared" si="0"/>
        <v>1</v>
      </c>
      <c r="F8" s="426"/>
    </row>
  </sheetData>
  <mergeCells count="1">
    <mergeCell ref="F1:F8"/>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4"/>
  <sheetViews>
    <sheetView zoomScaleNormal="100" workbookViewId="0">
      <pane ySplit="1" topLeftCell="A742" activePane="bottomLeft" state="frozen"/>
      <selection pane="bottomLeft" activeCell="B764" sqref="B764"/>
    </sheetView>
  </sheetViews>
  <sheetFormatPr defaultColWidth="9" defaultRowHeight="13.5" customHeight="1"/>
  <cols>
    <col min="1" max="1" width="7.3984375" style="34" customWidth="1"/>
    <col min="2" max="2" width="43" style="317" customWidth="1"/>
    <col min="3" max="3" width="24.69921875" style="34" bestFit="1" customWidth="1"/>
    <col min="4" max="4" width="20.19921875" style="34" customWidth="1"/>
    <col min="5" max="6" width="8.59765625" style="51" customWidth="1"/>
    <col min="7" max="7" width="8.59765625" style="34" customWidth="1"/>
    <col min="8" max="8" width="12.3984375" style="34" customWidth="1"/>
    <col min="9" max="9" width="75.19921875" style="317" customWidth="1"/>
    <col min="10" max="16384" width="9" style="34"/>
  </cols>
  <sheetData>
    <row r="1" spans="1:9" ht="27.75" customHeight="1">
      <c r="A1" s="265" t="s">
        <v>1680</v>
      </c>
      <c r="B1" s="265" t="s">
        <v>1678</v>
      </c>
      <c r="C1" s="265" t="s">
        <v>2014</v>
      </c>
      <c r="D1" s="265" t="s">
        <v>1684</v>
      </c>
      <c r="E1" s="265" t="s">
        <v>1681</v>
      </c>
      <c r="F1" s="265" t="s">
        <v>1682</v>
      </c>
      <c r="G1" s="265" t="s">
        <v>1683</v>
      </c>
      <c r="H1" s="265"/>
    </row>
    <row r="2" spans="1:9" ht="15.9" customHeight="1">
      <c r="A2" s="369" t="s">
        <v>144</v>
      </c>
      <c r="B2" s="370"/>
      <c r="C2" s="370"/>
      <c r="D2" s="370"/>
      <c r="E2" s="370"/>
      <c r="F2" s="370"/>
      <c r="G2" s="371"/>
      <c r="H2" s="315" t="s">
        <v>215</v>
      </c>
    </row>
    <row r="3" spans="1:9" ht="15.9" customHeight="1">
      <c r="A3" s="355">
        <v>10000</v>
      </c>
      <c r="B3" s="39" t="s">
        <v>101</v>
      </c>
      <c r="C3" s="355"/>
      <c r="D3" s="355"/>
      <c r="E3" s="50" t="s">
        <v>102</v>
      </c>
      <c r="F3" s="50">
        <f>IF(OR(E3="U16",E3="S16"),1,IF(E3="TS",6,IF(E3="U64",4,2)))</f>
        <v>2</v>
      </c>
      <c r="G3" s="355">
        <v>1</v>
      </c>
    </row>
    <row r="4" spans="1:9" ht="15.9" customHeight="1">
      <c r="A4" s="355">
        <f>A3+(F3*G3)</f>
        <v>10002</v>
      </c>
      <c r="B4" s="39" t="s">
        <v>30</v>
      </c>
      <c r="C4" s="39" t="s">
        <v>2006</v>
      </c>
      <c r="D4" s="355" t="s">
        <v>1685</v>
      </c>
      <c r="E4" s="50" t="s">
        <v>69</v>
      </c>
      <c r="F4" s="50">
        <f t="shared" ref="F4:F67" si="0">IF(OR(E4="U16",E4="S16"),1,IF(E4="TS",6,IF(E4="U64",4,2)))</f>
        <v>2</v>
      </c>
      <c r="G4" s="355">
        <v>1</v>
      </c>
      <c r="H4" s="34" t="s">
        <v>214</v>
      </c>
    </row>
    <row r="5" spans="1:9" ht="15.9" customHeight="1">
      <c r="A5" s="355">
        <f t="shared" ref="A5:A68" si="1">A4+(F4*G4)</f>
        <v>10004</v>
      </c>
      <c r="B5" s="39" t="s">
        <v>155</v>
      </c>
      <c r="C5" s="355"/>
      <c r="D5" s="266" t="s">
        <v>1686</v>
      </c>
      <c r="E5" s="50" t="s">
        <v>69</v>
      </c>
      <c r="F5" s="50">
        <f t="shared" si="0"/>
        <v>2</v>
      </c>
      <c r="G5" s="355">
        <v>1</v>
      </c>
    </row>
    <row r="6" spans="1:9" ht="15.9" customHeight="1">
      <c r="A6" s="354">
        <f t="shared" si="1"/>
        <v>10006</v>
      </c>
      <c r="B6" s="353" t="s">
        <v>162</v>
      </c>
      <c r="C6" s="289" t="s">
        <v>1946</v>
      </c>
      <c r="D6" s="375" t="s">
        <v>149</v>
      </c>
      <c r="E6" s="354" t="s">
        <v>69</v>
      </c>
      <c r="F6" s="50">
        <f t="shared" si="0"/>
        <v>2</v>
      </c>
      <c r="G6" s="355">
        <v>1</v>
      </c>
      <c r="H6" s="34" t="s">
        <v>214</v>
      </c>
    </row>
    <row r="7" spans="1:9" ht="15.9" customHeight="1">
      <c r="A7" s="354">
        <f t="shared" si="1"/>
        <v>10008</v>
      </c>
      <c r="B7" s="353" t="s">
        <v>163</v>
      </c>
      <c r="C7" s="289" t="s">
        <v>1947</v>
      </c>
      <c r="D7" s="376"/>
      <c r="E7" s="354" t="s">
        <v>69</v>
      </c>
      <c r="F7" s="50">
        <f t="shared" si="0"/>
        <v>2</v>
      </c>
      <c r="G7" s="355">
        <v>1</v>
      </c>
      <c r="H7" s="34" t="s">
        <v>214</v>
      </c>
    </row>
    <row r="8" spans="1:9" ht="15.9" customHeight="1">
      <c r="A8" s="354">
        <f t="shared" si="1"/>
        <v>10010</v>
      </c>
      <c r="B8" s="353" t="s">
        <v>164</v>
      </c>
      <c r="C8" s="289" t="s">
        <v>1948</v>
      </c>
      <c r="D8" s="376"/>
      <c r="E8" s="354" t="s">
        <v>69</v>
      </c>
      <c r="F8" s="50">
        <f t="shared" si="0"/>
        <v>2</v>
      </c>
      <c r="G8" s="355">
        <v>1</v>
      </c>
      <c r="H8" s="34" t="s">
        <v>214</v>
      </c>
    </row>
    <row r="9" spans="1:9" ht="15.9" customHeight="1">
      <c r="A9" s="354">
        <f t="shared" si="1"/>
        <v>10012</v>
      </c>
      <c r="B9" s="353" t="s">
        <v>165</v>
      </c>
      <c r="C9" s="289" t="s">
        <v>1949</v>
      </c>
      <c r="D9" s="376"/>
      <c r="E9" s="354" t="s">
        <v>69</v>
      </c>
      <c r="F9" s="50">
        <f t="shared" si="0"/>
        <v>2</v>
      </c>
      <c r="G9" s="355">
        <v>1</v>
      </c>
      <c r="H9" s="34" t="s">
        <v>214</v>
      </c>
    </row>
    <row r="10" spans="1:9" ht="15.9" customHeight="1">
      <c r="A10" s="354">
        <f t="shared" si="1"/>
        <v>10014</v>
      </c>
      <c r="B10" s="353" t="s">
        <v>166</v>
      </c>
      <c r="C10" s="353" t="s">
        <v>1950</v>
      </c>
      <c r="D10" s="376"/>
      <c r="E10" s="354" t="s">
        <v>69</v>
      </c>
      <c r="F10" s="50">
        <f t="shared" si="0"/>
        <v>2</v>
      </c>
      <c r="G10" s="355">
        <v>1</v>
      </c>
      <c r="H10" s="34" t="s">
        <v>214</v>
      </c>
    </row>
    <row r="11" spans="1:9" ht="15.9" customHeight="1">
      <c r="A11" s="354">
        <f t="shared" si="1"/>
        <v>10016</v>
      </c>
      <c r="B11" s="353" t="s">
        <v>167</v>
      </c>
      <c r="C11" s="353" t="s">
        <v>1951</v>
      </c>
      <c r="D11" s="376"/>
      <c r="E11" s="354" t="s">
        <v>69</v>
      </c>
      <c r="F11" s="50">
        <f t="shared" si="0"/>
        <v>2</v>
      </c>
      <c r="G11" s="355">
        <v>1</v>
      </c>
      <c r="H11" s="34" t="s">
        <v>214</v>
      </c>
    </row>
    <row r="12" spans="1:9" ht="15.9" customHeight="1">
      <c r="A12" s="354">
        <f t="shared" si="1"/>
        <v>10018</v>
      </c>
      <c r="B12" s="353" t="s">
        <v>168</v>
      </c>
      <c r="C12" s="353" t="s">
        <v>1952</v>
      </c>
      <c r="D12" s="376"/>
      <c r="E12" s="354" t="s">
        <v>69</v>
      </c>
      <c r="F12" s="50">
        <f t="shared" si="0"/>
        <v>2</v>
      </c>
      <c r="G12" s="355">
        <v>1</v>
      </c>
      <c r="H12" s="34" t="s">
        <v>214</v>
      </c>
    </row>
    <row r="13" spans="1:9" ht="15.9" customHeight="1">
      <c r="A13" s="354">
        <f t="shared" si="1"/>
        <v>10020</v>
      </c>
      <c r="B13" s="353" t="s">
        <v>169</v>
      </c>
      <c r="C13" s="353" t="s">
        <v>1953</v>
      </c>
      <c r="D13" s="376"/>
      <c r="E13" s="354" t="s">
        <v>69</v>
      </c>
      <c r="F13" s="50">
        <f t="shared" si="0"/>
        <v>2</v>
      </c>
      <c r="G13" s="355">
        <v>1</v>
      </c>
      <c r="H13" s="34" t="s">
        <v>214</v>
      </c>
    </row>
    <row r="14" spans="1:9" ht="15.9" customHeight="1">
      <c r="A14" s="355">
        <f t="shared" si="1"/>
        <v>10022</v>
      </c>
      <c r="B14" s="39" t="s">
        <v>248</v>
      </c>
      <c r="C14" s="130"/>
      <c r="D14" s="360" t="s">
        <v>152</v>
      </c>
      <c r="E14" s="50" t="s">
        <v>69</v>
      </c>
      <c r="F14" s="50">
        <f t="shared" si="0"/>
        <v>2</v>
      </c>
      <c r="G14" s="355">
        <v>1</v>
      </c>
      <c r="H14" s="34" t="s">
        <v>214</v>
      </c>
      <c r="I14" s="317" t="s">
        <v>239</v>
      </c>
    </row>
    <row r="15" spans="1:9" ht="15.9" customHeight="1">
      <c r="A15" s="355">
        <f t="shared" si="1"/>
        <v>10024</v>
      </c>
      <c r="B15" s="39" t="s">
        <v>249</v>
      </c>
      <c r="C15" s="355"/>
      <c r="D15" s="362"/>
      <c r="E15" s="50" t="s">
        <v>69</v>
      </c>
      <c r="F15" s="50">
        <f t="shared" si="0"/>
        <v>2</v>
      </c>
      <c r="G15" s="355">
        <v>1</v>
      </c>
      <c r="H15" s="34" t="s">
        <v>214</v>
      </c>
      <c r="I15" s="317" t="s">
        <v>240</v>
      </c>
    </row>
    <row r="16" spans="1:9" ht="15.9" customHeight="1">
      <c r="A16" s="355">
        <f t="shared" si="1"/>
        <v>10026</v>
      </c>
      <c r="B16" s="39" t="s">
        <v>177</v>
      </c>
      <c r="C16" s="360"/>
      <c r="D16" s="130"/>
      <c r="E16" s="50" t="s">
        <v>69</v>
      </c>
      <c r="F16" s="50">
        <f t="shared" si="0"/>
        <v>2</v>
      </c>
      <c r="G16" s="355">
        <v>1</v>
      </c>
    </row>
    <row r="17" spans="1:9" ht="15.9" customHeight="1">
      <c r="A17" s="355">
        <f t="shared" si="1"/>
        <v>10028</v>
      </c>
      <c r="B17" s="39" t="s">
        <v>178</v>
      </c>
      <c r="C17" s="361"/>
      <c r="D17" s="130"/>
      <c r="E17" s="50" t="s">
        <v>69</v>
      </c>
      <c r="F17" s="50">
        <f t="shared" si="0"/>
        <v>2</v>
      </c>
      <c r="G17" s="355">
        <v>1</v>
      </c>
    </row>
    <row r="18" spans="1:9" ht="15.9" customHeight="1">
      <c r="A18" s="355">
        <f t="shared" si="1"/>
        <v>10030</v>
      </c>
      <c r="B18" s="39" t="s">
        <v>179</v>
      </c>
      <c r="C18" s="362"/>
      <c r="D18" s="130"/>
      <c r="E18" s="50" t="s">
        <v>69</v>
      </c>
      <c r="F18" s="50">
        <f t="shared" si="0"/>
        <v>2</v>
      </c>
      <c r="G18" s="355">
        <v>1</v>
      </c>
    </row>
    <row r="19" spans="1:9" ht="15.9" customHeight="1">
      <c r="A19" s="355">
        <f t="shared" si="1"/>
        <v>10032</v>
      </c>
      <c r="B19" s="39" t="s">
        <v>180</v>
      </c>
      <c r="C19" s="360"/>
      <c r="D19" s="130"/>
      <c r="E19" s="50" t="s">
        <v>69</v>
      </c>
      <c r="F19" s="50">
        <f t="shared" si="0"/>
        <v>2</v>
      </c>
      <c r="G19" s="355">
        <v>1</v>
      </c>
    </row>
    <row r="20" spans="1:9" ht="15.9" customHeight="1">
      <c r="A20" s="355">
        <f t="shared" si="1"/>
        <v>10034</v>
      </c>
      <c r="B20" s="39" t="s">
        <v>181</v>
      </c>
      <c r="C20" s="361"/>
      <c r="D20" s="130"/>
      <c r="E20" s="50" t="s">
        <v>69</v>
      </c>
      <c r="F20" s="50">
        <f t="shared" si="0"/>
        <v>2</v>
      </c>
      <c r="G20" s="355">
        <v>1</v>
      </c>
    </row>
    <row r="21" spans="1:9" ht="15.9" customHeight="1">
      <c r="A21" s="355">
        <f t="shared" si="1"/>
        <v>10036</v>
      </c>
      <c r="B21" s="39" t="s">
        <v>185</v>
      </c>
      <c r="C21" s="362"/>
      <c r="D21" s="130"/>
      <c r="E21" s="50" t="s">
        <v>69</v>
      </c>
      <c r="F21" s="50">
        <f t="shared" si="0"/>
        <v>2</v>
      </c>
      <c r="G21" s="355">
        <v>1</v>
      </c>
    </row>
    <row r="22" spans="1:9" ht="15.9" customHeight="1">
      <c r="A22" s="355">
        <f t="shared" si="1"/>
        <v>10038</v>
      </c>
      <c r="B22" s="39" t="s">
        <v>182</v>
      </c>
      <c r="C22" s="360"/>
      <c r="D22" s="130"/>
      <c r="E22" s="50" t="s">
        <v>69</v>
      </c>
      <c r="F22" s="50">
        <f t="shared" si="0"/>
        <v>2</v>
      </c>
      <c r="G22" s="355">
        <v>1</v>
      </c>
      <c r="I22" s="317" t="s">
        <v>1742</v>
      </c>
    </row>
    <row r="23" spans="1:9" ht="15.9" customHeight="1">
      <c r="A23" s="355">
        <f t="shared" si="1"/>
        <v>10040</v>
      </c>
      <c r="B23" s="39" t="s">
        <v>183</v>
      </c>
      <c r="C23" s="361"/>
      <c r="D23" s="130"/>
      <c r="E23" s="50" t="s">
        <v>69</v>
      </c>
      <c r="F23" s="50">
        <f t="shared" si="0"/>
        <v>2</v>
      </c>
      <c r="G23" s="355">
        <v>1</v>
      </c>
      <c r="I23" s="317" t="s">
        <v>1743</v>
      </c>
    </row>
    <row r="24" spans="1:9" ht="15.9" customHeight="1">
      <c r="A24" s="355">
        <f t="shared" si="1"/>
        <v>10042</v>
      </c>
      <c r="B24" s="39" t="s">
        <v>184</v>
      </c>
      <c r="C24" s="360"/>
      <c r="D24" s="130"/>
      <c r="E24" s="50" t="s">
        <v>69</v>
      </c>
      <c r="F24" s="50">
        <f t="shared" si="0"/>
        <v>2</v>
      </c>
      <c r="G24" s="355">
        <v>1</v>
      </c>
      <c r="I24" s="317" t="s">
        <v>1744</v>
      </c>
    </row>
    <row r="25" spans="1:9" ht="15.9" customHeight="1">
      <c r="A25" s="355">
        <f t="shared" si="1"/>
        <v>10044</v>
      </c>
      <c r="B25" s="39" t="s">
        <v>171</v>
      </c>
      <c r="C25" s="361"/>
      <c r="D25" s="355" t="s">
        <v>152</v>
      </c>
      <c r="E25" s="50" t="s">
        <v>69</v>
      </c>
      <c r="F25" s="50">
        <f t="shared" si="0"/>
        <v>2</v>
      </c>
      <c r="G25" s="355">
        <v>1</v>
      </c>
    </row>
    <row r="26" spans="1:9" ht="15.9" customHeight="1">
      <c r="A26" s="355">
        <f t="shared" si="1"/>
        <v>10046</v>
      </c>
      <c r="B26" s="39" t="s">
        <v>172</v>
      </c>
      <c r="C26" s="360"/>
      <c r="D26" s="355" t="s">
        <v>152</v>
      </c>
      <c r="E26" s="50" t="s">
        <v>69</v>
      </c>
      <c r="F26" s="50">
        <f t="shared" si="0"/>
        <v>2</v>
      </c>
      <c r="G26" s="355">
        <v>1</v>
      </c>
    </row>
    <row r="27" spans="1:9" ht="15.9" customHeight="1">
      <c r="A27" s="355">
        <f t="shared" si="1"/>
        <v>10048</v>
      </c>
      <c r="B27" s="39" t="s">
        <v>173</v>
      </c>
      <c r="C27" s="361"/>
      <c r="D27" s="355" t="s">
        <v>152</v>
      </c>
      <c r="E27" s="50" t="s">
        <v>69</v>
      </c>
      <c r="F27" s="50">
        <f t="shared" si="0"/>
        <v>2</v>
      </c>
      <c r="G27" s="355">
        <v>1</v>
      </c>
    </row>
    <row r="28" spans="1:9" ht="15.9" customHeight="1">
      <c r="A28" s="355">
        <f t="shared" si="1"/>
        <v>10050</v>
      </c>
      <c r="B28" s="39" t="s">
        <v>174</v>
      </c>
      <c r="C28" s="355"/>
      <c r="D28" s="355" t="s">
        <v>152</v>
      </c>
      <c r="E28" s="50" t="s">
        <v>69</v>
      </c>
      <c r="F28" s="50">
        <f t="shared" si="0"/>
        <v>2</v>
      </c>
      <c r="G28" s="355">
        <v>1</v>
      </c>
      <c r="H28" s="34" t="s">
        <v>214</v>
      </c>
    </row>
    <row r="29" spans="1:9" ht="15.9" customHeight="1">
      <c r="A29" s="355">
        <f t="shared" si="1"/>
        <v>10052</v>
      </c>
      <c r="B29" s="39" t="s">
        <v>175</v>
      </c>
      <c r="C29" s="355"/>
      <c r="D29" s="355" t="s">
        <v>152</v>
      </c>
      <c r="E29" s="50" t="s">
        <v>69</v>
      </c>
      <c r="F29" s="50">
        <f t="shared" si="0"/>
        <v>2</v>
      </c>
      <c r="G29" s="355">
        <v>1</v>
      </c>
      <c r="H29" s="34" t="s">
        <v>214</v>
      </c>
    </row>
    <row r="30" spans="1:9" ht="15.9" customHeight="1">
      <c r="A30" s="354">
        <f t="shared" si="1"/>
        <v>10054</v>
      </c>
      <c r="B30" s="353" t="s">
        <v>176</v>
      </c>
      <c r="C30" s="354"/>
      <c r="D30" s="354" t="s">
        <v>152</v>
      </c>
      <c r="E30" s="354" t="s">
        <v>69</v>
      </c>
      <c r="F30" s="354">
        <f t="shared" si="0"/>
        <v>2</v>
      </c>
      <c r="G30" s="355">
        <v>1</v>
      </c>
      <c r="H30" s="34" t="s">
        <v>214</v>
      </c>
    </row>
    <row r="31" spans="1:9" ht="15.9" customHeight="1">
      <c r="A31" s="354">
        <f t="shared" si="1"/>
        <v>10056</v>
      </c>
      <c r="B31" s="353" t="s">
        <v>1987</v>
      </c>
      <c r="C31" s="349"/>
      <c r="D31" s="349"/>
      <c r="E31" s="354" t="s">
        <v>69</v>
      </c>
      <c r="F31" s="354">
        <f t="shared" si="0"/>
        <v>2</v>
      </c>
      <c r="G31" s="355">
        <v>1</v>
      </c>
    </row>
    <row r="32" spans="1:9" ht="15.9" customHeight="1">
      <c r="A32" s="354">
        <f t="shared" si="1"/>
        <v>10058</v>
      </c>
      <c r="B32" s="353" t="s">
        <v>2005</v>
      </c>
      <c r="C32" s="349" t="s">
        <v>2007</v>
      </c>
      <c r="D32" s="349"/>
      <c r="E32" s="354" t="s">
        <v>69</v>
      </c>
      <c r="F32" s="354">
        <f t="shared" si="0"/>
        <v>2</v>
      </c>
      <c r="G32" s="355">
        <v>1</v>
      </c>
    </row>
    <row r="33" spans="1:9" ht="15.9" customHeight="1">
      <c r="A33" s="354">
        <f t="shared" si="1"/>
        <v>10060</v>
      </c>
      <c r="B33" s="353" t="s">
        <v>0</v>
      </c>
      <c r="C33" s="289" t="s">
        <v>1954</v>
      </c>
      <c r="D33" s="375" t="s">
        <v>1687</v>
      </c>
      <c r="E33" s="354" t="s">
        <v>69</v>
      </c>
      <c r="F33" s="354">
        <f t="shared" si="0"/>
        <v>2</v>
      </c>
      <c r="G33" s="355">
        <v>1</v>
      </c>
      <c r="H33" s="34" t="s">
        <v>214</v>
      </c>
    </row>
    <row r="34" spans="1:9" ht="15.9" customHeight="1">
      <c r="A34" s="354">
        <f t="shared" si="1"/>
        <v>10062</v>
      </c>
      <c r="B34" s="353" t="s">
        <v>1</v>
      </c>
      <c r="C34" s="289" t="s">
        <v>1955</v>
      </c>
      <c r="D34" s="376"/>
      <c r="E34" s="354" t="s">
        <v>69</v>
      </c>
      <c r="F34" s="354">
        <f t="shared" si="0"/>
        <v>2</v>
      </c>
      <c r="G34" s="355">
        <v>1</v>
      </c>
      <c r="H34" s="34" t="s">
        <v>214</v>
      </c>
    </row>
    <row r="35" spans="1:9" ht="15.9" customHeight="1">
      <c r="A35" s="354">
        <f t="shared" si="1"/>
        <v>10064</v>
      </c>
      <c r="B35" s="353" t="s">
        <v>2</v>
      </c>
      <c r="C35" s="289" t="s">
        <v>1956</v>
      </c>
      <c r="D35" s="376"/>
      <c r="E35" s="354" t="s">
        <v>69</v>
      </c>
      <c r="F35" s="354">
        <f t="shared" si="0"/>
        <v>2</v>
      </c>
      <c r="G35" s="355">
        <v>1</v>
      </c>
      <c r="H35" s="34" t="s">
        <v>214</v>
      </c>
    </row>
    <row r="36" spans="1:9" ht="15.9" customHeight="1">
      <c r="A36" s="354">
        <f t="shared" si="1"/>
        <v>10066</v>
      </c>
      <c r="B36" s="353" t="s">
        <v>134</v>
      </c>
      <c r="C36" s="354"/>
      <c r="D36" s="376"/>
      <c r="E36" s="354" t="s">
        <v>69</v>
      </c>
      <c r="F36" s="354">
        <f t="shared" si="0"/>
        <v>2</v>
      </c>
      <c r="G36" s="355">
        <v>1</v>
      </c>
      <c r="H36" s="34" t="s">
        <v>214</v>
      </c>
    </row>
    <row r="37" spans="1:9" ht="15.9" customHeight="1">
      <c r="A37" s="354">
        <f t="shared" si="1"/>
        <v>10068</v>
      </c>
      <c r="B37" s="353" t="s">
        <v>5</v>
      </c>
      <c r="C37" s="354"/>
      <c r="D37" s="377"/>
      <c r="E37" s="354" t="s">
        <v>69</v>
      </c>
      <c r="F37" s="354">
        <f t="shared" si="0"/>
        <v>2</v>
      </c>
      <c r="G37" s="355">
        <v>1</v>
      </c>
      <c r="H37" s="34" t="s">
        <v>214</v>
      </c>
    </row>
    <row r="38" spans="1:9" ht="15.9" customHeight="1">
      <c r="A38" s="354">
        <f t="shared" si="1"/>
        <v>10070</v>
      </c>
      <c r="B38" s="353" t="s">
        <v>40</v>
      </c>
      <c r="C38" s="269"/>
      <c r="D38" s="269"/>
      <c r="E38" s="354" t="s">
        <v>69</v>
      </c>
      <c r="F38" s="354">
        <f t="shared" si="0"/>
        <v>2</v>
      </c>
      <c r="G38" s="355">
        <v>1</v>
      </c>
      <c r="H38" s="34" t="s">
        <v>214</v>
      </c>
      <c r="I38" s="39" t="s">
        <v>1556</v>
      </c>
    </row>
    <row r="39" spans="1:9" ht="15.9" customHeight="1">
      <c r="A39" s="354">
        <f t="shared" si="1"/>
        <v>10072</v>
      </c>
      <c r="B39" s="353" t="s">
        <v>1554</v>
      </c>
      <c r="C39" s="354" t="s">
        <v>1555</v>
      </c>
      <c r="D39" s="354"/>
      <c r="E39" s="354" t="s">
        <v>69</v>
      </c>
      <c r="F39" s="354">
        <f t="shared" si="0"/>
        <v>2</v>
      </c>
      <c r="G39" s="355">
        <v>1</v>
      </c>
      <c r="H39" s="34" t="s">
        <v>214</v>
      </c>
      <c r="I39" s="317" t="s">
        <v>1557</v>
      </c>
    </row>
    <row r="40" spans="1:9" ht="15.9" customHeight="1">
      <c r="A40" s="354">
        <f t="shared" si="1"/>
        <v>10074</v>
      </c>
      <c r="B40" s="353" t="s">
        <v>1703</v>
      </c>
      <c r="C40" s="354"/>
      <c r="D40" s="354"/>
      <c r="E40" s="354" t="s">
        <v>69</v>
      </c>
      <c r="F40" s="354">
        <f t="shared" si="0"/>
        <v>2</v>
      </c>
      <c r="G40" s="355">
        <v>1</v>
      </c>
      <c r="H40" s="34" t="s">
        <v>214</v>
      </c>
    </row>
    <row r="41" spans="1:9" ht="15.9" customHeight="1">
      <c r="A41" s="354">
        <f t="shared" si="1"/>
        <v>10076</v>
      </c>
      <c r="B41" s="353" t="s">
        <v>241</v>
      </c>
      <c r="C41" s="375"/>
      <c r="D41" s="349"/>
      <c r="E41" s="354" t="s">
        <v>69</v>
      </c>
      <c r="F41" s="354">
        <f t="shared" si="0"/>
        <v>2</v>
      </c>
      <c r="G41" s="355">
        <v>1</v>
      </c>
    </row>
    <row r="42" spans="1:9" ht="15.9" customHeight="1">
      <c r="A42" s="354">
        <f t="shared" si="1"/>
        <v>10078</v>
      </c>
      <c r="B42" s="353" t="s">
        <v>242</v>
      </c>
      <c r="C42" s="377"/>
      <c r="D42" s="351"/>
      <c r="E42" s="354" t="s">
        <v>69</v>
      </c>
      <c r="F42" s="354">
        <f t="shared" si="0"/>
        <v>2</v>
      </c>
      <c r="G42" s="355">
        <v>1</v>
      </c>
    </row>
    <row r="43" spans="1:9" ht="15.9" customHeight="1">
      <c r="A43" s="354">
        <f t="shared" si="1"/>
        <v>10080</v>
      </c>
      <c r="B43" s="353" t="s">
        <v>243</v>
      </c>
      <c r="C43" s="375"/>
      <c r="D43" s="349"/>
      <c r="E43" s="354" t="s">
        <v>69</v>
      </c>
      <c r="F43" s="354">
        <f t="shared" si="0"/>
        <v>2</v>
      </c>
      <c r="G43" s="355">
        <v>1</v>
      </c>
    </row>
    <row r="44" spans="1:9" ht="15.9" customHeight="1">
      <c r="A44" s="354">
        <f t="shared" si="1"/>
        <v>10082</v>
      </c>
      <c r="B44" s="353" t="s">
        <v>244</v>
      </c>
      <c r="C44" s="377"/>
      <c r="D44" s="351"/>
      <c r="E44" s="354" t="s">
        <v>69</v>
      </c>
      <c r="F44" s="354">
        <f t="shared" si="0"/>
        <v>2</v>
      </c>
      <c r="G44" s="355">
        <v>1</v>
      </c>
    </row>
    <row r="45" spans="1:9" ht="15.9" customHeight="1">
      <c r="A45" s="355">
        <f t="shared" si="1"/>
        <v>10084</v>
      </c>
      <c r="B45" s="39" t="s">
        <v>245</v>
      </c>
      <c r="C45" s="360"/>
      <c r="D45" s="346"/>
      <c r="E45" s="50" t="s">
        <v>69</v>
      </c>
      <c r="F45" s="50">
        <f t="shared" si="0"/>
        <v>2</v>
      </c>
      <c r="G45" s="355">
        <v>1</v>
      </c>
    </row>
    <row r="46" spans="1:9" ht="15.9" customHeight="1">
      <c r="A46" s="355">
        <f t="shared" si="1"/>
        <v>10086</v>
      </c>
      <c r="B46" s="39" t="s">
        <v>246</v>
      </c>
      <c r="C46" s="362"/>
      <c r="D46" s="348"/>
      <c r="E46" s="50" t="s">
        <v>69</v>
      </c>
      <c r="F46" s="50">
        <f t="shared" si="0"/>
        <v>2</v>
      </c>
      <c r="G46" s="355">
        <v>1</v>
      </c>
    </row>
    <row r="47" spans="1:9" ht="15.9" customHeight="1">
      <c r="A47" s="355">
        <f t="shared" si="1"/>
        <v>10088</v>
      </c>
      <c r="B47" s="39" t="s">
        <v>271</v>
      </c>
      <c r="C47" s="360"/>
      <c r="D47" s="346"/>
      <c r="E47" s="50" t="s">
        <v>69</v>
      </c>
      <c r="F47" s="50">
        <f t="shared" si="0"/>
        <v>2</v>
      </c>
      <c r="G47" s="355">
        <v>1</v>
      </c>
      <c r="H47" s="34" t="s">
        <v>214</v>
      </c>
      <c r="I47" s="317" t="s">
        <v>1745</v>
      </c>
    </row>
    <row r="48" spans="1:9" ht="15.9" customHeight="1">
      <c r="A48" s="355">
        <f t="shared" si="1"/>
        <v>10090</v>
      </c>
      <c r="B48" s="39" t="s">
        <v>272</v>
      </c>
      <c r="C48" s="361"/>
      <c r="D48" s="347"/>
      <c r="E48" s="50" t="s">
        <v>69</v>
      </c>
      <c r="F48" s="50">
        <f t="shared" si="0"/>
        <v>2</v>
      </c>
      <c r="G48" s="355">
        <v>1</v>
      </c>
      <c r="H48" s="34" t="s">
        <v>214</v>
      </c>
      <c r="I48" s="317" t="s">
        <v>1746</v>
      </c>
    </row>
    <row r="49" spans="1:9" ht="15.9" customHeight="1">
      <c r="A49" s="355">
        <f t="shared" si="1"/>
        <v>10092</v>
      </c>
      <c r="B49" s="39" t="s">
        <v>273</v>
      </c>
      <c r="C49" s="362"/>
      <c r="D49" s="348"/>
      <c r="E49" s="50" t="s">
        <v>69</v>
      </c>
      <c r="F49" s="50">
        <f t="shared" si="0"/>
        <v>2</v>
      </c>
      <c r="G49" s="355">
        <v>1</v>
      </c>
      <c r="H49" s="34" t="s">
        <v>214</v>
      </c>
      <c r="I49" s="317" t="s">
        <v>1747</v>
      </c>
    </row>
    <row r="50" spans="1:9" ht="15.9" customHeight="1">
      <c r="A50" s="355">
        <f t="shared" si="1"/>
        <v>10094</v>
      </c>
      <c r="B50" s="39" t="s">
        <v>274</v>
      </c>
      <c r="C50" s="346"/>
      <c r="D50" s="360" t="s">
        <v>152</v>
      </c>
      <c r="E50" s="50" t="s">
        <v>69</v>
      </c>
      <c r="F50" s="50">
        <f t="shared" si="0"/>
        <v>2</v>
      </c>
      <c r="G50" s="355">
        <v>1</v>
      </c>
    </row>
    <row r="51" spans="1:9" ht="15.9" customHeight="1">
      <c r="A51" s="355">
        <f t="shared" si="1"/>
        <v>10096</v>
      </c>
      <c r="B51" s="39" t="s">
        <v>247</v>
      </c>
      <c r="C51" s="346"/>
      <c r="D51" s="362"/>
      <c r="E51" s="50" t="s">
        <v>69</v>
      </c>
      <c r="F51" s="50">
        <f t="shared" si="0"/>
        <v>2</v>
      </c>
      <c r="G51" s="355">
        <v>1</v>
      </c>
    </row>
    <row r="52" spans="1:9" ht="15.9" customHeight="1">
      <c r="A52" s="355">
        <f t="shared" si="1"/>
        <v>10098</v>
      </c>
      <c r="B52" s="39" t="s">
        <v>1988</v>
      </c>
      <c r="C52" s="346"/>
      <c r="D52" s="346"/>
      <c r="E52" s="50" t="s">
        <v>69</v>
      </c>
      <c r="F52" s="50">
        <f t="shared" si="0"/>
        <v>2</v>
      </c>
      <c r="G52" s="355">
        <v>1</v>
      </c>
    </row>
    <row r="53" spans="1:9" ht="15.9" customHeight="1">
      <c r="A53" s="354">
        <f t="shared" si="1"/>
        <v>10100</v>
      </c>
      <c r="B53" s="353" t="s">
        <v>71</v>
      </c>
      <c r="C53" s="289" t="s">
        <v>1957</v>
      </c>
      <c r="D53" s="375" t="s">
        <v>1666</v>
      </c>
      <c r="E53" s="354" t="s">
        <v>69</v>
      </c>
      <c r="F53" s="50">
        <f t="shared" si="0"/>
        <v>2</v>
      </c>
      <c r="G53" s="355">
        <v>1</v>
      </c>
      <c r="H53" s="34" t="s">
        <v>214</v>
      </c>
    </row>
    <row r="54" spans="1:9" ht="15.9" customHeight="1">
      <c r="A54" s="354">
        <f t="shared" si="1"/>
        <v>10102</v>
      </c>
      <c r="B54" s="353" t="s">
        <v>156</v>
      </c>
      <c r="C54" s="289" t="s">
        <v>1958</v>
      </c>
      <c r="D54" s="376"/>
      <c r="E54" s="354" t="s">
        <v>69</v>
      </c>
      <c r="F54" s="50">
        <f t="shared" si="0"/>
        <v>2</v>
      </c>
      <c r="G54" s="355">
        <v>1</v>
      </c>
      <c r="H54" s="34" t="s">
        <v>214</v>
      </c>
    </row>
    <row r="55" spans="1:9" ht="15.9" customHeight="1">
      <c r="A55" s="354">
        <f t="shared" si="1"/>
        <v>10104</v>
      </c>
      <c r="B55" s="353" t="s">
        <v>4</v>
      </c>
      <c r="C55" s="289" t="s">
        <v>1959</v>
      </c>
      <c r="D55" s="376"/>
      <c r="E55" s="354" t="s">
        <v>69</v>
      </c>
      <c r="F55" s="50">
        <f t="shared" si="0"/>
        <v>2</v>
      </c>
      <c r="G55" s="355">
        <v>1</v>
      </c>
      <c r="H55" s="34" t="s">
        <v>214</v>
      </c>
    </row>
    <row r="56" spans="1:9" ht="15.9" customHeight="1">
      <c r="A56" s="354">
        <f t="shared" si="1"/>
        <v>10106</v>
      </c>
      <c r="B56" s="353" t="s">
        <v>72</v>
      </c>
      <c r="C56" s="289" t="s">
        <v>1960</v>
      </c>
      <c r="D56" s="376"/>
      <c r="E56" s="354" t="s">
        <v>69</v>
      </c>
      <c r="F56" s="50">
        <f t="shared" si="0"/>
        <v>2</v>
      </c>
      <c r="G56" s="355">
        <v>1</v>
      </c>
      <c r="H56" s="34" t="s">
        <v>214</v>
      </c>
    </row>
    <row r="57" spans="1:9" ht="15.9" customHeight="1">
      <c r="A57" s="354">
        <f t="shared" si="1"/>
        <v>10108</v>
      </c>
      <c r="B57" s="353" t="s">
        <v>79</v>
      </c>
      <c r="C57" s="289"/>
      <c r="D57" s="376"/>
      <c r="E57" s="354" t="s">
        <v>69</v>
      </c>
      <c r="F57" s="50">
        <f t="shared" si="0"/>
        <v>2</v>
      </c>
      <c r="G57" s="355">
        <v>1</v>
      </c>
      <c r="H57" s="34" t="s">
        <v>214</v>
      </c>
    </row>
    <row r="58" spans="1:9" ht="15.9" customHeight="1">
      <c r="A58" s="354">
        <f t="shared" si="1"/>
        <v>10110</v>
      </c>
      <c r="B58" s="353" t="s">
        <v>80</v>
      </c>
      <c r="C58" s="289"/>
      <c r="D58" s="376"/>
      <c r="E58" s="354" t="s">
        <v>69</v>
      </c>
      <c r="F58" s="50">
        <f t="shared" si="0"/>
        <v>2</v>
      </c>
      <c r="G58" s="355">
        <v>1</v>
      </c>
      <c r="H58" s="34" t="s">
        <v>214</v>
      </c>
    </row>
    <row r="59" spans="1:9" ht="15.9" customHeight="1">
      <c r="A59" s="354">
        <f t="shared" si="1"/>
        <v>10112</v>
      </c>
      <c r="B59" s="353" t="s">
        <v>81</v>
      </c>
      <c r="C59" s="289"/>
      <c r="D59" s="376"/>
      <c r="E59" s="354" t="s">
        <v>69</v>
      </c>
      <c r="F59" s="50">
        <f t="shared" si="0"/>
        <v>2</v>
      </c>
      <c r="G59" s="355">
        <v>1</v>
      </c>
      <c r="H59" s="34" t="s">
        <v>214</v>
      </c>
    </row>
    <row r="60" spans="1:9" ht="15.9" customHeight="1">
      <c r="A60" s="354">
        <f t="shared" si="1"/>
        <v>10114</v>
      </c>
      <c r="B60" s="353" t="s">
        <v>82</v>
      </c>
      <c r="C60" s="289"/>
      <c r="D60" s="377"/>
      <c r="E60" s="354" t="s">
        <v>69</v>
      </c>
      <c r="F60" s="50">
        <f t="shared" si="0"/>
        <v>2</v>
      </c>
      <c r="G60" s="355">
        <v>1</v>
      </c>
      <c r="H60" s="34" t="s">
        <v>214</v>
      </c>
    </row>
    <row r="61" spans="1:9" ht="15.9" customHeight="1">
      <c r="A61" s="354">
        <f t="shared" si="1"/>
        <v>10116</v>
      </c>
      <c r="B61" s="353" t="s">
        <v>73</v>
      </c>
      <c r="C61" s="289" t="s">
        <v>1961</v>
      </c>
      <c r="D61" s="375" t="s">
        <v>1667</v>
      </c>
      <c r="E61" s="354" t="s">
        <v>69</v>
      </c>
      <c r="F61" s="50">
        <f t="shared" si="0"/>
        <v>2</v>
      </c>
      <c r="G61" s="355">
        <v>1</v>
      </c>
      <c r="H61" s="34" t="s">
        <v>214</v>
      </c>
    </row>
    <row r="62" spans="1:9" ht="15.9" customHeight="1">
      <c r="A62" s="354">
        <f t="shared" si="1"/>
        <v>10118</v>
      </c>
      <c r="B62" s="353" t="s">
        <v>74</v>
      </c>
      <c r="C62" s="289" t="s">
        <v>1962</v>
      </c>
      <c r="D62" s="376"/>
      <c r="E62" s="354" t="s">
        <v>69</v>
      </c>
      <c r="F62" s="50">
        <f t="shared" si="0"/>
        <v>2</v>
      </c>
      <c r="G62" s="355">
        <v>1</v>
      </c>
      <c r="H62" s="34" t="s">
        <v>214</v>
      </c>
    </row>
    <row r="63" spans="1:9" ht="15.9" customHeight="1">
      <c r="A63" s="354">
        <f t="shared" si="1"/>
        <v>10120</v>
      </c>
      <c r="B63" s="353" t="s">
        <v>75</v>
      </c>
      <c r="C63" s="289" t="s">
        <v>1963</v>
      </c>
      <c r="D63" s="376"/>
      <c r="E63" s="354" t="s">
        <v>69</v>
      </c>
      <c r="F63" s="50">
        <f t="shared" si="0"/>
        <v>2</v>
      </c>
      <c r="G63" s="355">
        <v>1</v>
      </c>
      <c r="H63" s="34" t="s">
        <v>214</v>
      </c>
    </row>
    <row r="64" spans="1:9" ht="15.9" customHeight="1">
      <c r="A64" s="354">
        <f t="shared" si="1"/>
        <v>10122</v>
      </c>
      <c r="B64" s="353" t="s">
        <v>76</v>
      </c>
      <c r="C64" s="289" t="s">
        <v>1964</v>
      </c>
      <c r="D64" s="376"/>
      <c r="E64" s="354" t="s">
        <v>69</v>
      </c>
      <c r="F64" s="50">
        <f t="shared" si="0"/>
        <v>2</v>
      </c>
      <c r="G64" s="355">
        <v>1</v>
      </c>
      <c r="H64" s="34" t="s">
        <v>214</v>
      </c>
    </row>
    <row r="65" spans="1:9" ht="15.9" customHeight="1">
      <c r="A65" s="354">
        <f t="shared" si="1"/>
        <v>10124</v>
      </c>
      <c r="B65" s="353" t="s">
        <v>83</v>
      </c>
      <c r="C65" s="406"/>
      <c r="D65" s="376"/>
      <c r="E65" s="354" t="s">
        <v>69</v>
      </c>
      <c r="F65" s="50">
        <f t="shared" si="0"/>
        <v>2</v>
      </c>
      <c r="G65" s="355">
        <v>1</v>
      </c>
      <c r="H65" s="34" t="s">
        <v>214</v>
      </c>
    </row>
    <row r="66" spans="1:9" ht="15.9" customHeight="1">
      <c r="A66" s="354">
        <f t="shared" si="1"/>
        <v>10126</v>
      </c>
      <c r="B66" s="353" t="s">
        <v>84</v>
      </c>
      <c r="C66" s="406"/>
      <c r="D66" s="376"/>
      <c r="E66" s="354" t="s">
        <v>69</v>
      </c>
      <c r="F66" s="50">
        <f t="shared" si="0"/>
        <v>2</v>
      </c>
      <c r="G66" s="355">
        <v>1</v>
      </c>
      <c r="H66" s="34" t="s">
        <v>214</v>
      </c>
    </row>
    <row r="67" spans="1:9" ht="15.9" customHeight="1">
      <c r="A67" s="354">
        <f t="shared" si="1"/>
        <v>10128</v>
      </c>
      <c r="B67" s="353" t="s">
        <v>85</v>
      </c>
      <c r="C67" s="406"/>
      <c r="D67" s="376"/>
      <c r="E67" s="354" t="s">
        <v>69</v>
      </c>
      <c r="F67" s="50">
        <f t="shared" si="0"/>
        <v>2</v>
      </c>
      <c r="G67" s="355">
        <v>1</v>
      </c>
      <c r="H67" s="34" t="s">
        <v>214</v>
      </c>
    </row>
    <row r="68" spans="1:9" ht="15.9" customHeight="1">
      <c r="A68" s="354">
        <f t="shared" si="1"/>
        <v>10130</v>
      </c>
      <c r="B68" s="353" t="s">
        <v>86</v>
      </c>
      <c r="C68" s="406"/>
      <c r="D68" s="377"/>
      <c r="E68" s="354" t="s">
        <v>69</v>
      </c>
      <c r="F68" s="50">
        <f t="shared" ref="F68:F92" si="2">IF(OR(E68="U16",E68="S16"),1,IF(E68="TS",6,IF(E68="U64",4,2)))</f>
        <v>2</v>
      </c>
      <c r="G68" s="355">
        <v>1</v>
      </c>
      <c r="H68" s="34" t="s">
        <v>214</v>
      </c>
    </row>
    <row r="69" spans="1:9" ht="15.9" customHeight="1">
      <c r="A69" s="355">
        <f t="shared" ref="A69:A92" si="3">A68+(F68*G68)</f>
        <v>10132</v>
      </c>
      <c r="B69" s="39" t="s">
        <v>77</v>
      </c>
      <c r="C69" s="130" t="s">
        <v>1965</v>
      </c>
      <c r="D69" s="360" t="s">
        <v>1668</v>
      </c>
      <c r="E69" s="50" t="s">
        <v>69</v>
      </c>
      <c r="F69" s="50">
        <f t="shared" si="2"/>
        <v>2</v>
      </c>
      <c r="G69" s="355">
        <v>1</v>
      </c>
      <c r="H69" s="34" t="s">
        <v>214</v>
      </c>
    </row>
    <row r="70" spans="1:9" ht="15.9" customHeight="1">
      <c r="A70" s="355">
        <f t="shared" si="3"/>
        <v>10134</v>
      </c>
      <c r="B70" s="39" t="s">
        <v>6</v>
      </c>
      <c r="C70" s="130" t="s">
        <v>1966</v>
      </c>
      <c r="D70" s="361"/>
      <c r="E70" s="50" t="s">
        <v>69</v>
      </c>
      <c r="F70" s="50">
        <f t="shared" si="2"/>
        <v>2</v>
      </c>
      <c r="G70" s="355">
        <v>1</v>
      </c>
      <c r="H70" s="34" t="s">
        <v>214</v>
      </c>
    </row>
    <row r="71" spans="1:9" ht="15.9" customHeight="1">
      <c r="A71" s="355">
        <f t="shared" si="3"/>
        <v>10136</v>
      </c>
      <c r="B71" s="39" t="s">
        <v>7</v>
      </c>
      <c r="C71" s="130" t="s">
        <v>1967</v>
      </c>
      <c r="D71" s="361"/>
      <c r="E71" s="50" t="s">
        <v>69</v>
      </c>
      <c r="F71" s="50">
        <f t="shared" si="2"/>
        <v>2</v>
      </c>
      <c r="G71" s="355">
        <v>1</v>
      </c>
      <c r="H71" s="34" t="s">
        <v>214</v>
      </c>
      <c r="I71" s="95"/>
    </row>
    <row r="72" spans="1:9" ht="15.9" customHeight="1">
      <c r="A72" s="355">
        <f t="shared" si="3"/>
        <v>10138</v>
      </c>
      <c r="B72" s="39" t="s">
        <v>78</v>
      </c>
      <c r="C72" s="130" t="s">
        <v>1968</v>
      </c>
      <c r="D72" s="361"/>
      <c r="E72" s="50" t="s">
        <v>69</v>
      </c>
      <c r="F72" s="50">
        <f t="shared" si="2"/>
        <v>2</v>
      </c>
      <c r="G72" s="355">
        <v>1</v>
      </c>
      <c r="H72" s="34" t="s">
        <v>214</v>
      </c>
    </row>
    <row r="73" spans="1:9" ht="15.9" customHeight="1">
      <c r="A73" s="355">
        <f t="shared" si="3"/>
        <v>10140</v>
      </c>
      <c r="B73" s="39" t="s">
        <v>87</v>
      </c>
      <c r="C73" s="407"/>
      <c r="D73" s="361"/>
      <c r="E73" s="50" t="s">
        <v>69</v>
      </c>
      <c r="F73" s="50">
        <f t="shared" si="2"/>
        <v>2</v>
      </c>
      <c r="G73" s="355">
        <v>1</v>
      </c>
      <c r="H73" s="34" t="s">
        <v>214</v>
      </c>
    </row>
    <row r="74" spans="1:9" ht="15.9" customHeight="1">
      <c r="A74" s="355">
        <f t="shared" si="3"/>
        <v>10142</v>
      </c>
      <c r="B74" s="39" t="s">
        <v>88</v>
      </c>
      <c r="C74" s="407"/>
      <c r="D74" s="361"/>
      <c r="E74" s="50" t="s">
        <v>69</v>
      </c>
      <c r="F74" s="50">
        <f t="shared" si="2"/>
        <v>2</v>
      </c>
      <c r="G74" s="355">
        <v>1</v>
      </c>
      <c r="H74" s="34" t="s">
        <v>214</v>
      </c>
    </row>
    <row r="75" spans="1:9" ht="15.9" customHeight="1">
      <c r="A75" s="355">
        <f t="shared" si="3"/>
        <v>10144</v>
      </c>
      <c r="B75" s="39" t="s">
        <v>89</v>
      </c>
      <c r="C75" s="407"/>
      <c r="D75" s="361"/>
      <c r="E75" s="50" t="s">
        <v>69</v>
      </c>
      <c r="F75" s="50">
        <f t="shared" si="2"/>
        <v>2</v>
      </c>
      <c r="G75" s="355">
        <v>1</v>
      </c>
      <c r="H75" s="34" t="s">
        <v>214</v>
      </c>
    </row>
    <row r="76" spans="1:9" ht="15.9" customHeight="1">
      <c r="A76" s="355">
        <f t="shared" si="3"/>
        <v>10146</v>
      </c>
      <c r="B76" s="39" t="s">
        <v>90</v>
      </c>
      <c r="C76" s="407"/>
      <c r="D76" s="362"/>
      <c r="E76" s="50" t="s">
        <v>69</v>
      </c>
      <c r="F76" s="50">
        <f t="shared" si="2"/>
        <v>2</v>
      </c>
      <c r="G76" s="355">
        <v>1</v>
      </c>
      <c r="H76" s="34" t="s">
        <v>214</v>
      </c>
    </row>
    <row r="77" spans="1:9" ht="15.9" customHeight="1">
      <c r="A77" s="354">
        <f t="shared" si="3"/>
        <v>10148</v>
      </c>
      <c r="B77" s="353" t="s">
        <v>91</v>
      </c>
      <c r="C77" s="289" t="s">
        <v>1969</v>
      </c>
      <c r="D77" s="375" t="s">
        <v>152</v>
      </c>
      <c r="E77" s="354" t="s">
        <v>69</v>
      </c>
      <c r="F77" s="50">
        <f t="shared" si="2"/>
        <v>2</v>
      </c>
      <c r="G77" s="355">
        <v>1</v>
      </c>
      <c r="H77" s="34" t="s">
        <v>214</v>
      </c>
    </row>
    <row r="78" spans="1:9" ht="15.9" customHeight="1">
      <c r="A78" s="354">
        <f t="shared" si="3"/>
        <v>10150</v>
      </c>
      <c r="B78" s="353" t="s">
        <v>8</v>
      </c>
      <c r="C78" s="289" t="s">
        <v>1970</v>
      </c>
      <c r="D78" s="376"/>
      <c r="E78" s="354" t="s">
        <v>69</v>
      </c>
      <c r="F78" s="50">
        <f t="shared" si="2"/>
        <v>2</v>
      </c>
      <c r="G78" s="355">
        <v>1</v>
      </c>
      <c r="H78" s="34" t="s">
        <v>214</v>
      </c>
    </row>
    <row r="79" spans="1:9" ht="15.9" customHeight="1">
      <c r="A79" s="354">
        <f t="shared" si="3"/>
        <v>10152</v>
      </c>
      <c r="B79" s="353" t="s">
        <v>9</v>
      </c>
      <c r="C79" s="289" t="s">
        <v>1971</v>
      </c>
      <c r="D79" s="376"/>
      <c r="E79" s="354" t="s">
        <v>69</v>
      </c>
      <c r="F79" s="50">
        <f t="shared" si="2"/>
        <v>2</v>
      </c>
      <c r="G79" s="355">
        <v>1</v>
      </c>
      <c r="H79" s="34" t="s">
        <v>214</v>
      </c>
    </row>
    <row r="80" spans="1:9" ht="15.9" customHeight="1">
      <c r="A80" s="354">
        <f t="shared" si="3"/>
        <v>10154</v>
      </c>
      <c r="B80" s="353" t="s">
        <v>92</v>
      </c>
      <c r="C80" s="289" t="s">
        <v>1972</v>
      </c>
      <c r="D80" s="377"/>
      <c r="E80" s="354" t="s">
        <v>69</v>
      </c>
      <c r="F80" s="50">
        <f t="shared" si="2"/>
        <v>2</v>
      </c>
      <c r="G80" s="355">
        <v>1</v>
      </c>
      <c r="H80" s="34" t="s">
        <v>214</v>
      </c>
    </row>
    <row r="81" spans="1:9" ht="15.9" customHeight="1">
      <c r="A81" s="354">
        <f t="shared" si="3"/>
        <v>10156</v>
      </c>
      <c r="B81" s="353" t="s">
        <v>93</v>
      </c>
      <c r="C81" s="375"/>
      <c r="D81" s="375" t="s">
        <v>152</v>
      </c>
      <c r="E81" s="354" t="s">
        <v>69</v>
      </c>
      <c r="F81" s="50">
        <f t="shared" si="2"/>
        <v>2</v>
      </c>
      <c r="G81" s="355">
        <v>1</v>
      </c>
      <c r="H81" s="318"/>
    </row>
    <row r="82" spans="1:9" ht="15.9" customHeight="1">
      <c r="A82" s="354">
        <f t="shared" si="3"/>
        <v>10158</v>
      </c>
      <c r="B82" s="353" t="s">
        <v>94</v>
      </c>
      <c r="C82" s="376"/>
      <c r="D82" s="376"/>
      <c r="E82" s="354" t="s">
        <v>69</v>
      </c>
      <c r="F82" s="50">
        <f t="shared" si="2"/>
        <v>2</v>
      </c>
      <c r="G82" s="355">
        <v>1</v>
      </c>
      <c r="H82" s="318"/>
    </row>
    <row r="83" spans="1:9" ht="15.9" customHeight="1">
      <c r="A83" s="354">
        <f t="shared" si="3"/>
        <v>10160</v>
      </c>
      <c r="B83" s="353" t="s">
        <v>95</v>
      </c>
      <c r="C83" s="376"/>
      <c r="D83" s="376"/>
      <c r="E83" s="354" t="s">
        <v>69</v>
      </c>
      <c r="F83" s="50">
        <f t="shared" si="2"/>
        <v>2</v>
      </c>
      <c r="G83" s="355">
        <v>1</v>
      </c>
      <c r="H83" s="318"/>
    </row>
    <row r="84" spans="1:9" ht="15.9" customHeight="1">
      <c r="A84" s="354">
        <f t="shared" si="3"/>
        <v>10162</v>
      </c>
      <c r="B84" s="353" t="s">
        <v>96</v>
      </c>
      <c r="C84" s="377"/>
      <c r="D84" s="377"/>
      <c r="E84" s="354" t="s">
        <v>69</v>
      </c>
      <c r="F84" s="50">
        <f t="shared" si="2"/>
        <v>2</v>
      </c>
      <c r="G84" s="355">
        <v>1</v>
      </c>
      <c r="H84" s="318"/>
    </row>
    <row r="85" spans="1:9" ht="15.9" customHeight="1">
      <c r="A85" s="355">
        <f t="shared" si="3"/>
        <v>10164</v>
      </c>
      <c r="B85" s="39" t="s">
        <v>119</v>
      </c>
      <c r="C85" s="360"/>
      <c r="D85" s="360" t="s">
        <v>1666</v>
      </c>
      <c r="E85" s="50" t="s">
        <v>69</v>
      </c>
      <c r="F85" s="50">
        <f t="shared" si="2"/>
        <v>2</v>
      </c>
      <c r="G85" s="355">
        <v>1</v>
      </c>
      <c r="I85" s="394" t="s">
        <v>123</v>
      </c>
    </row>
    <row r="86" spans="1:9" ht="15.9" customHeight="1">
      <c r="A86" s="355">
        <f t="shared" si="3"/>
        <v>10166</v>
      </c>
      <c r="B86" s="39" t="s">
        <v>120</v>
      </c>
      <c r="C86" s="361"/>
      <c r="D86" s="361"/>
      <c r="E86" s="50" t="s">
        <v>69</v>
      </c>
      <c r="F86" s="50">
        <f t="shared" si="2"/>
        <v>2</v>
      </c>
      <c r="G86" s="355">
        <v>1</v>
      </c>
      <c r="I86" s="394"/>
    </row>
    <row r="87" spans="1:9" ht="15.9" customHeight="1">
      <c r="A87" s="355">
        <f t="shared" si="3"/>
        <v>10168</v>
      </c>
      <c r="B87" s="39" t="s">
        <v>121</v>
      </c>
      <c r="C87" s="361"/>
      <c r="D87" s="361"/>
      <c r="E87" s="50" t="s">
        <v>69</v>
      </c>
      <c r="F87" s="50">
        <f t="shared" si="2"/>
        <v>2</v>
      </c>
      <c r="G87" s="355">
        <v>1</v>
      </c>
      <c r="I87" s="394"/>
    </row>
    <row r="88" spans="1:9" ht="15.9" customHeight="1">
      <c r="A88" s="355">
        <f t="shared" si="3"/>
        <v>10170</v>
      </c>
      <c r="B88" s="39" t="s">
        <v>122</v>
      </c>
      <c r="C88" s="362"/>
      <c r="D88" s="362"/>
      <c r="E88" s="50" t="s">
        <v>69</v>
      </c>
      <c r="F88" s="50">
        <f t="shared" si="2"/>
        <v>2</v>
      </c>
      <c r="G88" s="355">
        <v>1</v>
      </c>
      <c r="I88" s="394"/>
    </row>
    <row r="89" spans="1:9" ht="15.9" customHeight="1">
      <c r="A89" s="355">
        <f t="shared" si="3"/>
        <v>10172</v>
      </c>
      <c r="B89" s="39" t="s">
        <v>116</v>
      </c>
      <c r="C89" s="360"/>
      <c r="D89" s="360" t="s">
        <v>1688</v>
      </c>
      <c r="E89" s="50" t="s">
        <v>69</v>
      </c>
      <c r="F89" s="50">
        <f t="shared" si="2"/>
        <v>2</v>
      </c>
      <c r="G89" s="355">
        <v>1</v>
      </c>
      <c r="I89" s="394" t="s">
        <v>613</v>
      </c>
    </row>
    <row r="90" spans="1:9" ht="15.9" customHeight="1">
      <c r="A90" s="355">
        <f t="shared" si="3"/>
        <v>10174</v>
      </c>
      <c r="B90" s="39" t="s">
        <v>117</v>
      </c>
      <c r="C90" s="361"/>
      <c r="D90" s="361"/>
      <c r="E90" s="50" t="s">
        <v>69</v>
      </c>
      <c r="F90" s="50">
        <f t="shared" si="2"/>
        <v>2</v>
      </c>
      <c r="G90" s="355">
        <v>1</v>
      </c>
      <c r="I90" s="394"/>
    </row>
    <row r="91" spans="1:9" ht="15.9" customHeight="1">
      <c r="A91" s="355">
        <f t="shared" si="3"/>
        <v>10176</v>
      </c>
      <c r="B91" s="39" t="s">
        <v>118</v>
      </c>
      <c r="C91" s="361"/>
      <c r="D91" s="361"/>
      <c r="E91" s="50" t="s">
        <v>69</v>
      </c>
      <c r="F91" s="50">
        <f t="shared" si="2"/>
        <v>2</v>
      </c>
      <c r="G91" s="355">
        <v>1</v>
      </c>
      <c r="I91" s="394"/>
    </row>
    <row r="92" spans="1:9" ht="15.9" customHeight="1">
      <c r="A92" s="355">
        <f t="shared" si="3"/>
        <v>10178</v>
      </c>
      <c r="B92" s="39" t="s">
        <v>41</v>
      </c>
      <c r="C92" s="362"/>
      <c r="D92" s="348"/>
      <c r="E92" s="50" t="s">
        <v>69</v>
      </c>
      <c r="F92" s="50">
        <f t="shared" si="2"/>
        <v>2</v>
      </c>
      <c r="G92" s="355">
        <v>1</v>
      </c>
      <c r="I92" s="258" t="s">
        <v>41</v>
      </c>
    </row>
    <row r="93" spans="1:9" ht="15.9" customHeight="1">
      <c r="A93" s="369" t="s">
        <v>143</v>
      </c>
      <c r="B93" s="370"/>
      <c r="C93" s="370"/>
      <c r="D93" s="370"/>
      <c r="E93" s="370"/>
      <c r="F93" s="370"/>
      <c r="G93" s="371"/>
    </row>
    <row r="94" spans="1:9" ht="15.9" customHeight="1">
      <c r="A94" s="355">
        <f>A92+(F92*G92)</f>
        <v>10180</v>
      </c>
      <c r="B94" s="39" t="s">
        <v>18</v>
      </c>
      <c r="C94" s="360"/>
      <c r="D94" s="360" t="s">
        <v>152</v>
      </c>
      <c r="E94" s="50" t="s">
        <v>69</v>
      </c>
      <c r="F94" s="50">
        <f t="shared" ref="F94:F134" si="4">IF(OR(E94="U16", E94="S16"),1,IF(E94="TS",6,2))</f>
        <v>2</v>
      </c>
      <c r="G94" s="355">
        <v>1</v>
      </c>
    </row>
    <row r="95" spans="1:9" ht="15.9" customHeight="1">
      <c r="A95" s="355">
        <f t="shared" ref="A95:A126" si="5">A94+(F94*G94)</f>
        <v>10182</v>
      </c>
      <c r="B95" s="39" t="s">
        <v>19</v>
      </c>
      <c r="C95" s="361"/>
      <c r="D95" s="361"/>
      <c r="E95" s="50" t="s">
        <v>69</v>
      </c>
      <c r="F95" s="50">
        <f t="shared" si="4"/>
        <v>2</v>
      </c>
      <c r="G95" s="355">
        <v>1</v>
      </c>
      <c r="H95" s="34" t="s">
        <v>214</v>
      </c>
      <c r="I95" s="317" t="s">
        <v>216</v>
      </c>
    </row>
    <row r="96" spans="1:9" ht="15.9" customHeight="1">
      <c r="A96" s="355">
        <f t="shared" si="5"/>
        <v>10184</v>
      </c>
      <c r="B96" s="39" t="s">
        <v>20</v>
      </c>
      <c r="C96" s="362"/>
      <c r="D96" s="361"/>
      <c r="E96" s="50" t="s">
        <v>69</v>
      </c>
      <c r="F96" s="50">
        <f t="shared" si="4"/>
        <v>2</v>
      </c>
      <c r="G96" s="355">
        <v>1</v>
      </c>
      <c r="H96" s="34" t="s">
        <v>214</v>
      </c>
    </row>
    <row r="97" spans="1:8" ht="15.9" customHeight="1">
      <c r="A97" s="355">
        <f t="shared" si="5"/>
        <v>10186</v>
      </c>
      <c r="B97" s="39" t="s">
        <v>21</v>
      </c>
      <c r="C97" s="360"/>
      <c r="D97" s="361"/>
      <c r="E97" s="50" t="s">
        <v>69</v>
      </c>
      <c r="F97" s="50">
        <f t="shared" si="4"/>
        <v>2</v>
      </c>
      <c r="G97" s="355">
        <v>1</v>
      </c>
      <c r="H97" s="34" t="s">
        <v>214</v>
      </c>
    </row>
    <row r="98" spans="1:8" ht="15.9" customHeight="1">
      <c r="A98" s="355">
        <f t="shared" si="5"/>
        <v>10188</v>
      </c>
      <c r="B98" s="39" t="s">
        <v>22</v>
      </c>
      <c r="C98" s="361"/>
      <c r="D98" s="361"/>
      <c r="E98" s="50" t="s">
        <v>69</v>
      </c>
      <c r="F98" s="50">
        <f t="shared" si="4"/>
        <v>2</v>
      </c>
      <c r="G98" s="355">
        <v>1</v>
      </c>
      <c r="H98" s="34" t="s">
        <v>214</v>
      </c>
    </row>
    <row r="99" spans="1:8" ht="15.9" customHeight="1">
      <c r="A99" s="355">
        <f t="shared" si="5"/>
        <v>10190</v>
      </c>
      <c r="B99" s="39" t="s">
        <v>23</v>
      </c>
      <c r="C99" s="362"/>
      <c r="D99" s="361"/>
      <c r="E99" s="50" t="s">
        <v>69</v>
      </c>
      <c r="F99" s="50">
        <f t="shared" si="4"/>
        <v>2</v>
      </c>
      <c r="G99" s="355">
        <v>1</v>
      </c>
      <c r="H99" s="34" t="s">
        <v>214</v>
      </c>
    </row>
    <row r="100" spans="1:8" ht="15.9" customHeight="1">
      <c r="A100" s="355">
        <f t="shared" si="5"/>
        <v>10192</v>
      </c>
      <c r="B100" s="39" t="s">
        <v>97</v>
      </c>
      <c r="C100" s="82" t="s">
        <v>1973</v>
      </c>
      <c r="D100" s="361"/>
      <c r="E100" s="50" t="s">
        <v>69</v>
      </c>
      <c r="F100" s="50">
        <f t="shared" si="4"/>
        <v>2</v>
      </c>
      <c r="G100" s="355">
        <v>1</v>
      </c>
      <c r="H100" s="34" t="s">
        <v>214</v>
      </c>
    </row>
    <row r="101" spans="1:8" ht="15.9" customHeight="1">
      <c r="A101" s="355">
        <f t="shared" si="5"/>
        <v>10194</v>
      </c>
      <c r="B101" s="39" t="s">
        <v>16</v>
      </c>
      <c r="C101" s="347"/>
      <c r="D101" s="361"/>
      <c r="E101" s="50" t="s">
        <v>69</v>
      </c>
      <c r="F101" s="50">
        <f t="shared" si="4"/>
        <v>2</v>
      </c>
      <c r="G101" s="355">
        <v>1</v>
      </c>
    </row>
    <row r="102" spans="1:8" ht="15.9" customHeight="1">
      <c r="A102" s="355">
        <f t="shared" si="5"/>
        <v>10196</v>
      </c>
      <c r="B102" s="39" t="s">
        <v>17</v>
      </c>
      <c r="C102" s="348"/>
      <c r="D102" s="361"/>
      <c r="E102" s="50" t="s">
        <v>69</v>
      </c>
      <c r="F102" s="50">
        <f t="shared" si="4"/>
        <v>2</v>
      </c>
      <c r="G102" s="355">
        <v>1</v>
      </c>
    </row>
    <row r="103" spans="1:8" ht="15.9" customHeight="1">
      <c r="A103" s="355">
        <f t="shared" si="5"/>
        <v>10198</v>
      </c>
      <c r="B103" s="39" t="s">
        <v>98</v>
      </c>
      <c r="C103" s="346"/>
      <c r="D103" s="361"/>
      <c r="E103" s="50" t="s">
        <v>69</v>
      </c>
      <c r="F103" s="50">
        <f t="shared" si="4"/>
        <v>2</v>
      </c>
      <c r="G103" s="355">
        <v>1</v>
      </c>
    </row>
    <row r="104" spans="1:8" ht="15.9" customHeight="1">
      <c r="A104" s="355">
        <f t="shared" si="5"/>
        <v>10200</v>
      </c>
      <c r="B104" s="39" t="s">
        <v>99</v>
      </c>
      <c r="C104" s="347"/>
      <c r="D104" s="361"/>
      <c r="E104" s="50" t="s">
        <v>69</v>
      </c>
      <c r="F104" s="50">
        <f t="shared" si="4"/>
        <v>2</v>
      </c>
      <c r="G104" s="355">
        <v>1</v>
      </c>
    </row>
    <row r="105" spans="1:8" ht="15.9" customHeight="1">
      <c r="A105" s="355">
        <f t="shared" si="5"/>
        <v>10202</v>
      </c>
      <c r="B105" s="39" t="s">
        <v>100</v>
      </c>
      <c r="C105" s="348"/>
      <c r="D105" s="361"/>
      <c r="E105" s="50" t="s">
        <v>69</v>
      </c>
      <c r="F105" s="50">
        <f t="shared" si="4"/>
        <v>2</v>
      </c>
      <c r="G105" s="355">
        <v>1</v>
      </c>
    </row>
    <row r="106" spans="1:8" ht="15.9" customHeight="1">
      <c r="A106" s="355">
        <f t="shared" si="5"/>
        <v>10204</v>
      </c>
      <c r="B106" s="39" t="s">
        <v>24</v>
      </c>
      <c r="C106" s="346"/>
      <c r="D106" s="361"/>
      <c r="E106" s="50" t="s">
        <v>69</v>
      </c>
      <c r="F106" s="50">
        <f t="shared" si="4"/>
        <v>2</v>
      </c>
      <c r="G106" s="355">
        <v>1</v>
      </c>
    </row>
    <row r="107" spans="1:8" ht="15.9" customHeight="1">
      <c r="A107" s="355">
        <f t="shared" si="5"/>
        <v>10206</v>
      </c>
      <c r="B107" s="39" t="s">
        <v>25</v>
      </c>
      <c r="C107" s="347"/>
      <c r="D107" s="361"/>
      <c r="E107" s="50" t="s">
        <v>69</v>
      </c>
      <c r="F107" s="50">
        <f t="shared" si="4"/>
        <v>2</v>
      </c>
      <c r="G107" s="355">
        <v>1</v>
      </c>
    </row>
    <row r="108" spans="1:8" ht="15.9" customHeight="1">
      <c r="A108" s="355">
        <f t="shared" si="5"/>
        <v>10208</v>
      </c>
      <c r="B108" s="39" t="s">
        <v>26</v>
      </c>
      <c r="C108" s="348"/>
      <c r="D108" s="361"/>
      <c r="E108" s="50" t="s">
        <v>69</v>
      </c>
      <c r="F108" s="50">
        <f t="shared" si="4"/>
        <v>2</v>
      </c>
      <c r="G108" s="355">
        <v>1</v>
      </c>
    </row>
    <row r="109" spans="1:8" ht="15.9" customHeight="1">
      <c r="A109" s="355">
        <f t="shared" si="5"/>
        <v>10210</v>
      </c>
      <c r="B109" s="39" t="s">
        <v>27</v>
      </c>
      <c r="C109" s="346"/>
      <c r="D109" s="361"/>
      <c r="E109" s="50" t="s">
        <v>69</v>
      </c>
      <c r="F109" s="50">
        <f t="shared" si="4"/>
        <v>2</v>
      </c>
      <c r="G109" s="355">
        <v>1</v>
      </c>
    </row>
    <row r="110" spans="1:8" ht="15.9" customHeight="1">
      <c r="A110" s="355">
        <f t="shared" si="5"/>
        <v>10212</v>
      </c>
      <c r="B110" s="39" t="s">
        <v>28</v>
      </c>
      <c r="C110" s="347"/>
      <c r="D110" s="361"/>
      <c r="E110" s="50" t="s">
        <v>69</v>
      </c>
      <c r="F110" s="50">
        <f t="shared" si="4"/>
        <v>2</v>
      </c>
      <c r="G110" s="355">
        <v>1</v>
      </c>
    </row>
    <row r="111" spans="1:8" ht="15.9" customHeight="1">
      <c r="A111" s="355">
        <f t="shared" si="5"/>
        <v>10214</v>
      </c>
      <c r="B111" s="39" t="s">
        <v>29</v>
      </c>
      <c r="C111" s="348"/>
      <c r="D111" s="361"/>
      <c r="E111" s="50" t="s">
        <v>69</v>
      </c>
      <c r="F111" s="50">
        <f t="shared" si="4"/>
        <v>2</v>
      </c>
      <c r="G111" s="355">
        <v>1</v>
      </c>
    </row>
    <row r="112" spans="1:8" ht="15.9" customHeight="1">
      <c r="A112" s="355">
        <f t="shared" si="5"/>
        <v>10216</v>
      </c>
      <c r="B112" s="39" t="s">
        <v>10</v>
      </c>
      <c r="C112" s="82" t="s">
        <v>1974</v>
      </c>
      <c r="D112" s="361"/>
      <c r="E112" s="50" t="s">
        <v>69</v>
      </c>
      <c r="F112" s="50">
        <f t="shared" si="4"/>
        <v>2</v>
      </c>
      <c r="G112" s="355">
        <v>1</v>
      </c>
    </row>
    <row r="113" spans="1:7" ht="15.9" customHeight="1">
      <c r="A113" s="355">
        <f t="shared" si="5"/>
        <v>10218</v>
      </c>
      <c r="B113" s="39" t="s">
        <v>11</v>
      </c>
      <c r="C113" s="340"/>
      <c r="D113" s="361"/>
      <c r="E113" s="50" t="s">
        <v>69</v>
      </c>
      <c r="F113" s="50">
        <f t="shared" si="4"/>
        <v>2</v>
      </c>
      <c r="G113" s="355">
        <v>1</v>
      </c>
    </row>
    <row r="114" spans="1:7" ht="15.9" customHeight="1">
      <c r="A114" s="355">
        <f t="shared" si="5"/>
        <v>10220</v>
      </c>
      <c r="B114" s="39" t="s">
        <v>12</v>
      </c>
      <c r="C114" s="117"/>
      <c r="D114" s="361"/>
      <c r="E114" s="50" t="s">
        <v>69</v>
      </c>
      <c r="F114" s="50">
        <f t="shared" si="4"/>
        <v>2</v>
      </c>
      <c r="G114" s="355">
        <v>1</v>
      </c>
    </row>
    <row r="115" spans="1:7" ht="15.9" customHeight="1">
      <c r="A115" s="355">
        <f t="shared" si="5"/>
        <v>10222</v>
      </c>
      <c r="B115" s="39" t="s">
        <v>13</v>
      </c>
      <c r="C115" s="82" t="s">
        <v>1973</v>
      </c>
      <c r="D115" s="361"/>
      <c r="E115" s="50" t="s">
        <v>69</v>
      </c>
      <c r="F115" s="50">
        <f t="shared" si="4"/>
        <v>2</v>
      </c>
      <c r="G115" s="355">
        <v>1</v>
      </c>
    </row>
    <row r="116" spans="1:7" ht="15.9" customHeight="1">
      <c r="A116" s="355">
        <f t="shared" si="5"/>
        <v>10224</v>
      </c>
      <c r="B116" s="39" t="s">
        <v>14</v>
      </c>
      <c r="C116" s="347"/>
      <c r="D116" s="361"/>
      <c r="E116" s="50" t="s">
        <v>69</v>
      </c>
      <c r="F116" s="50">
        <f t="shared" si="4"/>
        <v>2</v>
      </c>
      <c r="G116" s="355">
        <v>1</v>
      </c>
    </row>
    <row r="117" spans="1:7" ht="15.9" customHeight="1">
      <c r="A117" s="355">
        <f t="shared" si="5"/>
        <v>10226</v>
      </c>
      <c r="B117" s="39" t="s">
        <v>15</v>
      </c>
      <c r="C117" s="348"/>
      <c r="D117" s="362"/>
      <c r="E117" s="50" t="s">
        <v>69</v>
      </c>
      <c r="F117" s="50">
        <f t="shared" si="4"/>
        <v>2</v>
      </c>
      <c r="G117" s="355">
        <v>1</v>
      </c>
    </row>
    <row r="118" spans="1:7" ht="15.9" customHeight="1">
      <c r="A118" s="354">
        <f t="shared" si="5"/>
        <v>10228</v>
      </c>
      <c r="B118" s="290" t="s">
        <v>1704</v>
      </c>
      <c r="C118" s="341" t="s">
        <v>1975</v>
      </c>
      <c r="D118" s="396" t="s">
        <v>149</v>
      </c>
      <c r="E118" s="279" t="s">
        <v>69</v>
      </c>
      <c r="F118" s="279">
        <f t="shared" si="4"/>
        <v>2</v>
      </c>
      <c r="G118" s="279">
        <v>1</v>
      </c>
    </row>
    <row r="119" spans="1:7" ht="15.9" customHeight="1">
      <c r="A119" s="354">
        <f t="shared" si="5"/>
        <v>10230</v>
      </c>
      <c r="B119" s="290" t="s">
        <v>1705</v>
      </c>
      <c r="C119" s="341" t="s">
        <v>1976</v>
      </c>
      <c r="D119" s="389"/>
      <c r="E119" s="279" t="s">
        <v>69</v>
      </c>
      <c r="F119" s="279">
        <f t="shared" si="4"/>
        <v>2</v>
      </c>
      <c r="G119" s="279">
        <v>1</v>
      </c>
    </row>
    <row r="120" spans="1:7" ht="15.9" customHeight="1">
      <c r="A120" s="354">
        <f t="shared" si="5"/>
        <v>10232</v>
      </c>
      <c r="B120" s="290" t="s">
        <v>1706</v>
      </c>
      <c r="C120" s="341" t="s">
        <v>1977</v>
      </c>
      <c r="D120" s="389"/>
      <c r="E120" s="279" t="s">
        <v>69</v>
      </c>
      <c r="F120" s="279">
        <f t="shared" si="4"/>
        <v>2</v>
      </c>
      <c r="G120" s="279">
        <v>1</v>
      </c>
    </row>
    <row r="121" spans="1:7" ht="15.9" customHeight="1">
      <c r="A121" s="354">
        <f t="shared" si="5"/>
        <v>10234</v>
      </c>
      <c r="B121" s="290" t="s">
        <v>1707</v>
      </c>
      <c r="C121" s="341" t="s">
        <v>1978</v>
      </c>
      <c r="D121" s="389"/>
      <c r="E121" s="279" t="s">
        <v>69</v>
      </c>
      <c r="F121" s="279">
        <f t="shared" si="4"/>
        <v>2</v>
      </c>
      <c r="G121" s="279">
        <v>1</v>
      </c>
    </row>
    <row r="122" spans="1:7" ht="15.9" customHeight="1">
      <c r="A122" s="354">
        <f t="shared" si="5"/>
        <v>10236</v>
      </c>
      <c r="B122" s="290" t="s">
        <v>1708</v>
      </c>
      <c r="C122" s="341" t="s">
        <v>1979</v>
      </c>
      <c r="D122" s="389" t="s">
        <v>1687</v>
      </c>
      <c r="E122" s="279" t="s">
        <v>69</v>
      </c>
      <c r="F122" s="279">
        <f t="shared" si="4"/>
        <v>2</v>
      </c>
      <c r="G122" s="279">
        <v>1</v>
      </c>
    </row>
    <row r="123" spans="1:7" ht="15.9" customHeight="1">
      <c r="A123" s="354">
        <f t="shared" si="5"/>
        <v>10238</v>
      </c>
      <c r="B123" s="290" t="s">
        <v>1709</v>
      </c>
      <c r="C123" s="341" t="s">
        <v>1980</v>
      </c>
      <c r="D123" s="389"/>
      <c r="E123" s="279" t="s">
        <v>69</v>
      </c>
      <c r="F123" s="279">
        <f t="shared" si="4"/>
        <v>2</v>
      </c>
      <c r="G123" s="279">
        <v>1</v>
      </c>
    </row>
    <row r="124" spans="1:7" ht="15.9" customHeight="1">
      <c r="A124" s="354">
        <f t="shared" si="5"/>
        <v>10240</v>
      </c>
      <c r="B124" s="290" t="s">
        <v>1710</v>
      </c>
      <c r="C124" s="341" t="s">
        <v>1981</v>
      </c>
      <c r="D124" s="389"/>
      <c r="E124" s="279" t="s">
        <v>69</v>
      </c>
      <c r="F124" s="279">
        <f t="shared" si="4"/>
        <v>2</v>
      </c>
      <c r="G124" s="279">
        <v>1</v>
      </c>
    </row>
    <row r="125" spans="1:7" ht="15.9" customHeight="1">
      <c r="A125" s="354">
        <f t="shared" si="5"/>
        <v>10242</v>
      </c>
      <c r="B125" s="290" t="s">
        <v>1711</v>
      </c>
      <c r="C125" s="341" t="s">
        <v>1982</v>
      </c>
      <c r="D125" s="390"/>
      <c r="E125" s="279" t="s">
        <v>69</v>
      </c>
      <c r="F125" s="279">
        <f t="shared" si="4"/>
        <v>2</v>
      </c>
      <c r="G125" s="279">
        <v>1</v>
      </c>
    </row>
    <row r="126" spans="1:7" ht="15.9" customHeight="1">
      <c r="A126" s="355">
        <f t="shared" si="5"/>
        <v>10244</v>
      </c>
      <c r="B126" s="294" t="s">
        <v>124</v>
      </c>
      <c r="C126" s="38"/>
      <c r="D126" s="38"/>
      <c r="E126" s="50" t="s">
        <v>69</v>
      </c>
      <c r="F126" s="50">
        <f t="shared" si="4"/>
        <v>2</v>
      </c>
      <c r="G126" s="355">
        <v>3</v>
      </c>
    </row>
    <row r="127" spans="1:7" ht="15.9" customHeight="1">
      <c r="A127" s="369"/>
      <c r="B127" s="370"/>
      <c r="C127" s="370"/>
      <c r="D127" s="370"/>
      <c r="E127" s="370"/>
      <c r="F127" s="370"/>
      <c r="G127" s="371"/>
    </row>
    <row r="128" spans="1:7" ht="15.9" customHeight="1">
      <c r="A128" s="355">
        <f>A126+(F126*G126)</f>
        <v>10250</v>
      </c>
      <c r="B128" s="39" t="s">
        <v>1989</v>
      </c>
      <c r="C128" s="130" t="s">
        <v>41</v>
      </c>
      <c r="D128" s="355" t="s">
        <v>1991</v>
      </c>
      <c r="E128" s="50" t="s">
        <v>151</v>
      </c>
      <c r="F128" s="50">
        <v>1</v>
      </c>
      <c r="G128" s="355">
        <v>2</v>
      </c>
    </row>
    <row r="129" spans="1:8" ht="15.9" customHeight="1">
      <c r="A129" s="355">
        <f>A128+(F128*G128)</f>
        <v>10252</v>
      </c>
      <c r="B129" s="39" t="s">
        <v>1990</v>
      </c>
      <c r="C129" s="130"/>
      <c r="D129" s="355" t="s">
        <v>1991</v>
      </c>
      <c r="E129" s="50" t="s">
        <v>151</v>
      </c>
      <c r="F129" s="50">
        <v>1</v>
      </c>
      <c r="G129" s="355">
        <v>2</v>
      </c>
    </row>
    <row r="130" spans="1:8" ht="15.9" customHeight="1">
      <c r="A130" s="355">
        <f t="shared" ref="A130:A131" si="6">A129+(F129*G129)</f>
        <v>10254</v>
      </c>
      <c r="B130" s="39"/>
      <c r="C130" s="130"/>
      <c r="D130" s="355"/>
      <c r="E130" s="50" t="s">
        <v>69</v>
      </c>
      <c r="F130" s="50">
        <f t="shared" ref="F130" si="7">IF(OR(E130="U16", E130="S16"),1,IF(E130="TS",6,2))</f>
        <v>2</v>
      </c>
      <c r="G130" s="355">
        <v>6</v>
      </c>
    </row>
    <row r="131" spans="1:8" ht="15.9" customHeight="1">
      <c r="A131" s="355">
        <f t="shared" si="6"/>
        <v>10266</v>
      </c>
      <c r="B131" s="39"/>
      <c r="C131" s="355"/>
      <c r="D131" s="355"/>
      <c r="E131" s="50" t="s">
        <v>132</v>
      </c>
      <c r="F131" s="50">
        <f t="shared" si="4"/>
        <v>1</v>
      </c>
      <c r="G131" s="355">
        <v>16</v>
      </c>
    </row>
    <row r="132" spans="1:8" ht="15.9" customHeight="1">
      <c r="A132" s="355">
        <f>A131+(F131*G131)</f>
        <v>10282</v>
      </c>
      <c r="B132" s="39"/>
      <c r="C132" s="130"/>
      <c r="D132" s="130"/>
      <c r="E132" s="50" t="s">
        <v>132</v>
      </c>
      <c r="F132" s="50">
        <f t="shared" si="4"/>
        <v>1</v>
      </c>
      <c r="G132" s="355">
        <v>12</v>
      </c>
    </row>
    <row r="133" spans="1:8" ht="15.9" customHeight="1">
      <c r="A133" s="355">
        <f>A132+(F132*G132)</f>
        <v>10294</v>
      </c>
      <c r="B133" s="39"/>
      <c r="C133" s="355"/>
      <c r="D133" s="355"/>
      <c r="E133" s="50" t="s">
        <v>132</v>
      </c>
      <c r="F133" s="50">
        <f t="shared" si="4"/>
        <v>1</v>
      </c>
      <c r="G133" s="355">
        <v>4</v>
      </c>
      <c r="H133" s="251">
        <v>43929</v>
      </c>
    </row>
    <row r="134" spans="1:8" ht="15.9" customHeight="1">
      <c r="A134" s="355">
        <f>A133+(F133*G133)</f>
        <v>10298</v>
      </c>
      <c r="B134" s="39"/>
      <c r="C134" s="130"/>
      <c r="D134" s="130"/>
      <c r="E134" s="50" t="s">
        <v>132</v>
      </c>
      <c r="F134" s="50">
        <f t="shared" si="4"/>
        <v>1</v>
      </c>
      <c r="G134" s="355">
        <v>1</v>
      </c>
    </row>
    <row r="135" spans="1:8" ht="15.9" customHeight="1">
      <c r="A135" s="355">
        <f>A134+(F134*G134)</f>
        <v>10299</v>
      </c>
      <c r="B135" s="39"/>
      <c r="C135" s="355"/>
      <c r="D135" s="355"/>
      <c r="E135" s="50" t="s">
        <v>132</v>
      </c>
      <c r="F135" s="50">
        <f>IF(OR(E135="U16", E135="S16"),1,IF(E135="TS",6,2))</f>
        <v>1</v>
      </c>
      <c r="G135" s="355">
        <v>1</v>
      </c>
      <c r="H135" s="34">
        <v>300</v>
      </c>
    </row>
    <row r="136" spans="1:8" ht="15.9" customHeight="1">
      <c r="A136" s="369" t="s">
        <v>60</v>
      </c>
      <c r="B136" s="370"/>
      <c r="C136" s="370"/>
      <c r="D136" s="370"/>
      <c r="E136" s="370"/>
      <c r="F136" s="370"/>
      <c r="G136" s="371"/>
    </row>
    <row r="137" spans="1:8" ht="15.9" customHeight="1">
      <c r="A137" s="354">
        <f>A135+(F135*G135)</f>
        <v>10300</v>
      </c>
      <c r="B137" s="353" t="s">
        <v>1671</v>
      </c>
      <c r="C137" s="354" t="s">
        <v>1983</v>
      </c>
      <c r="D137" s="354"/>
      <c r="E137" s="354" t="s">
        <v>151</v>
      </c>
      <c r="F137" s="50">
        <f>IF(OR(E137="U16",E137="S16"),1,IF(E137="TS",6,IF(E137="U64",4,2)))</f>
        <v>2</v>
      </c>
      <c r="G137" s="355">
        <v>1</v>
      </c>
    </row>
    <row r="138" spans="1:8" ht="15.9" customHeight="1">
      <c r="A138" s="354">
        <f t="shared" ref="A138:A161" si="8">A137+(F137*G137)</f>
        <v>10302</v>
      </c>
      <c r="B138" s="353" t="s">
        <v>146</v>
      </c>
      <c r="C138" s="354"/>
      <c r="D138" s="354"/>
      <c r="E138" s="354" t="s">
        <v>151</v>
      </c>
      <c r="F138" s="50">
        <f t="shared" ref="F138:F160" si="9">IF(OR(E138="U16",E138="S16"),1,IF(E138="TS",6,IF(E138="U64",4,2)))</f>
        <v>2</v>
      </c>
      <c r="G138" s="355">
        <v>1</v>
      </c>
    </row>
    <row r="139" spans="1:8" ht="15.9" customHeight="1">
      <c r="A139" s="354">
        <f t="shared" si="8"/>
        <v>10304</v>
      </c>
      <c r="B139" s="353" t="s">
        <v>147</v>
      </c>
      <c r="C139" s="354"/>
      <c r="D139" s="354"/>
      <c r="E139" s="354" t="s">
        <v>151</v>
      </c>
      <c r="F139" s="50">
        <f t="shared" si="9"/>
        <v>2</v>
      </c>
      <c r="G139" s="355">
        <v>1</v>
      </c>
    </row>
    <row r="140" spans="1:8" ht="15.9" customHeight="1">
      <c r="A140" s="354">
        <f t="shared" si="8"/>
        <v>10306</v>
      </c>
      <c r="B140" s="353" t="s">
        <v>148</v>
      </c>
      <c r="C140" s="354"/>
      <c r="D140" s="354"/>
      <c r="E140" s="354" t="s">
        <v>151</v>
      </c>
      <c r="F140" s="50">
        <f t="shared" si="9"/>
        <v>2</v>
      </c>
      <c r="G140" s="355">
        <v>1</v>
      </c>
    </row>
    <row r="141" spans="1:8" ht="15.9" customHeight="1">
      <c r="A141" s="354">
        <f t="shared" si="8"/>
        <v>10308</v>
      </c>
      <c r="B141" s="353" t="s">
        <v>1294</v>
      </c>
      <c r="C141" s="354"/>
      <c r="D141" s="354"/>
      <c r="E141" s="354" t="s">
        <v>151</v>
      </c>
      <c r="F141" s="50">
        <f t="shared" si="9"/>
        <v>2</v>
      </c>
      <c r="G141" s="355">
        <v>1</v>
      </c>
    </row>
    <row r="142" spans="1:8" ht="15.9" customHeight="1">
      <c r="A142" s="354">
        <f t="shared" si="8"/>
        <v>10310</v>
      </c>
      <c r="B142" s="353"/>
      <c r="C142" s="354"/>
      <c r="D142" s="354"/>
      <c r="E142" s="354" t="s">
        <v>151</v>
      </c>
      <c r="F142" s="50">
        <f t="shared" si="9"/>
        <v>2</v>
      </c>
      <c r="G142" s="355">
        <v>1</v>
      </c>
    </row>
    <row r="143" spans="1:8" ht="15.9" customHeight="1">
      <c r="A143" s="355">
        <f t="shared" si="8"/>
        <v>10312</v>
      </c>
      <c r="B143" s="39" t="s">
        <v>1295</v>
      </c>
      <c r="C143" s="355"/>
      <c r="D143" s="355"/>
      <c r="E143" s="50" t="s">
        <v>151</v>
      </c>
      <c r="F143" s="50">
        <f t="shared" si="9"/>
        <v>2</v>
      </c>
      <c r="G143" s="355">
        <v>1</v>
      </c>
    </row>
    <row r="144" spans="1:8" ht="15.9" customHeight="1">
      <c r="A144" s="355">
        <f t="shared" si="8"/>
        <v>10314</v>
      </c>
      <c r="B144" s="39" t="s">
        <v>1296</v>
      </c>
      <c r="C144" s="355"/>
      <c r="D144" s="355"/>
      <c r="E144" s="50" t="s">
        <v>151</v>
      </c>
      <c r="F144" s="50">
        <f t="shared" si="9"/>
        <v>2</v>
      </c>
      <c r="G144" s="355">
        <v>1</v>
      </c>
    </row>
    <row r="145" spans="1:9" ht="15.9" customHeight="1">
      <c r="A145" s="355">
        <f t="shared" si="8"/>
        <v>10316</v>
      </c>
      <c r="B145" s="39" t="s">
        <v>1297</v>
      </c>
      <c r="C145" s="355"/>
      <c r="D145" s="355"/>
      <c r="E145" s="50" t="s">
        <v>151</v>
      </c>
      <c r="F145" s="50">
        <f t="shared" si="9"/>
        <v>2</v>
      </c>
      <c r="G145" s="355">
        <v>1</v>
      </c>
    </row>
    <row r="146" spans="1:9" ht="15.9" customHeight="1">
      <c r="A146" s="355">
        <f t="shared" si="8"/>
        <v>10318</v>
      </c>
      <c r="B146" s="39" t="s">
        <v>1298</v>
      </c>
      <c r="C146" s="355"/>
      <c r="D146" s="355"/>
      <c r="E146" s="50" t="s">
        <v>151</v>
      </c>
      <c r="F146" s="50">
        <f t="shared" si="9"/>
        <v>2</v>
      </c>
      <c r="G146" s="355">
        <v>1</v>
      </c>
    </row>
    <row r="147" spans="1:9" ht="15.9" customHeight="1">
      <c r="A147" s="355">
        <f t="shared" si="8"/>
        <v>10320</v>
      </c>
      <c r="B147" s="39" t="s">
        <v>1299</v>
      </c>
      <c r="C147" s="355"/>
      <c r="D147" s="355"/>
      <c r="E147" s="50" t="s">
        <v>151</v>
      </c>
      <c r="F147" s="50">
        <f t="shared" si="9"/>
        <v>2</v>
      </c>
      <c r="G147" s="355">
        <v>1</v>
      </c>
      <c r="I147" s="39" t="s">
        <v>49</v>
      </c>
    </row>
    <row r="148" spans="1:9" ht="15.9" customHeight="1">
      <c r="A148" s="355">
        <f t="shared" si="8"/>
        <v>10322</v>
      </c>
      <c r="B148" s="39"/>
      <c r="C148" s="355"/>
      <c r="D148" s="355"/>
      <c r="E148" s="50" t="s">
        <v>151</v>
      </c>
      <c r="F148" s="50">
        <f t="shared" si="9"/>
        <v>2</v>
      </c>
      <c r="G148" s="355">
        <v>1</v>
      </c>
    </row>
    <row r="149" spans="1:9" ht="15.9" customHeight="1">
      <c r="A149" s="355">
        <f t="shared" si="8"/>
        <v>10324</v>
      </c>
      <c r="B149" s="39" t="s">
        <v>1300</v>
      </c>
      <c r="C149" s="355"/>
      <c r="D149" s="355"/>
      <c r="E149" s="50" t="s">
        <v>151</v>
      </c>
      <c r="F149" s="50">
        <f t="shared" si="9"/>
        <v>2</v>
      </c>
      <c r="G149" s="355">
        <v>1</v>
      </c>
    </row>
    <row r="150" spans="1:9" ht="15.9" customHeight="1">
      <c r="A150" s="355">
        <f t="shared" si="8"/>
        <v>10326</v>
      </c>
      <c r="B150" s="39" t="s">
        <v>1301</v>
      </c>
      <c r="C150" s="355"/>
      <c r="D150" s="355"/>
      <c r="E150" s="50" t="s">
        <v>151</v>
      </c>
      <c r="F150" s="50">
        <f t="shared" si="9"/>
        <v>2</v>
      </c>
      <c r="G150" s="355">
        <v>1</v>
      </c>
    </row>
    <row r="151" spans="1:9" ht="15.9" customHeight="1">
      <c r="A151" s="355">
        <f t="shared" si="8"/>
        <v>10328</v>
      </c>
      <c r="B151" s="39" t="s">
        <v>1302</v>
      </c>
      <c r="C151" s="355"/>
      <c r="D151" s="355"/>
      <c r="E151" s="50" t="s">
        <v>151</v>
      </c>
      <c r="F151" s="50">
        <f t="shared" si="9"/>
        <v>2</v>
      </c>
      <c r="G151" s="355">
        <v>1</v>
      </c>
    </row>
    <row r="152" spans="1:9" ht="15.9" customHeight="1">
      <c r="A152" s="354">
        <f t="shared" si="8"/>
        <v>10330</v>
      </c>
      <c r="B152" s="353" t="s">
        <v>1303</v>
      </c>
      <c r="C152" s="354"/>
      <c r="D152" s="354"/>
      <c r="E152" s="354" t="s">
        <v>151</v>
      </c>
      <c r="F152" s="354">
        <f t="shared" si="9"/>
        <v>2</v>
      </c>
      <c r="G152" s="354">
        <v>1</v>
      </c>
    </row>
    <row r="153" spans="1:9" ht="15.9" customHeight="1">
      <c r="A153" s="354">
        <f t="shared" si="8"/>
        <v>10332</v>
      </c>
      <c r="B153" s="353" t="s">
        <v>31</v>
      </c>
      <c r="C153" s="354"/>
      <c r="D153" s="354"/>
      <c r="E153" s="354" t="s">
        <v>151</v>
      </c>
      <c r="F153" s="354">
        <f t="shared" si="9"/>
        <v>2</v>
      </c>
      <c r="G153" s="354">
        <v>1</v>
      </c>
      <c r="I153" s="39" t="s">
        <v>49</v>
      </c>
    </row>
    <row r="154" spans="1:9" ht="15.9" customHeight="1">
      <c r="A154" s="354">
        <f t="shared" si="8"/>
        <v>10334</v>
      </c>
      <c r="B154" s="353"/>
      <c r="C154" s="354"/>
      <c r="D154" s="354"/>
      <c r="E154" s="354" t="s">
        <v>151</v>
      </c>
      <c r="F154" s="354">
        <f t="shared" si="9"/>
        <v>2</v>
      </c>
      <c r="G154" s="354">
        <v>1</v>
      </c>
    </row>
    <row r="155" spans="1:9" ht="15.9" customHeight="1">
      <c r="A155" s="354">
        <f t="shared" si="8"/>
        <v>10336</v>
      </c>
      <c r="B155" s="353" t="s">
        <v>145</v>
      </c>
      <c r="C155" s="375" t="s">
        <v>1310</v>
      </c>
      <c r="D155" s="349"/>
      <c r="E155" s="354" t="s">
        <v>1305</v>
      </c>
      <c r="F155" s="354">
        <f t="shared" si="9"/>
        <v>4</v>
      </c>
      <c r="G155" s="354">
        <v>1</v>
      </c>
    </row>
    <row r="156" spans="1:9" ht="15.9" customHeight="1">
      <c r="A156" s="354">
        <f t="shared" si="8"/>
        <v>10340</v>
      </c>
      <c r="B156" s="353" t="s">
        <v>146</v>
      </c>
      <c r="C156" s="376"/>
      <c r="D156" s="350"/>
      <c r="E156" s="354" t="s">
        <v>1305</v>
      </c>
      <c r="F156" s="354">
        <f t="shared" si="9"/>
        <v>4</v>
      </c>
      <c r="G156" s="354">
        <v>1</v>
      </c>
    </row>
    <row r="157" spans="1:9" ht="15.9" customHeight="1">
      <c r="A157" s="354">
        <f t="shared" si="8"/>
        <v>10344</v>
      </c>
      <c r="B157" s="353" t="s">
        <v>147</v>
      </c>
      <c r="C157" s="376"/>
      <c r="D157" s="350"/>
      <c r="E157" s="354" t="s">
        <v>1305</v>
      </c>
      <c r="F157" s="354">
        <f t="shared" si="9"/>
        <v>4</v>
      </c>
      <c r="G157" s="354">
        <v>1</v>
      </c>
    </row>
    <row r="158" spans="1:9" ht="15.9" customHeight="1">
      <c r="A158" s="354">
        <f t="shared" si="8"/>
        <v>10348</v>
      </c>
      <c r="B158" s="353" t="s">
        <v>148</v>
      </c>
      <c r="C158" s="376"/>
      <c r="D158" s="350"/>
      <c r="E158" s="354" t="s">
        <v>1305</v>
      </c>
      <c r="F158" s="354">
        <f t="shared" si="9"/>
        <v>4</v>
      </c>
      <c r="G158" s="354">
        <v>1</v>
      </c>
    </row>
    <row r="159" spans="1:9" ht="15.9" customHeight="1">
      <c r="A159" s="354">
        <f t="shared" si="8"/>
        <v>10352</v>
      </c>
      <c r="B159" s="353" t="s">
        <v>1294</v>
      </c>
      <c r="C159" s="376"/>
      <c r="D159" s="350"/>
      <c r="E159" s="354" t="s">
        <v>1305</v>
      </c>
      <c r="F159" s="354">
        <f t="shared" si="9"/>
        <v>4</v>
      </c>
      <c r="G159" s="354">
        <v>1</v>
      </c>
    </row>
    <row r="160" spans="1:9" ht="15.9" customHeight="1">
      <c r="A160" s="354">
        <f t="shared" si="8"/>
        <v>10356</v>
      </c>
      <c r="B160" s="353"/>
      <c r="C160" s="377"/>
      <c r="D160" s="351"/>
      <c r="E160" s="354" t="s">
        <v>1305</v>
      </c>
      <c r="F160" s="354">
        <f t="shared" si="9"/>
        <v>4</v>
      </c>
      <c r="G160" s="354">
        <v>1</v>
      </c>
    </row>
    <row r="161" spans="1:8" ht="15.9" customHeight="1">
      <c r="A161" s="355">
        <f t="shared" si="8"/>
        <v>10360</v>
      </c>
      <c r="B161" s="39"/>
      <c r="C161" s="355"/>
      <c r="D161" s="355"/>
      <c r="E161" s="50" t="s">
        <v>151</v>
      </c>
      <c r="F161" s="50">
        <f>IF(OR(E161="U16",E161="S16"),1,IF(E161="TS",6,IF(E161="U64",4,2)))</f>
        <v>2</v>
      </c>
      <c r="G161" s="355">
        <v>20</v>
      </c>
      <c r="H161" s="34">
        <v>400</v>
      </c>
    </row>
    <row r="162" spans="1:8" ht="15.9" customHeight="1">
      <c r="A162" s="369" t="s">
        <v>142</v>
      </c>
      <c r="B162" s="370"/>
      <c r="C162" s="370"/>
      <c r="D162" s="370"/>
      <c r="E162" s="370"/>
      <c r="F162" s="370"/>
      <c r="G162" s="371"/>
    </row>
    <row r="163" spans="1:8" ht="15.9" customHeight="1">
      <c r="A163" s="355">
        <f>A161+(F161*G161)</f>
        <v>10400</v>
      </c>
      <c r="B163" s="39" t="s">
        <v>101</v>
      </c>
      <c r="C163" s="360"/>
      <c r="D163" s="346"/>
      <c r="E163" s="50" t="s">
        <v>102</v>
      </c>
      <c r="F163" s="50">
        <f t="shared" ref="F163:F199" si="10">IF(OR(E163="U16", E163="S16"),1,IF(E163="TS",6,2))</f>
        <v>2</v>
      </c>
      <c r="G163" s="355">
        <v>1</v>
      </c>
    </row>
    <row r="164" spans="1:8" ht="15.9" customHeight="1">
      <c r="A164" s="355">
        <f t="shared" ref="A164:A199" si="11">A163+(F163*G163)</f>
        <v>10402</v>
      </c>
      <c r="B164" s="39" t="s">
        <v>42</v>
      </c>
      <c r="C164" s="362"/>
      <c r="D164" s="348"/>
      <c r="E164" s="50" t="s">
        <v>69</v>
      </c>
      <c r="F164" s="50">
        <f t="shared" si="10"/>
        <v>2</v>
      </c>
      <c r="G164" s="355">
        <v>1</v>
      </c>
    </row>
    <row r="165" spans="1:8" ht="15.9" customHeight="1">
      <c r="A165" s="355">
        <f t="shared" si="11"/>
        <v>10404</v>
      </c>
      <c r="B165" s="39" t="s">
        <v>101</v>
      </c>
      <c r="C165" s="360"/>
      <c r="D165" s="346"/>
      <c r="E165" s="50" t="s">
        <v>102</v>
      </c>
      <c r="F165" s="50">
        <f t="shared" si="10"/>
        <v>2</v>
      </c>
      <c r="G165" s="355">
        <v>1</v>
      </c>
    </row>
    <row r="166" spans="1:8" ht="15.9" customHeight="1">
      <c r="A166" s="355">
        <f t="shared" si="11"/>
        <v>10406</v>
      </c>
      <c r="B166" s="39" t="s">
        <v>43</v>
      </c>
      <c r="C166" s="362"/>
      <c r="D166" s="348"/>
      <c r="E166" s="50" t="s">
        <v>69</v>
      </c>
      <c r="F166" s="50">
        <f t="shared" si="10"/>
        <v>2</v>
      </c>
      <c r="G166" s="355">
        <v>1</v>
      </c>
    </row>
    <row r="167" spans="1:8" ht="15.9" customHeight="1">
      <c r="A167" s="355">
        <f t="shared" si="11"/>
        <v>10408</v>
      </c>
      <c r="B167" s="39" t="s">
        <v>101</v>
      </c>
      <c r="C167" s="360"/>
      <c r="D167" s="346"/>
      <c r="E167" s="50" t="s">
        <v>102</v>
      </c>
      <c r="F167" s="50">
        <f t="shared" si="10"/>
        <v>2</v>
      </c>
      <c r="G167" s="355">
        <v>1</v>
      </c>
    </row>
    <row r="168" spans="1:8" ht="15.9" customHeight="1">
      <c r="A168" s="355">
        <f t="shared" si="11"/>
        <v>10410</v>
      </c>
      <c r="B168" s="39" t="s">
        <v>44</v>
      </c>
      <c r="C168" s="362"/>
      <c r="D168" s="348"/>
      <c r="E168" s="50" t="s">
        <v>69</v>
      </c>
      <c r="F168" s="50">
        <f t="shared" si="10"/>
        <v>2</v>
      </c>
      <c r="G168" s="355">
        <v>1</v>
      </c>
    </row>
    <row r="169" spans="1:8" ht="15.9" customHeight="1">
      <c r="A169" s="355">
        <f t="shared" si="11"/>
        <v>10412</v>
      </c>
      <c r="B169" s="39" t="s">
        <v>101</v>
      </c>
      <c r="C169" s="360"/>
      <c r="D169" s="346"/>
      <c r="E169" s="50" t="s">
        <v>102</v>
      </c>
      <c r="F169" s="50">
        <f t="shared" si="10"/>
        <v>2</v>
      </c>
      <c r="G169" s="355">
        <v>1</v>
      </c>
    </row>
    <row r="170" spans="1:8" ht="15.9" customHeight="1">
      <c r="A170" s="355">
        <f t="shared" si="11"/>
        <v>10414</v>
      </c>
      <c r="B170" s="39" t="s">
        <v>45</v>
      </c>
      <c r="C170" s="362"/>
      <c r="D170" s="348"/>
      <c r="E170" s="50" t="s">
        <v>69</v>
      </c>
      <c r="F170" s="50">
        <f t="shared" si="10"/>
        <v>2</v>
      </c>
      <c r="G170" s="355">
        <v>1</v>
      </c>
    </row>
    <row r="171" spans="1:8" ht="15.9" customHeight="1">
      <c r="A171" s="355">
        <f t="shared" si="11"/>
        <v>10416</v>
      </c>
      <c r="B171" s="39" t="s">
        <v>101</v>
      </c>
      <c r="C171" s="360"/>
      <c r="D171" s="346"/>
      <c r="E171" s="50" t="s">
        <v>102</v>
      </c>
      <c r="F171" s="50">
        <f t="shared" si="10"/>
        <v>2</v>
      </c>
      <c r="G171" s="355">
        <v>1</v>
      </c>
    </row>
    <row r="172" spans="1:8" ht="15.9" customHeight="1">
      <c r="A172" s="355">
        <f t="shared" si="11"/>
        <v>10418</v>
      </c>
      <c r="B172" s="39" t="s">
        <v>137</v>
      </c>
      <c r="C172" s="362"/>
      <c r="D172" s="348"/>
      <c r="E172" s="50" t="s">
        <v>69</v>
      </c>
      <c r="F172" s="50">
        <f t="shared" si="10"/>
        <v>2</v>
      </c>
      <c r="G172" s="355">
        <v>1</v>
      </c>
    </row>
    <row r="173" spans="1:8" ht="15.9" customHeight="1">
      <c r="A173" s="355">
        <f t="shared" si="11"/>
        <v>10420</v>
      </c>
      <c r="B173" s="39" t="s">
        <v>101</v>
      </c>
      <c r="C173" s="360"/>
      <c r="D173" s="346"/>
      <c r="E173" s="50" t="s">
        <v>102</v>
      </c>
      <c r="F173" s="50">
        <f t="shared" si="10"/>
        <v>2</v>
      </c>
      <c r="G173" s="355">
        <v>1</v>
      </c>
    </row>
    <row r="174" spans="1:8" ht="15.9" customHeight="1">
      <c r="A174" s="355">
        <f t="shared" si="11"/>
        <v>10422</v>
      </c>
      <c r="B174" s="39" t="s">
        <v>46</v>
      </c>
      <c r="C174" s="362"/>
      <c r="D174" s="348"/>
      <c r="E174" s="50" t="s">
        <v>69</v>
      </c>
      <c r="F174" s="50">
        <f t="shared" si="10"/>
        <v>2</v>
      </c>
      <c r="G174" s="355">
        <v>1</v>
      </c>
    </row>
    <row r="175" spans="1:8" ht="15.9" customHeight="1">
      <c r="A175" s="355">
        <f t="shared" si="11"/>
        <v>10424</v>
      </c>
      <c r="B175" s="39" t="s">
        <v>101</v>
      </c>
      <c r="C175" s="360"/>
      <c r="D175" s="346"/>
      <c r="E175" s="50" t="s">
        <v>102</v>
      </c>
      <c r="F175" s="50">
        <f t="shared" si="10"/>
        <v>2</v>
      </c>
      <c r="G175" s="355">
        <v>1</v>
      </c>
    </row>
    <row r="176" spans="1:8" ht="15.9" customHeight="1">
      <c r="A176" s="355">
        <f t="shared" si="11"/>
        <v>10426</v>
      </c>
      <c r="B176" s="39" t="s">
        <v>47</v>
      </c>
      <c r="C176" s="362"/>
      <c r="D176" s="348"/>
      <c r="E176" s="50" t="s">
        <v>69</v>
      </c>
      <c r="F176" s="50">
        <f t="shared" si="10"/>
        <v>2</v>
      </c>
      <c r="G176" s="355">
        <v>1</v>
      </c>
    </row>
    <row r="177" spans="1:9" ht="15.9" customHeight="1">
      <c r="A177" s="355">
        <f t="shared" si="11"/>
        <v>10428</v>
      </c>
      <c r="B177" s="39" t="s">
        <v>101</v>
      </c>
      <c r="C177" s="360"/>
      <c r="D177" s="346"/>
      <c r="E177" s="50" t="s">
        <v>102</v>
      </c>
      <c r="F177" s="50">
        <f t="shared" si="10"/>
        <v>2</v>
      </c>
      <c r="G177" s="355">
        <v>1</v>
      </c>
    </row>
    <row r="178" spans="1:9" ht="15.9" customHeight="1" thickBot="1">
      <c r="A178" s="346">
        <f t="shared" si="11"/>
        <v>10430</v>
      </c>
      <c r="B178" s="82" t="s">
        <v>48</v>
      </c>
      <c r="C178" s="361"/>
      <c r="D178" s="347"/>
      <c r="E178" s="50" t="s">
        <v>69</v>
      </c>
      <c r="F178" s="52">
        <f t="shared" si="10"/>
        <v>2</v>
      </c>
      <c r="G178" s="346">
        <v>1</v>
      </c>
    </row>
    <row r="179" spans="1:9" ht="15.9" customHeight="1">
      <c r="A179" s="60">
        <f t="shared" si="11"/>
        <v>10432</v>
      </c>
      <c r="B179" s="123" t="s">
        <v>617</v>
      </c>
      <c r="C179" s="124"/>
      <c r="D179" s="124"/>
      <c r="E179" s="119" t="s">
        <v>102</v>
      </c>
      <c r="F179" s="119">
        <f t="shared" si="10"/>
        <v>2</v>
      </c>
      <c r="G179" s="356">
        <v>1</v>
      </c>
      <c r="H179" s="34">
        <f>HEX2DEC("32c")</f>
        <v>812</v>
      </c>
      <c r="I179" s="317" t="s">
        <v>150</v>
      </c>
    </row>
    <row r="180" spans="1:9" ht="15.9" customHeight="1">
      <c r="A180" s="64">
        <f t="shared" si="11"/>
        <v>10434</v>
      </c>
      <c r="B180" s="39" t="s">
        <v>49</v>
      </c>
      <c r="C180" s="355" t="s">
        <v>1833</v>
      </c>
      <c r="D180" s="355"/>
      <c r="E180" s="50" t="s">
        <v>69</v>
      </c>
      <c r="F180" s="50">
        <f t="shared" si="10"/>
        <v>2</v>
      </c>
      <c r="G180" s="357">
        <v>1</v>
      </c>
    </row>
    <row r="181" spans="1:9" ht="15.9" customHeight="1">
      <c r="A181" s="64">
        <f t="shared" si="11"/>
        <v>10436</v>
      </c>
      <c r="B181" s="39" t="s">
        <v>50</v>
      </c>
      <c r="C181" s="355"/>
      <c r="D181" s="355"/>
      <c r="E181" s="50" t="s">
        <v>69</v>
      </c>
      <c r="F181" s="50">
        <f t="shared" si="10"/>
        <v>2</v>
      </c>
      <c r="G181" s="357">
        <v>1</v>
      </c>
    </row>
    <row r="182" spans="1:9" ht="15.9" customHeight="1">
      <c r="A182" s="64">
        <f t="shared" si="11"/>
        <v>10438</v>
      </c>
      <c r="B182" s="39" t="s">
        <v>51</v>
      </c>
      <c r="C182" s="355"/>
      <c r="D182" s="355"/>
      <c r="E182" s="50" t="s">
        <v>69</v>
      </c>
      <c r="F182" s="50">
        <f t="shared" si="10"/>
        <v>2</v>
      </c>
      <c r="G182" s="357">
        <v>1</v>
      </c>
    </row>
    <row r="183" spans="1:9" ht="15.9" customHeight="1">
      <c r="A183" s="64">
        <f t="shared" si="11"/>
        <v>10440</v>
      </c>
      <c r="B183" s="39" t="s">
        <v>52</v>
      </c>
      <c r="C183" s="355"/>
      <c r="D183" s="355"/>
      <c r="E183" s="50" t="s">
        <v>69</v>
      </c>
      <c r="F183" s="50">
        <f t="shared" si="10"/>
        <v>2</v>
      </c>
      <c r="G183" s="357">
        <v>1</v>
      </c>
    </row>
    <row r="184" spans="1:9" ht="15.9" customHeight="1">
      <c r="A184" s="64">
        <f t="shared" si="11"/>
        <v>10442</v>
      </c>
      <c r="B184" s="39" t="s">
        <v>53</v>
      </c>
      <c r="C184" s="355"/>
      <c r="D184" s="355"/>
      <c r="E184" s="50" t="s">
        <v>69</v>
      </c>
      <c r="F184" s="50">
        <f t="shared" si="10"/>
        <v>2</v>
      </c>
      <c r="G184" s="357">
        <v>1</v>
      </c>
    </row>
    <row r="185" spans="1:9" ht="15.9" customHeight="1">
      <c r="A185" s="64">
        <f t="shared" si="11"/>
        <v>10444</v>
      </c>
      <c r="B185" s="39" t="s">
        <v>54</v>
      </c>
      <c r="C185" s="355"/>
      <c r="D185" s="355"/>
      <c r="E185" s="50" t="s">
        <v>69</v>
      </c>
      <c r="F185" s="50">
        <f t="shared" si="10"/>
        <v>2</v>
      </c>
      <c r="G185" s="357">
        <v>1</v>
      </c>
    </row>
    <row r="186" spans="1:9" ht="15.9" customHeight="1">
      <c r="A186" s="64">
        <f t="shared" si="11"/>
        <v>10446</v>
      </c>
      <c r="B186" s="39" t="s">
        <v>55</v>
      </c>
      <c r="C186" s="355"/>
      <c r="D186" s="355"/>
      <c r="E186" s="50" t="s">
        <v>69</v>
      </c>
      <c r="F186" s="50">
        <f t="shared" si="10"/>
        <v>2</v>
      </c>
      <c r="G186" s="357">
        <v>1</v>
      </c>
    </row>
    <row r="187" spans="1:9" ht="15.9" customHeight="1">
      <c r="A187" s="64">
        <f t="shared" si="11"/>
        <v>10448</v>
      </c>
      <c r="B187" s="39" t="s">
        <v>56</v>
      </c>
      <c r="C187" s="355"/>
      <c r="D187" s="355"/>
      <c r="E187" s="50" t="s">
        <v>69</v>
      </c>
      <c r="F187" s="50">
        <f t="shared" si="10"/>
        <v>2</v>
      </c>
      <c r="G187" s="357">
        <v>1</v>
      </c>
    </row>
    <row r="188" spans="1:9" ht="15.9" customHeight="1">
      <c r="A188" s="64">
        <f t="shared" si="11"/>
        <v>10450</v>
      </c>
      <c r="B188" s="39" t="s">
        <v>431</v>
      </c>
      <c r="C188" s="355"/>
      <c r="D188" s="355"/>
      <c r="E188" s="50" t="s">
        <v>69</v>
      </c>
      <c r="F188" s="50">
        <f t="shared" si="10"/>
        <v>2</v>
      </c>
      <c r="G188" s="357">
        <v>1</v>
      </c>
    </row>
    <row r="189" spans="1:9" ht="15.9" customHeight="1">
      <c r="A189" s="64">
        <f t="shared" si="11"/>
        <v>10452</v>
      </c>
      <c r="B189" s="39" t="s">
        <v>432</v>
      </c>
      <c r="C189" s="355"/>
      <c r="D189" s="355"/>
      <c r="E189" s="50" t="s">
        <v>69</v>
      </c>
      <c r="F189" s="50">
        <f t="shared" si="10"/>
        <v>2</v>
      </c>
      <c r="G189" s="357">
        <v>1</v>
      </c>
    </row>
    <row r="190" spans="1:9" ht="15.9" customHeight="1">
      <c r="A190" s="64">
        <f t="shared" si="11"/>
        <v>10454</v>
      </c>
      <c r="B190" s="39" t="s">
        <v>433</v>
      </c>
      <c r="C190" s="355"/>
      <c r="D190" s="355"/>
      <c r="E190" s="50" t="s">
        <v>69</v>
      </c>
      <c r="F190" s="50">
        <f t="shared" si="10"/>
        <v>2</v>
      </c>
      <c r="G190" s="357">
        <v>1</v>
      </c>
    </row>
    <row r="191" spans="1:9" ht="15.9" customHeight="1">
      <c r="A191" s="64">
        <f t="shared" si="11"/>
        <v>10456</v>
      </c>
      <c r="B191" s="39" t="s">
        <v>434</v>
      </c>
      <c r="C191" s="355"/>
      <c r="D191" s="355"/>
      <c r="E191" s="50" t="s">
        <v>69</v>
      </c>
      <c r="F191" s="50">
        <f t="shared" si="10"/>
        <v>2</v>
      </c>
      <c r="G191" s="357">
        <v>1</v>
      </c>
    </row>
    <row r="192" spans="1:9" ht="15.9" customHeight="1">
      <c r="A192" s="64">
        <f t="shared" si="11"/>
        <v>10458</v>
      </c>
      <c r="B192" s="39" t="s">
        <v>435</v>
      </c>
      <c r="C192" s="355"/>
      <c r="D192" s="355"/>
      <c r="E192" s="50" t="s">
        <v>69</v>
      </c>
      <c r="F192" s="50">
        <f t="shared" si="10"/>
        <v>2</v>
      </c>
      <c r="G192" s="357">
        <v>1</v>
      </c>
    </row>
    <row r="193" spans="1:7" ht="15.9" customHeight="1">
      <c r="A193" s="64">
        <f t="shared" si="11"/>
        <v>10460</v>
      </c>
      <c r="B193" s="39" t="s">
        <v>104</v>
      </c>
      <c r="C193" s="355"/>
      <c r="D193" s="355"/>
      <c r="E193" s="50" t="s">
        <v>69</v>
      </c>
      <c r="F193" s="50">
        <f t="shared" si="10"/>
        <v>2</v>
      </c>
      <c r="G193" s="357">
        <v>1</v>
      </c>
    </row>
    <row r="194" spans="1:7" ht="15.9" customHeight="1" thickBot="1">
      <c r="A194" s="66">
        <f t="shared" si="11"/>
        <v>10462</v>
      </c>
      <c r="B194" s="125" t="s">
        <v>437</v>
      </c>
      <c r="C194" s="126"/>
      <c r="D194" s="126"/>
      <c r="E194" s="127" t="s">
        <v>69</v>
      </c>
      <c r="F194" s="127">
        <f t="shared" si="10"/>
        <v>2</v>
      </c>
      <c r="G194" s="358">
        <v>1</v>
      </c>
    </row>
    <row r="195" spans="1:7" ht="15.9" customHeight="1">
      <c r="A195" s="60">
        <f t="shared" si="11"/>
        <v>10464</v>
      </c>
      <c r="B195" s="123"/>
      <c r="C195" s="124"/>
      <c r="D195" s="124"/>
      <c r="E195" s="119" t="s">
        <v>69</v>
      </c>
      <c r="F195" s="119">
        <f t="shared" si="10"/>
        <v>2</v>
      </c>
      <c r="G195" s="356">
        <v>1</v>
      </c>
    </row>
    <row r="196" spans="1:7" ht="15.9" customHeight="1">
      <c r="A196" s="64">
        <f t="shared" si="11"/>
        <v>10466</v>
      </c>
      <c r="B196" s="39"/>
      <c r="C196" s="355"/>
      <c r="D196" s="355"/>
      <c r="E196" s="50" t="s">
        <v>69</v>
      </c>
      <c r="F196" s="50">
        <f t="shared" si="10"/>
        <v>2</v>
      </c>
      <c r="G196" s="357">
        <v>1</v>
      </c>
    </row>
    <row r="197" spans="1:7" ht="15.9" customHeight="1">
      <c r="A197" s="64">
        <f t="shared" si="11"/>
        <v>10468</v>
      </c>
      <c r="B197" s="39" t="s">
        <v>1342</v>
      </c>
      <c r="C197" s="355"/>
      <c r="D197" s="355"/>
      <c r="E197" s="50" t="s">
        <v>151</v>
      </c>
      <c r="F197" s="50">
        <f t="shared" si="10"/>
        <v>2</v>
      </c>
      <c r="G197" s="357">
        <v>1</v>
      </c>
    </row>
    <row r="198" spans="1:7" ht="15.9" customHeight="1">
      <c r="A198" s="64">
        <f t="shared" si="11"/>
        <v>10470</v>
      </c>
      <c r="B198" s="39" t="s">
        <v>436</v>
      </c>
      <c r="C198" s="355"/>
      <c r="D198" s="355"/>
      <c r="E198" s="50" t="s">
        <v>69</v>
      </c>
      <c r="F198" s="50">
        <f t="shared" si="10"/>
        <v>2</v>
      </c>
      <c r="G198" s="357">
        <v>96</v>
      </c>
    </row>
    <row r="199" spans="1:7" ht="15.9" customHeight="1" thickBot="1">
      <c r="A199" s="64">
        <f t="shared" si="11"/>
        <v>10662</v>
      </c>
      <c r="B199" s="141"/>
      <c r="C199" s="142"/>
      <c r="D199" s="142"/>
      <c r="E199" s="127" t="s">
        <v>69</v>
      </c>
      <c r="F199" s="127">
        <f t="shared" si="10"/>
        <v>2</v>
      </c>
      <c r="G199" s="358">
        <v>19</v>
      </c>
    </row>
    <row r="200" spans="1:7" ht="15.9" customHeight="1">
      <c r="A200" s="398" t="s">
        <v>1736</v>
      </c>
      <c r="B200" s="399"/>
      <c r="C200" s="399"/>
      <c r="D200" s="399"/>
      <c r="E200" s="399"/>
      <c r="F200" s="399"/>
      <c r="G200" s="400"/>
    </row>
    <row r="201" spans="1:7" ht="15.9" customHeight="1">
      <c r="A201" s="355">
        <f>A199+(F199*G199)</f>
        <v>10700</v>
      </c>
      <c r="B201" s="39"/>
      <c r="C201" s="355"/>
      <c r="D201" s="355"/>
      <c r="E201" s="50" t="s">
        <v>132</v>
      </c>
      <c r="F201" s="50">
        <f t="shared" ref="F201" si="12">IF(OR(E201="U16", E201="S16"),1,IF(E201="TS",6,2))</f>
        <v>1</v>
      </c>
      <c r="G201" s="355">
        <v>200</v>
      </c>
    </row>
    <row r="202" spans="1:7" ht="15.9" customHeight="1">
      <c r="A202" s="369" t="s">
        <v>114</v>
      </c>
      <c r="B202" s="370"/>
      <c r="C202" s="370"/>
      <c r="D202" s="370"/>
      <c r="E202" s="370"/>
      <c r="F202" s="370"/>
      <c r="G202" s="371"/>
    </row>
    <row r="203" spans="1:7" ht="15.9" customHeight="1">
      <c r="A203" s="355">
        <f>A201+(F201*G201)</f>
        <v>10900</v>
      </c>
      <c r="B203" s="39" t="s">
        <v>105</v>
      </c>
      <c r="C203" s="355"/>
      <c r="D203" s="355"/>
      <c r="E203" s="50" t="s">
        <v>125</v>
      </c>
      <c r="F203" s="50">
        <f t="shared" ref="F203:F213" si="13">IF(OR(E203="U16", E203="S16"),1,IF(E203="TS",6,2))</f>
        <v>1</v>
      </c>
      <c r="G203" s="355">
        <v>64</v>
      </c>
    </row>
    <row r="204" spans="1:7" ht="15.9" customHeight="1">
      <c r="A204" s="355">
        <f t="shared" ref="A204:A213" si="14">A203+(F203*G203)</f>
        <v>10964</v>
      </c>
      <c r="B204" s="39" t="s">
        <v>106</v>
      </c>
      <c r="C204" s="355"/>
      <c r="D204" s="355"/>
      <c r="E204" s="50" t="s">
        <v>125</v>
      </c>
      <c r="F204" s="50">
        <f t="shared" si="13"/>
        <v>1</v>
      </c>
      <c r="G204" s="355">
        <v>64</v>
      </c>
    </row>
    <row r="205" spans="1:7" ht="15.9" customHeight="1">
      <c r="A205" s="355">
        <f t="shared" si="14"/>
        <v>11028</v>
      </c>
      <c r="B205" s="39" t="s">
        <v>107</v>
      </c>
      <c r="C205" s="355"/>
      <c r="D205" s="355"/>
      <c r="E205" s="50" t="s">
        <v>125</v>
      </c>
      <c r="F205" s="50">
        <f t="shared" si="13"/>
        <v>1</v>
      </c>
      <c r="G205" s="355">
        <v>64</v>
      </c>
    </row>
    <row r="206" spans="1:7" ht="15.9" customHeight="1">
      <c r="A206" s="355">
        <f t="shared" si="14"/>
        <v>11092</v>
      </c>
      <c r="B206" s="39" t="s">
        <v>108</v>
      </c>
      <c r="C206" s="355"/>
      <c r="D206" s="355"/>
      <c r="E206" s="50" t="s">
        <v>125</v>
      </c>
      <c r="F206" s="50">
        <f t="shared" si="13"/>
        <v>1</v>
      </c>
      <c r="G206" s="355">
        <v>64</v>
      </c>
    </row>
    <row r="207" spans="1:7" ht="15.9" customHeight="1">
      <c r="A207" s="355">
        <f t="shared" si="14"/>
        <v>11156</v>
      </c>
      <c r="B207" s="39" t="s">
        <v>109</v>
      </c>
      <c r="C207" s="355"/>
      <c r="D207" s="355"/>
      <c r="E207" s="50" t="s">
        <v>125</v>
      </c>
      <c r="F207" s="50">
        <f t="shared" si="13"/>
        <v>1</v>
      </c>
      <c r="G207" s="355">
        <v>64</v>
      </c>
    </row>
    <row r="208" spans="1:7" ht="15.9" customHeight="1">
      <c r="A208" s="355">
        <f t="shared" si="14"/>
        <v>11220</v>
      </c>
      <c r="B208" s="39" t="s">
        <v>110</v>
      </c>
      <c r="C208" s="355"/>
      <c r="D208" s="355"/>
      <c r="E208" s="50" t="s">
        <v>125</v>
      </c>
      <c r="F208" s="50">
        <f t="shared" si="13"/>
        <v>1</v>
      </c>
      <c r="G208" s="355">
        <v>64</v>
      </c>
    </row>
    <row r="209" spans="1:9" ht="15.9" customHeight="1">
      <c r="A209" s="355">
        <f t="shared" si="14"/>
        <v>11284</v>
      </c>
      <c r="B209" s="39" t="s">
        <v>111</v>
      </c>
      <c r="C209" s="355"/>
      <c r="D209" s="355"/>
      <c r="E209" s="50" t="s">
        <v>125</v>
      </c>
      <c r="F209" s="50">
        <f t="shared" si="13"/>
        <v>1</v>
      </c>
      <c r="G209" s="355">
        <v>64</v>
      </c>
    </row>
    <row r="210" spans="1:9" ht="15.9" customHeight="1">
      <c r="A210" s="355">
        <f t="shared" si="14"/>
        <v>11348</v>
      </c>
      <c r="B210" s="39" t="s">
        <v>112</v>
      </c>
      <c r="C210" s="355"/>
      <c r="D210" s="355"/>
      <c r="E210" s="50" t="s">
        <v>125</v>
      </c>
      <c r="F210" s="50">
        <f t="shared" si="13"/>
        <v>1</v>
      </c>
      <c r="G210" s="355">
        <v>64</v>
      </c>
      <c r="H210" s="34">
        <f>A210-A201</f>
        <v>648</v>
      </c>
    </row>
    <row r="211" spans="1:9" ht="15.9" customHeight="1">
      <c r="A211" s="355">
        <f t="shared" si="14"/>
        <v>11412</v>
      </c>
      <c r="B211" s="39" t="s">
        <v>113</v>
      </c>
      <c r="C211" s="355"/>
      <c r="D211" s="355"/>
      <c r="E211" s="50" t="s">
        <v>125</v>
      </c>
      <c r="F211" s="50">
        <f t="shared" si="13"/>
        <v>1</v>
      </c>
      <c r="G211" s="355">
        <v>64</v>
      </c>
    </row>
    <row r="212" spans="1:9" ht="15.9" customHeight="1">
      <c r="A212" s="355">
        <f t="shared" si="14"/>
        <v>11476</v>
      </c>
      <c r="B212" s="39" t="s">
        <v>41</v>
      </c>
      <c r="C212" s="355"/>
      <c r="D212" s="355"/>
      <c r="E212" s="50" t="s">
        <v>125</v>
      </c>
      <c r="F212" s="50">
        <f t="shared" si="13"/>
        <v>1</v>
      </c>
      <c r="G212" s="355">
        <v>24</v>
      </c>
      <c r="I212" s="395" t="s">
        <v>438</v>
      </c>
    </row>
    <row r="213" spans="1:9" ht="15.9" customHeight="1">
      <c r="A213" s="355">
        <f t="shared" si="14"/>
        <v>11500</v>
      </c>
      <c r="B213" s="352" t="s">
        <v>293</v>
      </c>
      <c r="C213" s="355"/>
      <c r="D213" s="355"/>
      <c r="E213" s="50" t="s">
        <v>125</v>
      </c>
      <c r="F213" s="50">
        <f t="shared" si="13"/>
        <v>1</v>
      </c>
      <c r="G213" s="355">
        <v>800</v>
      </c>
      <c r="I213" s="395"/>
    </row>
    <row r="214" spans="1:9" ht="15.9" customHeight="1">
      <c r="A214" s="369" t="s">
        <v>126</v>
      </c>
      <c r="B214" s="370"/>
      <c r="C214" s="370"/>
      <c r="D214" s="370"/>
      <c r="E214" s="370"/>
      <c r="F214" s="370"/>
      <c r="G214" s="371"/>
      <c r="I214" s="395"/>
    </row>
    <row r="215" spans="1:9" ht="15.9" customHeight="1">
      <c r="A215" s="355">
        <f>A213+(F213*G213)</f>
        <v>12300</v>
      </c>
      <c r="B215" s="39" t="s">
        <v>218</v>
      </c>
      <c r="C215" s="355"/>
      <c r="D215" s="355"/>
      <c r="E215" s="50" t="s">
        <v>125</v>
      </c>
      <c r="F215" s="50">
        <f t="shared" ref="F215:F225" si="15">IF(OR(E215="U16", E215="S16"),1,IF(E215="TS",6,2))</f>
        <v>1</v>
      </c>
      <c r="G215" s="355">
        <v>160</v>
      </c>
      <c r="I215" s="395"/>
    </row>
    <row r="216" spans="1:9" ht="15.9" customHeight="1">
      <c r="A216" s="355">
        <f t="shared" ref="A216:A226" si="16">A215+(F215*G215)</f>
        <v>12460</v>
      </c>
      <c r="B216" s="39" t="s">
        <v>32</v>
      </c>
      <c r="C216" s="355"/>
      <c r="D216" s="355"/>
      <c r="E216" s="50" t="s">
        <v>125</v>
      </c>
      <c r="F216" s="50">
        <f t="shared" si="15"/>
        <v>1</v>
      </c>
      <c r="G216" s="355">
        <v>160</v>
      </c>
      <c r="I216" s="395"/>
    </row>
    <row r="217" spans="1:9" ht="15.9" customHeight="1">
      <c r="A217" s="355">
        <f t="shared" si="16"/>
        <v>12620</v>
      </c>
      <c r="B217" s="39" t="s">
        <v>33</v>
      </c>
      <c r="C217" s="355"/>
      <c r="D217" s="355"/>
      <c r="E217" s="50" t="s">
        <v>125</v>
      </c>
      <c r="F217" s="50">
        <f t="shared" si="15"/>
        <v>1</v>
      </c>
      <c r="G217" s="355">
        <v>160</v>
      </c>
      <c r="I217" s="395"/>
    </row>
    <row r="218" spans="1:9" ht="15.9" customHeight="1">
      <c r="A218" s="355">
        <f t="shared" si="16"/>
        <v>12780</v>
      </c>
      <c r="B218" s="39" t="s">
        <v>34</v>
      </c>
      <c r="C218" s="355"/>
      <c r="D218" s="355"/>
      <c r="E218" s="50" t="s">
        <v>125</v>
      </c>
      <c r="F218" s="50">
        <f t="shared" si="15"/>
        <v>1</v>
      </c>
      <c r="G218" s="355">
        <v>160</v>
      </c>
      <c r="I218" s="395"/>
    </row>
    <row r="219" spans="1:9" ht="15.9" customHeight="1">
      <c r="A219" s="355">
        <f t="shared" si="16"/>
        <v>12940</v>
      </c>
      <c r="B219" s="39" t="s">
        <v>35</v>
      </c>
      <c r="C219" s="355"/>
      <c r="D219" s="355"/>
      <c r="E219" s="50" t="s">
        <v>125</v>
      </c>
      <c r="F219" s="50">
        <f t="shared" si="15"/>
        <v>1</v>
      </c>
      <c r="G219" s="355">
        <v>160</v>
      </c>
      <c r="I219" s="395"/>
    </row>
    <row r="220" spans="1:9" ht="15.9" customHeight="1">
      <c r="A220" s="355">
        <f t="shared" si="16"/>
        <v>13100</v>
      </c>
      <c r="B220" s="39" t="s">
        <v>36</v>
      </c>
      <c r="C220" s="355"/>
      <c r="D220" s="355"/>
      <c r="E220" s="50" t="s">
        <v>125</v>
      </c>
      <c r="F220" s="50">
        <f t="shared" si="15"/>
        <v>1</v>
      </c>
      <c r="G220" s="355">
        <v>160</v>
      </c>
      <c r="I220" s="395"/>
    </row>
    <row r="221" spans="1:9" ht="15.9" customHeight="1">
      <c r="A221" s="355">
        <f t="shared" si="16"/>
        <v>13260</v>
      </c>
      <c r="B221" s="39" t="s">
        <v>37</v>
      </c>
      <c r="C221" s="355"/>
      <c r="D221" s="355"/>
      <c r="E221" s="50" t="s">
        <v>125</v>
      </c>
      <c r="F221" s="50">
        <f t="shared" si="15"/>
        <v>1</v>
      </c>
      <c r="G221" s="355">
        <v>160</v>
      </c>
      <c r="I221" s="395"/>
    </row>
    <row r="222" spans="1:9" ht="15.9" customHeight="1">
      <c r="A222" s="355">
        <f t="shared" si="16"/>
        <v>13420</v>
      </c>
      <c r="B222" s="39" t="s">
        <v>38</v>
      </c>
      <c r="C222" s="355"/>
      <c r="D222" s="355"/>
      <c r="E222" s="50" t="s">
        <v>125</v>
      </c>
      <c r="F222" s="50">
        <f t="shared" si="15"/>
        <v>1</v>
      </c>
      <c r="G222" s="355">
        <v>160</v>
      </c>
      <c r="I222" s="395"/>
    </row>
    <row r="223" spans="1:9" ht="15.9" customHeight="1">
      <c r="A223" s="355">
        <f t="shared" si="16"/>
        <v>13580</v>
      </c>
      <c r="B223" s="39" t="s">
        <v>39</v>
      </c>
      <c r="C223" s="355"/>
      <c r="D223" s="355"/>
      <c r="E223" s="50" t="s">
        <v>125</v>
      </c>
      <c r="F223" s="50">
        <f t="shared" si="15"/>
        <v>1</v>
      </c>
      <c r="G223" s="355">
        <v>160</v>
      </c>
      <c r="I223" s="395"/>
    </row>
    <row r="224" spans="1:9" ht="15.9" customHeight="1">
      <c r="A224" s="355">
        <f t="shared" si="16"/>
        <v>13740</v>
      </c>
      <c r="B224" s="39" t="s">
        <v>1335</v>
      </c>
      <c r="C224" s="355"/>
      <c r="D224" s="355"/>
      <c r="E224" s="50" t="s">
        <v>1159</v>
      </c>
      <c r="F224" s="50">
        <f>IF(OR(E224="U16", E224="S16"),1,IF(E224="TS",6,2))</f>
        <v>2</v>
      </c>
      <c r="G224" s="355">
        <v>1</v>
      </c>
      <c r="I224" s="121"/>
    </row>
    <row r="225" spans="1:9" ht="15.9" customHeight="1">
      <c r="A225" s="355">
        <f t="shared" si="16"/>
        <v>13742</v>
      </c>
      <c r="B225" s="39" t="s">
        <v>1336</v>
      </c>
      <c r="C225" s="355"/>
      <c r="D225" s="355"/>
      <c r="E225" s="50" t="s">
        <v>1159</v>
      </c>
      <c r="F225" s="50">
        <f t="shared" si="15"/>
        <v>2</v>
      </c>
      <c r="G225" s="355">
        <v>1</v>
      </c>
    </row>
    <row r="226" spans="1:9" ht="15.9" customHeight="1">
      <c r="A226" s="355">
        <f t="shared" si="16"/>
        <v>13744</v>
      </c>
      <c r="B226" s="39" t="s">
        <v>293</v>
      </c>
      <c r="C226" s="355"/>
      <c r="D226" s="355"/>
      <c r="E226" s="50" t="s">
        <v>125</v>
      </c>
      <c r="F226" s="50">
        <f>IF(OR(E226="U16", E226="S16"),1,IF(E226="TS",6,2))</f>
        <v>1</v>
      </c>
      <c r="G226" s="355">
        <v>56</v>
      </c>
      <c r="H226" s="34">
        <v>3800</v>
      </c>
    </row>
    <row r="227" spans="1:9" ht="15.9" customHeight="1">
      <c r="A227" s="382" t="s">
        <v>127</v>
      </c>
      <c r="B227" s="382"/>
      <c r="C227" s="382"/>
      <c r="D227" s="382"/>
      <c r="E227" s="382"/>
      <c r="F227" s="382"/>
      <c r="G227" s="382"/>
    </row>
    <row r="228" spans="1:9" ht="15.9" customHeight="1">
      <c r="A228" s="355">
        <f>A226+(F226*G226)</f>
        <v>13800</v>
      </c>
      <c r="B228" s="39" t="s">
        <v>1122</v>
      </c>
      <c r="C228" s="355"/>
      <c r="D228" s="355"/>
      <c r="E228" s="50" t="s">
        <v>125</v>
      </c>
      <c r="F228" s="50">
        <f t="shared" ref="F228:F234" si="17">IF(OR(E228="U16", E228="S16"),1,IF(E228="TS",6,2))</f>
        <v>1</v>
      </c>
      <c r="G228" s="355">
        <v>1</v>
      </c>
    </row>
    <row r="229" spans="1:9" ht="15.9" customHeight="1">
      <c r="A229" s="355">
        <f t="shared" ref="A229:A279" si="18">A228+(F228*G228)</f>
        <v>13801</v>
      </c>
      <c r="B229" s="39" t="s">
        <v>1123</v>
      </c>
      <c r="C229" s="355"/>
      <c r="D229" s="355"/>
      <c r="E229" s="50" t="s">
        <v>125</v>
      </c>
      <c r="F229" s="50">
        <f t="shared" si="17"/>
        <v>1</v>
      </c>
      <c r="G229" s="355">
        <v>1</v>
      </c>
    </row>
    <row r="230" spans="1:9" ht="15.9" customHeight="1">
      <c r="A230" s="355">
        <f t="shared" si="18"/>
        <v>13802</v>
      </c>
      <c r="B230" s="39" t="s">
        <v>128</v>
      </c>
      <c r="C230" s="355"/>
      <c r="D230" s="355"/>
      <c r="E230" s="50" t="s">
        <v>102</v>
      </c>
      <c r="F230" s="50">
        <f t="shared" si="17"/>
        <v>2</v>
      </c>
      <c r="G230" s="355">
        <v>1</v>
      </c>
    </row>
    <row r="231" spans="1:9" ht="15.9" customHeight="1">
      <c r="A231" s="355">
        <f t="shared" si="18"/>
        <v>13804</v>
      </c>
      <c r="B231" s="360" t="s">
        <v>30</v>
      </c>
      <c r="C231" s="355" t="s">
        <v>1748</v>
      </c>
      <c r="D231" s="355"/>
      <c r="E231" s="355" t="s">
        <v>69</v>
      </c>
      <c r="F231" s="355">
        <f t="shared" si="17"/>
        <v>2</v>
      </c>
      <c r="G231" s="355">
        <v>1</v>
      </c>
    </row>
    <row r="232" spans="1:9" ht="15.9" customHeight="1">
      <c r="A232" s="355">
        <f t="shared" si="18"/>
        <v>13806</v>
      </c>
      <c r="B232" s="361"/>
      <c r="C232" s="355" t="s">
        <v>1749</v>
      </c>
      <c r="D232" s="355"/>
      <c r="E232" s="355" t="s">
        <v>151</v>
      </c>
      <c r="F232" s="355">
        <f t="shared" si="17"/>
        <v>2</v>
      </c>
      <c r="G232" s="355">
        <v>1</v>
      </c>
    </row>
    <row r="233" spans="1:9" ht="15.9" customHeight="1">
      <c r="A233" s="355">
        <f t="shared" si="18"/>
        <v>13808</v>
      </c>
      <c r="B233" s="361"/>
      <c r="C233" s="355" t="s">
        <v>1750</v>
      </c>
      <c r="D233" s="355"/>
      <c r="E233" s="355" t="s">
        <v>69</v>
      </c>
      <c r="F233" s="355">
        <f t="shared" si="17"/>
        <v>2</v>
      </c>
      <c r="G233" s="355">
        <v>1</v>
      </c>
      <c r="H233" s="89"/>
      <c r="I233" s="317" t="s">
        <v>133</v>
      </c>
    </row>
    <row r="234" spans="1:9" ht="15.9" customHeight="1">
      <c r="A234" s="355">
        <f t="shared" si="18"/>
        <v>13810</v>
      </c>
      <c r="B234" s="362"/>
      <c r="C234" s="355" t="s">
        <v>1751</v>
      </c>
      <c r="D234" s="355"/>
      <c r="E234" s="355" t="s">
        <v>151</v>
      </c>
      <c r="F234" s="355">
        <f t="shared" si="17"/>
        <v>2</v>
      </c>
      <c r="G234" s="355">
        <v>1</v>
      </c>
    </row>
    <row r="235" spans="1:9" ht="15.9" customHeight="1">
      <c r="A235" s="355">
        <f t="shared" si="18"/>
        <v>13812</v>
      </c>
      <c r="B235" s="39" t="s">
        <v>295</v>
      </c>
      <c r="C235" s="355"/>
      <c r="D235" s="355"/>
      <c r="E235" s="355" t="s">
        <v>1752</v>
      </c>
      <c r="F235" s="355">
        <v>8</v>
      </c>
      <c r="G235" s="355">
        <v>1</v>
      </c>
    </row>
    <row r="236" spans="1:9" ht="15.9" customHeight="1">
      <c r="A236" s="355">
        <f t="shared" si="18"/>
        <v>13820</v>
      </c>
      <c r="B236" s="39" t="s">
        <v>162</v>
      </c>
      <c r="C236" s="355"/>
      <c r="D236" s="355"/>
      <c r="E236" s="355" t="s">
        <v>1752</v>
      </c>
      <c r="F236" s="355">
        <v>8</v>
      </c>
      <c r="G236" s="355">
        <v>1</v>
      </c>
    </row>
    <row r="237" spans="1:9" ht="15.9" customHeight="1">
      <c r="A237" s="355">
        <f t="shared" si="18"/>
        <v>13828</v>
      </c>
      <c r="B237" s="39" t="s">
        <v>163</v>
      </c>
      <c r="C237" s="355"/>
      <c r="D237" s="355"/>
      <c r="E237" s="355" t="s">
        <v>1752</v>
      </c>
      <c r="F237" s="355">
        <v>8</v>
      </c>
      <c r="G237" s="355">
        <v>1</v>
      </c>
    </row>
    <row r="238" spans="1:9" ht="15.9" customHeight="1">
      <c r="A238" s="355">
        <f t="shared" si="18"/>
        <v>13836</v>
      </c>
      <c r="B238" s="39" t="s">
        <v>164</v>
      </c>
      <c r="C238" s="355"/>
      <c r="D238" s="355"/>
      <c r="E238" s="355" t="s">
        <v>1752</v>
      </c>
      <c r="F238" s="355">
        <v>8</v>
      </c>
      <c r="G238" s="355">
        <v>1</v>
      </c>
    </row>
    <row r="239" spans="1:9" ht="15.9" customHeight="1">
      <c r="A239" s="355">
        <f t="shared" si="18"/>
        <v>13844</v>
      </c>
      <c r="B239" s="39" t="s">
        <v>165</v>
      </c>
      <c r="C239" s="355"/>
      <c r="D239" s="355"/>
      <c r="E239" s="355" t="s">
        <v>1752</v>
      </c>
      <c r="F239" s="355">
        <v>8</v>
      </c>
      <c r="G239" s="355">
        <v>1</v>
      </c>
    </row>
    <row r="240" spans="1:9" ht="15.9" customHeight="1">
      <c r="A240" s="355">
        <f t="shared" si="18"/>
        <v>13852</v>
      </c>
      <c r="B240" s="39" t="s">
        <v>166</v>
      </c>
      <c r="C240" s="355"/>
      <c r="D240" s="355"/>
      <c r="E240" s="355" t="s">
        <v>1752</v>
      </c>
      <c r="F240" s="355">
        <v>8</v>
      </c>
      <c r="G240" s="355">
        <v>1</v>
      </c>
    </row>
    <row r="241" spans="1:7" ht="15.9" customHeight="1">
      <c r="A241" s="355">
        <f t="shared" si="18"/>
        <v>13860</v>
      </c>
      <c r="B241" s="39" t="s">
        <v>167</v>
      </c>
      <c r="C241" s="355"/>
      <c r="D241" s="355"/>
      <c r="E241" s="355" t="s">
        <v>1752</v>
      </c>
      <c r="F241" s="355">
        <v>8</v>
      </c>
      <c r="G241" s="355">
        <v>1</v>
      </c>
    </row>
    <row r="242" spans="1:7" ht="15.9" customHeight="1">
      <c r="A242" s="355">
        <f t="shared" si="18"/>
        <v>13868</v>
      </c>
      <c r="B242" s="39" t="s">
        <v>168</v>
      </c>
      <c r="C242" s="355"/>
      <c r="D242" s="355"/>
      <c r="E242" s="355" t="s">
        <v>1752</v>
      </c>
      <c r="F242" s="355">
        <v>8</v>
      </c>
      <c r="G242" s="355">
        <v>1</v>
      </c>
    </row>
    <row r="243" spans="1:7" ht="15.9" customHeight="1">
      <c r="A243" s="355">
        <f t="shared" si="18"/>
        <v>13876</v>
      </c>
      <c r="B243" s="39" t="s">
        <v>169</v>
      </c>
      <c r="C243" s="355"/>
      <c r="D243" s="355"/>
      <c r="E243" s="355" t="s">
        <v>1752</v>
      </c>
      <c r="F243" s="355">
        <v>8</v>
      </c>
      <c r="G243" s="355">
        <v>1</v>
      </c>
    </row>
    <row r="244" spans="1:7" ht="15.9" customHeight="1">
      <c r="A244" s="355">
        <f t="shared" si="18"/>
        <v>13884</v>
      </c>
      <c r="B244" s="39" t="s">
        <v>0</v>
      </c>
      <c r="C244" s="355"/>
      <c r="D244" s="355"/>
      <c r="E244" s="355" t="s">
        <v>1752</v>
      </c>
      <c r="F244" s="355">
        <v>8</v>
      </c>
      <c r="G244" s="355">
        <v>1</v>
      </c>
    </row>
    <row r="245" spans="1:7" ht="15.9" customHeight="1">
      <c r="A245" s="355">
        <f t="shared" si="18"/>
        <v>13892</v>
      </c>
      <c r="B245" s="39" t="s">
        <v>129</v>
      </c>
      <c r="C245" s="355"/>
      <c r="D245" s="355"/>
      <c r="E245" s="355" t="s">
        <v>1752</v>
      </c>
      <c r="F245" s="355">
        <v>8</v>
      </c>
      <c r="G245" s="355">
        <v>1</v>
      </c>
    </row>
    <row r="246" spans="1:7" ht="15.9" customHeight="1">
      <c r="A246" s="355">
        <f t="shared" si="18"/>
        <v>13900</v>
      </c>
      <c r="B246" s="39" t="s">
        <v>130</v>
      </c>
      <c r="C246" s="355"/>
      <c r="D246" s="355"/>
      <c r="E246" s="355" t="s">
        <v>1752</v>
      </c>
      <c r="F246" s="355">
        <v>8</v>
      </c>
      <c r="G246" s="355">
        <v>1</v>
      </c>
    </row>
    <row r="247" spans="1:7" ht="15.9" customHeight="1">
      <c r="A247" s="355">
        <f t="shared" si="18"/>
        <v>13908</v>
      </c>
      <c r="B247" s="39" t="s">
        <v>134</v>
      </c>
      <c r="C247" s="355"/>
      <c r="D247" s="355"/>
      <c r="E247" s="355" t="s">
        <v>1752</v>
      </c>
      <c r="F247" s="355">
        <v>8</v>
      </c>
      <c r="G247" s="355">
        <v>1</v>
      </c>
    </row>
    <row r="248" spans="1:7" ht="15.9" customHeight="1">
      <c r="A248" s="355">
        <f t="shared" si="18"/>
        <v>13916</v>
      </c>
      <c r="B248" s="39" t="s">
        <v>136</v>
      </c>
      <c r="C248" s="355"/>
      <c r="D248" s="355"/>
      <c r="E248" s="355" t="s">
        <v>1752</v>
      </c>
      <c r="F248" s="355">
        <v>8</v>
      </c>
      <c r="G248" s="355">
        <v>1</v>
      </c>
    </row>
    <row r="249" spans="1:7" ht="15.9" customHeight="1">
      <c r="A249" s="355">
        <f t="shared" si="18"/>
        <v>13924</v>
      </c>
      <c r="B249" s="39" t="s">
        <v>131</v>
      </c>
      <c r="C249" s="355"/>
      <c r="D249" s="355"/>
      <c r="E249" s="355" t="s">
        <v>1752</v>
      </c>
      <c r="F249" s="355">
        <v>8</v>
      </c>
      <c r="G249" s="355">
        <v>1</v>
      </c>
    </row>
    <row r="250" spans="1:7" ht="15.9" customHeight="1">
      <c r="A250" s="355">
        <f t="shared" si="18"/>
        <v>13932</v>
      </c>
      <c r="B250" s="39" t="s">
        <v>135</v>
      </c>
      <c r="C250" s="355"/>
      <c r="D250" s="355"/>
      <c r="E250" s="355" t="s">
        <v>1752</v>
      </c>
      <c r="F250" s="355">
        <v>8</v>
      </c>
      <c r="G250" s="355">
        <v>1</v>
      </c>
    </row>
    <row r="251" spans="1:7" ht="15.9" customHeight="1">
      <c r="A251" s="355">
        <f t="shared" si="18"/>
        <v>13940</v>
      </c>
      <c r="B251" s="39" t="s">
        <v>71</v>
      </c>
      <c r="C251" s="355"/>
      <c r="D251" s="355"/>
      <c r="E251" s="355" t="s">
        <v>1752</v>
      </c>
      <c r="F251" s="355">
        <v>8</v>
      </c>
      <c r="G251" s="355">
        <v>1</v>
      </c>
    </row>
    <row r="252" spans="1:7" ht="15.9" customHeight="1">
      <c r="A252" s="355">
        <f t="shared" si="18"/>
        <v>13948</v>
      </c>
      <c r="B252" s="39" t="s">
        <v>3</v>
      </c>
      <c r="C252" s="355"/>
      <c r="D252" s="355"/>
      <c r="E252" s="355" t="s">
        <v>1752</v>
      </c>
      <c r="F252" s="355">
        <v>8</v>
      </c>
      <c r="G252" s="355">
        <v>1</v>
      </c>
    </row>
    <row r="253" spans="1:7" ht="15.9" customHeight="1">
      <c r="A253" s="355">
        <f t="shared" si="18"/>
        <v>13956</v>
      </c>
      <c r="B253" s="39" t="s">
        <v>4</v>
      </c>
      <c r="C253" s="355"/>
      <c r="D253" s="355"/>
      <c r="E253" s="355" t="s">
        <v>1752</v>
      </c>
      <c r="F253" s="355">
        <v>8</v>
      </c>
      <c r="G253" s="355">
        <v>1</v>
      </c>
    </row>
    <row r="254" spans="1:7" ht="15.9" customHeight="1">
      <c r="A254" s="355">
        <f t="shared" si="18"/>
        <v>13964</v>
      </c>
      <c r="B254" s="39" t="s">
        <v>72</v>
      </c>
      <c r="C254" s="355"/>
      <c r="D254" s="355"/>
      <c r="E254" s="355" t="s">
        <v>1752</v>
      </c>
      <c r="F254" s="355">
        <v>8</v>
      </c>
      <c r="G254" s="355">
        <v>1</v>
      </c>
    </row>
    <row r="255" spans="1:7" ht="15.9" customHeight="1">
      <c r="A255" s="355">
        <f t="shared" si="18"/>
        <v>13972</v>
      </c>
      <c r="B255" s="39" t="s">
        <v>73</v>
      </c>
      <c r="C255" s="355"/>
      <c r="D255" s="355"/>
      <c r="E255" s="355" t="s">
        <v>1752</v>
      </c>
      <c r="F255" s="355">
        <v>8</v>
      </c>
      <c r="G255" s="355">
        <v>1</v>
      </c>
    </row>
    <row r="256" spans="1:7" ht="15.9" customHeight="1">
      <c r="A256" s="355">
        <f t="shared" si="18"/>
        <v>13980</v>
      </c>
      <c r="B256" s="39" t="s">
        <v>74</v>
      </c>
      <c r="C256" s="355"/>
      <c r="D256" s="355"/>
      <c r="E256" s="355" t="s">
        <v>1752</v>
      </c>
      <c r="F256" s="355">
        <v>8</v>
      </c>
      <c r="G256" s="355">
        <v>1</v>
      </c>
    </row>
    <row r="257" spans="1:8" ht="15.9" customHeight="1">
      <c r="A257" s="355">
        <f t="shared" si="18"/>
        <v>13988</v>
      </c>
      <c r="B257" s="39" t="s">
        <v>75</v>
      </c>
      <c r="C257" s="355"/>
      <c r="D257" s="355"/>
      <c r="E257" s="355" t="s">
        <v>1752</v>
      </c>
      <c r="F257" s="355">
        <v>8</v>
      </c>
      <c r="G257" s="355">
        <v>1</v>
      </c>
    </row>
    <row r="258" spans="1:8" ht="15.9" customHeight="1">
      <c r="A258" s="355">
        <f t="shared" si="18"/>
        <v>13996</v>
      </c>
      <c r="B258" s="39" t="s">
        <v>76</v>
      </c>
      <c r="C258" s="355"/>
      <c r="D258" s="355"/>
      <c r="E258" s="355" t="s">
        <v>1752</v>
      </c>
      <c r="F258" s="355">
        <v>8</v>
      </c>
      <c r="G258" s="355">
        <v>1</v>
      </c>
    </row>
    <row r="259" spans="1:8" ht="15.9" customHeight="1">
      <c r="A259" s="355">
        <f t="shared" si="18"/>
        <v>14004</v>
      </c>
      <c r="B259" s="39" t="s">
        <v>77</v>
      </c>
      <c r="C259" s="355"/>
      <c r="D259" s="355"/>
      <c r="E259" s="355" t="s">
        <v>1752</v>
      </c>
      <c r="F259" s="355">
        <v>8</v>
      </c>
      <c r="G259" s="355">
        <v>1</v>
      </c>
    </row>
    <row r="260" spans="1:8" ht="15.9" customHeight="1">
      <c r="A260" s="355">
        <f t="shared" si="18"/>
        <v>14012</v>
      </c>
      <c r="B260" s="39" t="s">
        <v>6</v>
      </c>
      <c r="C260" s="355"/>
      <c r="D260" s="355"/>
      <c r="E260" s="355" t="s">
        <v>1752</v>
      </c>
      <c r="F260" s="355">
        <v>8</v>
      </c>
      <c r="G260" s="355">
        <v>1</v>
      </c>
    </row>
    <row r="261" spans="1:8" ht="15.9" customHeight="1">
      <c r="A261" s="355">
        <f t="shared" si="18"/>
        <v>14020</v>
      </c>
      <c r="B261" s="39" t="s">
        <v>7</v>
      </c>
      <c r="C261" s="355"/>
      <c r="D261" s="355"/>
      <c r="E261" s="355" t="s">
        <v>1752</v>
      </c>
      <c r="F261" s="355">
        <v>8</v>
      </c>
      <c r="G261" s="355">
        <v>1</v>
      </c>
      <c r="H261" s="316" t="s">
        <v>294</v>
      </c>
    </row>
    <row r="262" spans="1:8" ht="15.9" customHeight="1">
      <c r="A262" s="355">
        <f t="shared" si="18"/>
        <v>14028</v>
      </c>
      <c r="B262" s="39" t="s">
        <v>78</v>
      </c>
      <c r="C262" s="355"/>
      <c r="D262" s="355"/>
      <c r="E262" s="355" t="s">
        <v>1752</v>
      </c>
      <c r="F262" s="355">
        <v>8</v>
      </c>
      <c r="G262" s="355">
        <v>1</v>
      </c>
    </row>
    <row r="263" spans="1:8" ht="15.9" customHeight="1">
      <c r="A263" s="355">
        <f t="shared" si="18"/>
        <v>14036</v>
      </c>
      <c r="B263" s="39" t="s">
        <v>138</v>
      </c>
      <c r="C263" s="355"/>
      <c r="D263" s="355"/>
      <c r="E263" s="355" t="s">
        <v>1752</v>
      </c>
      <c r="F263" s="355">
        <v>8</v>
      </c>
      <c r="G263" s="355">
        <v>1</v>
      </c>
    </row>
    <row r="264" spans="1:8" ht="15.9" customHeight="1">
      <c r="A264" s="355">
        <f t="shared" si="18"/>
        <v>14044</v>
      </c>
      <c r="B264" s="39" t="s">
        <v>139</v>
      </c>
      <c r="C264" s="355"/>
      <c r="D264" s="355"/>
      <c r="E264" s="355" t="s">
        <v>1752</v>
      </c>
      <c r="F264" s="355">
        <v>8</v>
      </c>
      <c r="G264" s="355">
        <v>1</v>
      </c>
    </row>
    <row r="265" spans="1:8" ht="15.9" customHeight="1">
      <c r="A265" s="355">
        <f t="shared" si="18"/>
        <v>14052</v>
      </c>
      <c r="B265" s="39" t="s">
        <v>140</v>
      </c>
      <c r="C265" s="355"/>
      <c r="D265" s="355"/>
      <c r="E265" s="355" t="s">
        <v>1752</v>
      </c>
      <c r="F265" s="355">
        <v>8</v>
      </c>
      <c r="G265" s="355">
        <v>1</v>
      </c>
    </row>
    <row r="266" spans="1:8" ht="15.9" customHeight="1">
      <c r="A266" s="355">
        <f t="shared" si="18"/>
        <v>14060</v>
      </c>
      <c r="B266" s="39" t="s">
        <v>92</v>
      </c>
      <c r="C266" s="355"/>
      <c r="D266" s="355"/>
      <c r="E266" s="355" t="s">
        <v>1752</v>
      </c>
      <c r="F266" s="355">
        <v>8</v>
      </c>
      <c r="G266" s="355">
        <v>1</v>
      </c>
    </row>
    <row r="267" spans="1:8" ht="15.9" customHeight="1">
      <c r="A267" s="355">
        <f t="shared" si="18"/>
        <v>14068</v>
      </c>
      <c r="B267" s="39" t="s">
        <v>391</v>
      </c>
      <c r="C267" s="355"/>
      <c r="D267" s="355"/>
      <c r="E267" s="355" t="s">
        <v>1752</v>
      </c>
      <c r="F267" s="355">
        <v>8</v>
      </c>
      <c r="G267" s="355">
        <v>1</v>
      </c>
    </row>
    <row r="268" spans="1:8" ht="15.9" customHeight="1">
      <c r="A268" s="355">
        <f t="shared" si="18"/>
        <v>14076</v>
      </c>
      <c r="B268" s="39" t="s">
        <v>392</v>
      </c>
      <c r="C268" s="355"/>
      <c r="D268" s="355"/>
      <c r="E268" s="355" t="s">
        <v>1752</v>
      </c>
      <c r="F268" s="355">
        <v>8</v>
      </c>
      <c r="G268" s="355">
        <v>1</v>
      </c>
    </row>
    <row r="269" spans="1:8" ht="15.9" customHeight="1">
      <c r="A269" s="355">
        <f t="shared" si="18"/>
        <v>14084</v>
      </c>
      <c r="B269" s="39" t="s">
        <v>393</v>
      </c>
      <c r="C269" s="355"/>
      <c r="D269" s="355"/>
      <c r="E269" s="355" t="s">
        <v>1752</v>
      </c>
      <c r="F269" s="355">
        <v>8</v>
      </c>
      <c r="G269" s="355">
        <v>1</v>
      </c>
    </row>
    <row r="270" spans="1:8" ht="15.9" customHeight="1">
      <c r="A270" s="355">
        <f t="shared" si="18"/>
        <v>14092</v>
      </c>
      <c r="B270" s="352" t="s">
        <v>394</v>
      </c>
      <c r="C270" s="355"/>
      <c r="D270" s="355"/>
      <c r="E270" s="355" t="s">
        <v>1752</v>
      </c>
      <c r="F270" s="355">
        <v>8</v>
      </c>
      <c r="G270" s="355">
        <v>1</v>
      </c>
    </row>
    <row r="271" spans="1:8" ht="15.9" customHeight="1">
      <c r="A271" s="355">
        <f t="shared" si="18"/>
        <v>14100</v>
      </c>
      <c r="B271" s="352" t="s">
        <v>395</v>
      </c>
      <c r="C271" s="355"/>
      <c r="D271" s="355"/>
      <c r="E271" s="355" t="s">
        <v>1752</v>
      </c>
      <c r="F271" s="355">
        <v>8</v>
      </c>
      <c r="G271" s="355">
        <v>1</v>
      </c>
    </row>
    <row r="272" spans="1:8" ht="15.9" customHeight="1">
      <c r="A272" s="355">
        <f t="shared" si="18"/>
        <v>14108</v>
      </c>
      <c r="B272" s="352" t="s">
        <v>396</v>
      </c>
      <c r="C272" s="355"/>
      <c r="D272" s="355"/>
      <c r="E272" s="355" t="s">
        <v>1752</v>
      </c>
      <c r="F272" s="355">
        <v>8</v>
      </c>
      <c r="G272" s="355">
        <v>1</v>
      </c>
    </row>
    <row r="273" spans="1:8" ht="15.9" customHeight="1">
      <c r="A273" s="355">
        <f t="shared" si="18"/>
        <v>14116</v>
      </c>
      <c r="B273" s="39" t="s">
        <v>397</v>
      </c>
      <c r="C273" s="355"/>
      <c r="D273" s="355"/>
      <c r="E273" s="355" t="s">
        <v>1752</v>
      </c>
      <c r="F273" s="355">
        <v>8</v>
      </c>
      <c r="G273" s="355">
        <v>1</v>
      </c>
    </row>
    <row r="274" spans="1:8" ht="15.9" customHeight="1">
      <c r="A274" s="355">
        <f t="shared" si="18"/>
        <v>14124</v>
      </c>
      <c r="B274" s="39" t="s">
        <v>25</v>
      </c>
      <c r="C274" s="355"/>
      <c r="D274" s="355"/>
      <c r="E274" s="355" t="s">
        <v>1752</v>
      </c>
      <c r="F274" s="355">
        <v>8</v>
      </c>
      <c r="G274" s="355">
        <v>1</v>
      </c>
    </row>
    <row r="275" spans="1:8" ht="15.9" customHeight="1">
      <c r="A275" s="355">
        <f t="shared" si="18"/>
        <v>14132</v>
      </c>
      <c r="B275" s="39" t="s">
        <v>26</v>
      </c>
      <c r="C275" s="355"/>
      <c r="D275" s="355"/>
      <c r="E275" s="355" t="s">
        <v>1752</v>
      </c>
      <c r="F275" s="355">
        <v>8</v>
      </c>
      <c r="G275" s="355">
        <v>1</v>
      </c>
    </row>
    <row r="276" spans="1:8" ht="15.9" customHeight="1">
      <c r="A276" s="355">
        <f t="shared" si="18"/>
        <v>14140</v>
      </c>
      <c r="B276" s="39" t="s">
        <v>1124</v>
      </c>
      <c r="C276" s="355"/>
      <c r="D276" s="355"/>
      <c r="E276" s="50" t="s">
        <v>430</v>
      </c>
      <c r="F276" s="50">
        <f>IF(OR(E276="U16", E276="S16"),1,IF(E276="TS",6,2))</f>
        <v>2</v>
      </c>
      <c r="G276" s="355">
        <v>1</v>
      </c>
    </row>
    <row r="277" spans="1:8" ht="15.9" customHeight="1">
      <c r="A277" s="355">
        <f t="shared" si="18"/>
        <v>14142</v>
      </c>
      <c r="B277" s="39" t="s">
        <v>293</v>
      </c>
      <c r="C277" s="355"/>
      <c r="D277" s="355"/>
      <c r="E277" s="50" t="s">
        <v>132</v>
      </c>
      <c r="F277" s="50">
        <f t="shared" ref="F277" si="19">IF(OR(E277="U16", E277="S16"),1,IF(E277="TS",6,2))</f>
        <v>1</v>
      </c>
      <c r="G277" s="355">
        <v>1</v>
      </c>
    </row>
    <row r="278" spans="1:8" ht="15.9" customHeight="1">
      <c r="A278" s="355">
        <f t="shared" si="18"/>
        <v>14143</v>
      </c>
      <c r="B278" s="39" t="s">
        <v>618</v>
      </c>
      <c r="C278" s="38"/>
      <c r="D278" s="38"/>
      <c r="E278" s="50" t="s">
        <v>132</v>
      </c>
      <c r="F278" s="50">
        <f>IF(OR(E278="U16", E278="S16"),1,IF(E278="TS",6,2))</f>
        <v>1</v>
      </c>
      <c r="G278" s="355">
        <v>1</v>
      </c>
    </row>
    <row r="279" spans="1:8" ht="15.9" customHeight="1">
      <c r="A279" s="355">
        <f t="shared" si="18"/>
        <v>14144</v>
      </c>
      <c r="B279" s="294"/>
      <c r="C279" s="38"/>
      <c r="D279" s="38"/>
      <c r="E279" s="50" t="s">
        <v>132</v>
      </c>
      <c r="F279" s="50">
        <f>IF(OR(E279="U16", E279="S16"),1,IF(E279="TS",6,2))</f>
        <v>1</v>
      </c>
      <c r="G279" s="355">
        <v>56</v>
      </c>
    </row>
    <row r="280" spans="1:8" ht="15.9" customHeight="1" thickBot="1">
      <c r="A280" s="369" t="s">
        <v>1160</v>
      </c>
      <c r="B280" s="370"/>
      <c r="C280" s="370"/>
      <c r="D280" s="370"/>
      <c r="E280" s="370"/>
      <c r="F280" s="370"/>
      <c r="G280" s="371"/>
    </row>
    <row r="281" spans="1:8" ht="15.9" customHeight="1">
      <c r="A281" s="355">
        <f>A279+(F279*G279)</f>
        <v>14200</v>
      </c>
      <c r="B281" s="123" t="s">
        <v>1122</v>
      </c>
      <c r="C281" s="355"/>
      <c r="D281" s="355"/>
      <c r="E281" s="50" t="s">
        <v>132</v>
      </c>
      <c r="F281" s="50">
        <f t="shared" ref="F281:F320" si="20">IF(OR(E281="U16", E281="S16"),1,IF(E281="TS",6,2))</f>
        <v>1</v>
      </c>
      <c r="G281" s="355">
        <v>1</v>
      </c>
    </row>
    <row r="282" spans="1:8" ht="15.9" customHeight="1">
      <c r="A282" s="355">
        <f t="shared" ref="A282:A322" si="21">A281+(F281*G281)</f>
        <v>14201</v>
      </c>
      <c r="B282" s="39" t="s">
        <v>1123</v>
      </c>
      <c r="C282" s="355"/>
      <c r="D282" s="355"/>
      <c r="E282" s="50" t="s">
        <v>132</v>
      </c>
      <c r="F282" s="50">
        <f t="shared" si="20"/>
        <v>1</v>
      </c>
      <c r="G282" s="355">
        <v>1</v>
      </c>
    </row>
    <row r="283" spans="1:8" ht="15.9" customHeight="1">
      <c r="A283" s="346">
        <f t="shared" si="21"/>
        <v>14202</v>
      </c>
      <c r="B283" s="82" t="s">
        <v>1834</v>
      </c>
      <c r="C283" s="346"/>
      <c r="D283" s="346"/>
      <c r="E283" s="52" t="s">
        <v>430</v>
      </c>
      <c r="F283" s="52">
        <f t="shared" si="20"/>
        <v>2</v>
      </c>
      <c r="G283" s="346">
        <v>1</v>
      </c>
    </row>
    <row r="284" spans="1:8" ht="15.9" customHeight="1">
      <c r="A284" s="354">
        <f t="shared" si="21"/>
        <v>14204</v>
      </c>
      <c r="B284" s="404" t="s">
        <v>1840</v>
      </c>
      <c r="C284" s="289" t="s">
        <v>1835</v>
      </c>
      <c r="D284" s="354"/>
      <c r="E284" s="354" t="s">
        <v>132</v>
      </c>
      <c r="F284" s="354">
        <f t="shared" si="20"/>
        <v>1</v>
      </c>
      <c r="G284" s="354">
        <v>1</v>
      </c>
    </row>
    <row r="285" spans="1:8" ht="15.9" customHeight="1">
      <c r="A285" s="354">
        <f t="shared" si="21"/>
        <v>14205</v>
      </c>
      <c r="B285" s="404"/>
      <c r="C285" s="289" t="s">
        <v>1836</v>
      </c>
      <c r="D285" s="354"/>
      <c r="E285" s="354" t="s">
        <v>132</v>
      </c>
      <c r="F285" s="354">
        <f t="shared" si="20"/>
        <v>1</v>
      </c>
      <c r="G285" s="354">
        <v>1</v>
      </c>
    </row>
    <row r="286" spans="1:8" ht="15.9" customHeight="1">
      <c r="A286" s="354">
        <f t="shared" si="21"/>
        <v>14206</v>
      </c>
      <c r="B286" s="404"/>
      <c r="C286" s="289" t="s">
        <v>1837</v>
      </c>
      <c r="D286" s="354"/>
      <c r="E286" s="354" t="s">
        <v>69</v>
      </c>
      <c r="F286" s="354">
        <f t="shared" si="20"/>
        <v>2</v>
      </c>
      <c r="G286" s="354">
        <v>1</v>
      </c>
    </row>
    <row r="287" spans="1:8" ht="15.9" customHeight="1">
      <c r="A287" s="354">
        <f t="shared" si="21"/>
        <v>14208</v>
      </c>
      <c r="B287" s="404"/>
      <c r="C287" s="289" t="s">
        <v>1838</v>
      </c>
      <c r="D287" s="354"/>
      <c r="E287" s="354" t="s">
        <v>132</v>
      </c>
      <c r="F287" s="354">
        <f t="shared" si="20"/>
        <v>1</v>
      </c>
      <c r="G287" s="354">
        <v>1</v>
      </c>
      <c r="H287" s="34" t="s">
        <v>41</v>
      </c>
    </row>
    <row r="288" spans="1:8" ht="15.9" customHeight="1">
      <c r="A288" s="354">
        <f t="shared" si="21"/>
        <v>14209</v>
      </c>
      <c r="B288" s="404"/>
      <c r="C288" s="289" t="s">
        <v>1839</v>
      </c>
      <c r="D288" s="354"/>
      <c r="E288" s="354" t="s">
        <v>132</v>
      </c>
      <c r="F288" s="354">
        <f t="shared" si="20"/>
        <v>1</v>
      </c>
      <c r="G288" s="354">
        <v>1</v>
      </c>
    </row>
    <row r="289" spans="1:7" ht="15.9" customHeight="1">
      <c r="A289" s="348">
        <f t="shared" si="21"/>
        <v>14210</v>
      </c>
      <c r="B289" s="39" t="s">
        <v>1841</v>
      </c>
      <c r="C289" s="348"/>
      <c r="D289" s="348"/>
      <c r="E289" s="122" t="s">
        <v>132</v>
      </c>
      <c r="F289" s="122">
        <f t="shared" si="20"/>
        <v>1</v>
      </c>
      <c r="G289" s="348">
        <v>6</v>
      </c>
    </row>
    <row r="290" spans="1:7" ht="15.9" customHeight="1">
      <c r="A290" s="355">
        <f t="shared" si="21"/>
        <v>14216</v>
      </c>
      <c r="B290" s="39" t="s">
        <v>1842</v>
      </c>
      <c r="C290" s="355"/>
      <c r="D290" s="355"/>
      <c r="E290" s="50" t="s">
        <v>132</v>
      </c>
      <c r="F290" s="50">
        <f t="shared" si="20"/>
        <v>1</v>
      </c>
      <c r="G290" s="355">
        <v>6</v>
      </c>
    </row>
    <row r="291" spans="1:7" ht="15.9" customHeight="1">
      <c r="A291" s="355">
        <f t="shared" si="21"/>
        <v>14222</v>
      </c>
      <c r="B291" s="39" t="s">
        <v>1843</v>
      </c>
      <c r="C291" s="355"/>
      <c r="D291" s="355"/>
      <c r="E291" s="50" t="s">
        <v>132</v>
      </c>
      <c r="F291" s="50">
        <f t="shared" si="20"/>
        <v>1</v>
      </c>
      <c r="G291" s="355">
        <v>6</v>
      </c>
    </row>
    <row r="292" spans="1:7" ht="15.9" customHeight="1">
      <c r="A292" s="355">
        <f t="shared" si="21"/>
        <v>14228</v>
      </c>
      <c r="B292" s="39" t="s">
        <v>1844</v>
      </c>
      <c r="C292" s="355"/>
      <c r="D292" s="355"/>
      <c r="E292" s="50" t="s">
        <v>132</v>
      </c>
      <c r="F292" s="50">
        <f t="shared" si="20"/>
        <v>1</v>
      </c>
      <c r="G292" s="355">
        <v>6</v>
      </c>
    </row>
    <row r="293" spans="1:7" ht="15.9" customHeight="1">
      <c r="A293" s="355">
        <f t="shared" si="21"/>
        <v>14234</v>
      </c>
      <c r="B293" s="39" t="s">
        <v>1845</v>
      </c>
      <c r="C293" s="355"/>
      <c r="D293" s="355"/>
      <c r="E293" s="50" t="s">
        <v>132</v>
      </c>
      <c r="F293" s="50">
        <f t="shared" si="20"/>
        <v>1</v>
      </c>
      <c r="G293" s="355">
        <v>6</v>
      </c>
    </row>
    <row r="294" spans="1:7" ht="15.9" customHeight="1">
      <c r="A294" s="355">
        <f t="shared" si="21"/>
        <v>14240</v>
      </c>
      <c r="B294" s="39" t="s">
        <v>1846</v>
      </c>
      <c r="C294" s="355"/>
      <c r="D294" s="355"/>
      <c r="E294" s="50" t="s">
        <v>132</v>
      </c>
      <c r="F294" s="50">
        <f t="shared" si="20"/>
        <v>1</v>
      </c>
      <c r="G294" s="355">
        <v>6</v>
      </c>
    </row>
    <row r="295" spans="1:7" ht="15.9" customHeight="1">
      <c r="A295" s="355">
        <f t="shared" si="21"/>
        <v>14246</v>
      </c>
      <c r="B295" s="39" t="s">
        <v>1847</v>
      </c>
      <c r="C295" s="355"/>
      <c r="D295" s="355"/>
      <c r="E295" s="50" t="s">
        <v>132</v>
      </c>
      <c r="F295" s="50">
        <f t="shared" si="20"/>
        <v>1</v>
      </c>
      <c r="G295" s="355">
        <v>6</v>
      </c>
    </row>
    <row r="296" spans="1:7" ht="15.9" customHeight="1">
      <c r="A296" s="355">
        <f t="shared" si="21"/>
        <v>14252</v>
      </c>
      <c r="B296" s="39" t="s">
        <v>1848</v>
      </c>
      <c r="C296" s="355"/>
      <c r="D296" s="355"/>
      <c r="E296" s="50" t="s">
        <v>132</v>
      </c>
      <c r="F296" s="50">
        <f t="shared" si="20"/>
        <v>1</v>
      </c>
      <c r="G296" s="355">
        <v>6</v>
      </c>
    </row>
    <row r="297" spans="1:7" ht="15.9" customHeight="1">
      <c r="A297" s="355">
        <f t="shared" si="21"/>
        <v>14258</v>
      </c>
      <c r="B297" s="39" t="s">
        <v>1849</v>
      </c>
      <c r="C297" s="355"/>
      <c r="D297" s="355"/>
      <c r="E297" s="50" t="s">
        <v>132</v>
      </c>
      <c r="F297" s="50">
        <f t="shared" si="20"/>
        <v>1</v>
      </c>
      <c r="G297" s="355">
        <v>6</v>
      </c>
    </row>
    <row r="298" spans="1:7" ht="15.9" customHeight="1">
      <c r="A298" s="355">
        <f t="shared" si="21"/>
        <v>14264</v>
      </c>
      <c r="B298" s="39" t="s">
        <v>1850</v>
      </c>
      <c r="C298" s="355"/>
      <c r="D298" s="355"/>
      <c r="E298" s="50" t="s">
        <v>132</v>
      </c>
      <c r="F298" s="50">
        <f t="shared" si="20"/>
        <v>1</v>
      </c>
      <c r="G298" s="355">
        <v>6</v>
      </c>
    </row>
    <row r="299" spans="1:7" ht="15.9" customHeight="1">
      <c r="A299" s="355">
        <f t="shared" si="21"/>
        <v>14270</v>
      </c>
      <c r="B299" s="39" t="s">
        <v>1851</v>
      </c>
      <c r="C299" s="355"/>
      <c r="D299" s="355"/>
      <c r="E299" s="50" t="s">
        <v>132</v>
      </c>
      <c r="F299" s="50">
        <f t="shared" si="20"/>
        <v>1</v>
      </c>
      <c r="G299" s="355">
        <v>6</v>
      </c>
    </row>
    <row r="300" spans="1:7" ht="15.9" customHeight="1">
      <c r="A300" s="355">
        <f t="shared" si="21"/>
        <v>14276</v>
      </c>
      <c r="B300" s="39" t="s">
        <v>1852</v>
      </c>
      <c r="C300" s="355"/>
      <c r="D300" s="355"/>
      <c r="E300" s="50" t="s">
        <v>132</v>
      </c>
      <c r="F300" s="50">
        <f t="shared" si="20"/>
        <v>1</v>
      </c>
      <c r="G300" s="355">
        <v>6</v>
      </c>
    </row>
    <row r="301" spans="1:7" ht="15.9" customHeight="1">
      <c r="A301" s="355">
        <f t="shared" si="21"/>
        <v>14282</v>
      </c>
      <c r="B301" s="39" t="s">
        <v>1853</v>
      </c>
      <c r="C301" s="355"/>
      <c r="D301" s="355"/>
      <c r="E301" s="50" t="s">
        <v>132</v>
      </c>
      <c r="F301" s="50">
        <f t="shared" si="20"/>
        <v>1</v>
      </c>
      <c r="G301" s="355">
        <v>6</v>
      </c>
    </row>
    <row r="302" spans="1:7" ht="15.9" customHeight="1">
      <c r="A302" s="355">
        <f t="shared" si="21"/>
        <v>14288</v>
      </c>
      <c r="B302" s="39" t="s">
        <v>1854</v>
      </c>
      <c r="C302" s="355"/>
      <c r="D302" s="355"/>
      <c r="E302" s="50" t="s">
        <v>132</v>
      </c>
      <c r="F302" s="50">
        <f t="shared" si="20"/>
        <v>1</v>
      </c>
      <c r="G302" s="355">
        <v>6</v>
      </c>
    </row>
    <row r="303" spans="1:7" ht="15.9" customHeight="1">
      <c r="A303" s="355">
        <f t="shared" si="21"/>
        <v>14294</v>
      </c>
      <c r="B303" s="39" t="s">
        <v>1855</v>
      </c>
      <c r="C303" s="355"/>
      <c r="D303" s="355"/>
      <c r="E303" s="50" t="s">
        <v>132</v>
      </c>
      <c r="F303" s="50">
        <f t="shared" si="20"/>
        <v>1</v>
      </c>
      <c r="G303" s="355">
        <v>6</v>
      </c>
    </row>
    <row r="304" spans="1:7" ht="15.9" customHeight="1">
      <c r="A304" s="355">
        <f t="shared" si="21"/>
        <v>14300</v>
      </c>
      <c r="B304" s="39" t="s">
        <v>1856</v>
      </c>
      <c r="C304" s="355"/>
      <c r="D304" s="355"/>
      <c r="E304" s="50" t="s">
        <v>132</v>
      </c>
      <c r="F304" s="50">
        <f t="shared" si="20"/>
        <v>1</v>
      </c>
      <c r="G304" s="355">
        <v>6</v>
      </c>
    </row>
    <row r="305" spans="1:7" ht="15.9" customHeight="1">
      <c r="A305" s="355">
        <f t="shared" si="21"/>
        <v>14306</v>
      </c>
      <c r="B305" s="39" t="s">
        <v>1857</v>
      </c>
      <c r="C305" s="355"/>
      <c r="D305" s="355"/>
      <c r="E305" s="50" t="s">
        <v>132</v>
      </c>
      <c r="F305" s="50">
        <f t="shared" si="20"/>
        <v>1</v>
      </c>
      <c r="G305" s="355">
        <v>6</v>
      </c>
    </row>
    <row r="306" spans="1:7" ht="15.9" customHeight="1">
      <c r="A306" s="355">
        <f t="shared" si="21"/>
        <v>14312</v>
      </c>
      <c r="B306" s="39" t="s">
        <v>1858</v>
      </c>
      <c r="C306" s="355"/>
      <c r="D306" s="355"/>
      <c r="E306" s="50" t="s">
        <v>132</v>
      </c>
      <c r="F306" s="50">
        <f t="shared" si="20"/>
        <v>1</v>
      </c>
      <c r="G306" s="355">
        <v>6</v>
      </c>
    </row>
    <row r="307" spans="1:7" ht="15.9" customHeight="1">
      <c r="A307" s="355">
        <f t="shared" si="21"/>
        <v>14318</v>
      </c>
      <c r="B307" s="39" t="s">
        <v>1859</v>
      </c>
      <c r="C307" s="355"/>
      <c r="D307" s="355"/>
      <c r="E307" s="50" t="s">
        <v>132</v>
      </c>
      <c r="F307" s="50">
        <f t="shared" si="20"/>
        <v>1</v>
      </c>
      <c r="G307" s="355">
        <v>6</v>
      </c>
    </row>
    <row r="308" spans="1:7" ht="15.9" customHeight="1">
      <c r="A308" s="355">
        <f t="shared" si="21"/>
        <v>14324</v>
      </c>
      <c r="B308" s="39" t="s">
        <v>1860</v>
      </c>
      <c r="C308" s="355"/>
      <c r="D308" s="355"/>
      <c r="E308" s="50" t="s">
        <v>132</v>
      </c>
      <c r="F308" s="50">
        <f t="shared" si="20"/>
        <v>1</v>
      </c>
      <c r="G308" s="355">
        <v>6</v>
      </c>
    </row>
    <row r="309" spans="1:7" ht="15.9" customHeight="1">
      <c r="A309" s="355">
        <f t="shared" si="21"/>
        <v>14330</v>
      </c>
      <c r="B309" s="39" t="s">
        <v>1861</v>
      </c>
      <c r="C309" s="355"/>
      <c r="D309" s="355"/>
      <c r="E309" s="50" t="s">
        <v>132</v>
      </c>
      <c r="F309" s="50">
        <f t="shared" si="20"/>
        <v>1</v>
      </c>
      <c r="G309" s="355">
        <v>6</v>
      </c>
    </row>
    <row r="310" spans="1:7" ht="15.9" customHeight="1">
      <c r="A310" s="355">
        <f t="shared" si="21"/>
        <v>14336</v>
      </c>
      <c r="B310" s="39" t="s">
        <v>1862</v>
      </c>
      <c r="C310" s="355"/>
      <c r="D310" s="355"/>
      <c r="E310" s="50" t="s">
        <v>132</v>
      </c>
      <c r="F310" s="50">
        <f t="shared" si="20"/>
        <v>1</v>
      </c>
      <c r="G310" s="355">
        <v>6</v>
      </c>
    </row>
    <row r="311" spans="1:7" ht="15.9" customHeight="1">
      <c r="A311" s="355">
        <f t="shared" si="21"/>
        <v>14342</v>
      </c>
      <c r="B311" s="39" t="s">
        <v>1863</v>
      </c>
      <c r="C311" s="355"/>
      <c r="D311" s="355"/>
      <c r="E311" s="50" t="s">
        <v>132</v>
      </c>
      <c r="F311" s="50">
        <f t="shared" si="20"/>
        <v>1</v>
      </c>
      <c r="G311" s="355">
        <v>6</v>
      </c>
    </row>
    <row r="312" spans="1:7" ht="15.9" customHeight="1">
      <c r="A312" s="355">
        <f t="shared" si="21"/>
        <v>14348</v>
      </c>
      <c r="B312" s="39" t="s">
        <v>1864</v>
      </c>
      <c r="C312" s="355"/>
      <c r="D312" s="355"/>
      <c r="E312" s="50" t="s">
        <v>132</v>
      </c>
      <c r="F312" s="50">
        <f t="shared" si="20"/>
        <v>1</v>
      </c>
      <c r="G312" s="355">
        <v>6</v>
      </c>
    </row>
    <row r="313" spans="1:7" ht="15.9" customHeight="1">
      <c r="A313" s="355">
        <f t="shared" si="21"/>
        <v>14354</v>
      </c>
      <c r="B313" s="39" t="s">
        <v>1865</v>
      </c>
      <c r="C313" s="355"/>
      <c r="D313" s="355"/>
      <c r="E313" s="50" t="s">
        <v>132</v>
      </c>
      <c r="F313" s="50">
        <f t="shared" si="20"/>
        <v>1</v>
      </c>
      <c r="G313" s="355">
        <v>6</v>
      </c>
    </row>
    <row r="314" spans="1:7" ht="15.9" customHeight="1">
      <c r="A314" s="355">
        <f t="shared" si="21"/>
        <v>14360</v>
      </c>
      <c r="B314" s="39" t="s">
        <v>1866</v>
      </c>
      <c r="C314" s="355"/>
      <c r="D314" s="355"/>
      <c r="E314" s="50" t="s">
        <v>132</v>
      </c>
      <c r="F314" s="50">
        <f t="shared" si="20"/>
        <v>1</v>
      </c>
      <c r="G314" s="355">
        <v>6</v>
      </c>
    </row>
    <row r="315" spans="1:7" ht="15.9" customHeight="1">
      <c r="A315" s="355">
        <f t="shared" si="21"/>
        <v>14366</v>
      </c>
      <c r="B315" s="39" t="s">
        <v>1867</v>
      </c>
      <c r="C315" s="355"/>
      <c r="D315" s="355"/>
      <c r="E315" s="50" t="s">
        <v>132</v>
      </c>
      <c r="F315" s="50">
        <f t="shared" si="20"/>
        <v>1</v>
      </c>
      <c r="G315" s="355">
        <v>6</v>
      </c>
    </row>
    <row r="316" spans="1:7" ht="15.9" customHeight="1">
      <c r="A316" s="355">
        <f t="shared" si="21"/>
        <v>14372</v>
      </c>
      <c r="B316" s="39" t="s">
        <v>1868</v>
      </c>
      <c r="C316" s="355"/>
      <c r="D316" s="355"/>
      <c r="E316" s="50" t="s">
        <v>132</v>
      </c>
      <c r="F316" s="50">
        <f t="shared" si="20"/>
        <v>1</v>
      </c>
      <c r="G316" s="355">
        <v>6</v>
      </c>
    </row>
    <row r="317" spans="1:7" ht="15.9" customHeight="1">
      <c r="A317" s="355">
        <f t="shared" si="21"/>
        <v>14378</v>
      </c>
      <c r="B317" s="39" t="s">
        <v>1869</v>
      </c>
      <c r="C317" s="355"/>
      <c r="D317" s="355"/>
      <c r="E317" s="50" t="s">
        <v>132</v>
      </c>
      <c r="F317" s="50">
        <f t="shared" si="20"/>
        <v>1</v>
      </c>
      <c r="G317" s="355">
        <v>6</v>
      </c>
    </row>
    <row r="318" spans="1:7" ht="15.9" customHeight="1">
      <c r="A318" s="355">
        <f t="shared" si="21"/>
        <v>14384</v>
      </c>
      <c r="B318" s="39" t="s">
        <v>1870</v>
      </c>
      <c r="C318" s="355"/>
      <c r="D318" s="355"/>
      <c r="E318" s="50" t="s">
        <v>132</v>
      </c>
      <c r="F318" s="50">
        <f t="shared" si="20"/>
        <v>1</v>
      </c>
      <c r="G318" s="355">
        <v>6</v>
      </c>
    </row>
    <row r="319" spans="1:7" ht="15.9" customHeight="1">
      <c r="A319" s="355">
        <f t="shared" si="21"/>
        <v>14390</v>
      </c>
      <c r="B319" s="39" t="s">
        <v>1871</v>
      </c>
      <c r="C319" s="355"/>
      <c r="D319" s="355"/>
      <c r="E319" s="50" t="s">
        <v>132</v>
      </c>
      <c r="F319" s="50">
        <f t="shared" si="20"/>
        <v>1</v>
      </c>
      <c r="G319" s="355">
        <v>6</v>
      </c>
    </row>
    <row r="320" spans="1:7" ht="15.9" customHeight="1">
      <c r="A320" s="355">
        <f t="shared" si="21"/>
        <v>14396</v>
      </c>
      <c r="B320" s="39" t="s">
        <v>1872</v>
      </c>
      <c r="C320" s="348"/>
      <c r="D320" s="348"/>
      <c r="E320" s="50" t="s">
        <v>369</v>
      </c>
      <c r="F320" s="50">
        <f t="shared" si="20"/>
        <v>2</v>
      </c>
      <c r="G320" s="355">
        <v>1</v>
      </c>
    </row>
    <row r="321" spans="1:8" ht="15.9" customHeight="1">
      <c r="A321" s="355">
        <f t="shared" si="21"/>
        <v>14398</v>
      </c>
      <c r="B321" s="39" t="s">
        <v>2008</v>
      </c>
      <c r="C321" s="348"/>
      <c r="D321" s="348"/>
      <c r="E321" s="50" t="s">
        <v>132</v>
      </c>
      <c r="F321" s="50">
        <f>IF(OR(E321="U16", E321="S16"),1,IF(E321="TS",6,2))</f>
        <v>1</v>
      </c>
      <c r="G321" s="355">
        <v>1</v>
      </c>
    </row>
    <row r="322" spans="1:8" ht="15.9" customHeight="1">
      <c r="A322" s="355">
        <f t="shared" si="21"/>
        <v>14399</v>
      </c>
      <c r="B322" s="117"/>
      <c r="C322" s="348"/>
      <c r="D322" s="348"/>
      <c r="E322" s="50" t="s">
        <v>132</v>
      </c>
      <c r="F322" s="50">
        <f>IF(OR(E322="U16", E322="S16"),1,IF(E322="TS",6,2))</f>
        <v>1</v>
      </c>
      <c r="G322" s="355">
        <v>1</v>
      </c>
    </row>
    <row r="323" spans="1:8" ht="15.9" customHeight="1" thickBot="1">
      <c r="A323" s="355">
        <f>A322+(F322*G322)</f>
        <v>14400</v>
      </c>
      <c r="B323" s="39" t="s">
        <v>124</v>
      </c>
      <c r="C323" s="355"/>
      <c r="D323" s="355"/>
      <c r="E323" s="50" t="s">
        <v>132</v>
      </c>
      <c r="F323" s="50">
        <f t="shared" ref="F323" si="22">IF(OR(E323="U16", E323="S16"),1,IF(E323="TS",6,2))</f>
        <v>1</v>
      </c>
      <c r="G323" s="355">
        <v>300</v>
      </c>
      <c r="H323" s="34">
        <v>4500</v>
      </c>
    </row>
    <row r="324" spans="1:8" ht="15.9" customHeight="1">
      <c r="A324" s="386"/>
      <c r="B324" s="387"/>
      <c r="C324" s="387"/>
      <c r="D324" s="387"/>
      <c r="E324" s="387"/>
      <c r="F324" s="387"/>
      <c r="G324" s="388"/>
    </row>
    <row r="325" spans="1:8" ht="15.9" customHeight="1">
      <c r="A325" s="355">
        <f>A323+(F323*G323)</f>
        <v>14700</v>
      </c>
      <c r="B325" s="39" t="s">
        <v>460</v>
      </c>
      <c r="C325" s="355"/>
      <c r="D325" s="355"/>
      <c r="E325" s="50" t="s">
        <v>132</v>
      </c>
      <c r="F325" s="50">
        <f>IF(OR(E325="U16", E325="S16"),1,IF(E325="TS",6,2))</f>
        <v>1</v>
      </c>
      <c r="G325" s="357">
        <v>1</v>
      </c>
    </row>
    <row r="326" spans="1:8" ht="15.9" customHeight="1">
      <c r="A326" s="118">
        <f>A325+(F325*G325)</f>
        <v>14701</v>
      </c>
      <c r="B326" s="39" t="s">
        <v>461</v>
      </c>
      <c r="C326" s="355"/>
      <c r="D326" s="355"/>
      <c r="E326" s="50" t="s">
        <v>132</v>
      </c>
      <c r="F326" s="50">
        <f>IF(OR(E326="U16", E326="S16"),1,IF(E326="TS",6,2))</f>
        <v>1</v>
      </c>
      <c r="G326" s="357">
        <v>1</v>
      </c>
    </row>
    <row r="327" spans="1:8" ht="15.9" customHeight="1">
      <c r="A327" s="118">
        <f>A326+(F326*G326)</f>
        <v>14702</v>
      </c>
      <c r="B327" s="39" t="s">
        <v>462</v>
      </c>
      <c r="C327" s="355"/>
      <c r="D327" s="355"/>
      <c r="E327" s="50" t="s">
        <v>132</v>
      </c>
      <c r="F327" s="50">
        <f>IF(OR(E327="U16", E327="S16"),1,IF(E327="TS",6,2))</f>
        <v>1</v>
      </c>
      <c r="G327" s="357">
        <v>1</v>
      </c>
    </row>
    <row r="328" spans="1:8" ht="15.9" customHeight="1">
      <c r="A328" s="118">
        <f>A327+(F327*G327)</f>
        <v>14703</v>
      </c>
      <c r="B328" s="39"/>
      <c r="C328" s="355"/>
      <c r="D328" s="355"/>
      <c r="E328" s="50" t="s">
        <v>132</v>
      </c>
      <c r="F328" s="50">
        <f>IF(OR(E328="U16", E328="S16"),1,IF(E328="TS",6,2))</f>
        <v>1</v>
      </c>
      <c r="G328" s="357">
        <v>1</v>
      </c>
    </row>
    <row r="329" spans="1:8" ht="15.9" customHeight="1">
      <c r="A329" s="383" t="s">
        <v>2009</v>
      </c>
      <c r="B329" s="384"/>
      <c r="C329" s="384"/>
      <c r="D329" s="384"/>
      <c r="E329" s="384"/>
      <c r="F329" s="384"/>
      <c r="G329" s="385"/>
    </row>
    <row r="330" spans="1:8" ht="15.9" customHeight="1">
      <c r="A330" s="307">
        <f>A328+(F328*G328)</f>
        <v>14704</v>
      </c>
      <c r="B330" s="353" t="s">
        <v>459</v>
      </c>
      <c r="C330" s="354"/>
      <c r="D330" s="354"/>
      <c r="E330" s="354" t="s">
        <v>102</v>
      </c>
      <c r="F330" s="354">
        <f t="shared" ref="F330:F367" si="23">IF(OR(E330="U16", E330="S16"),1,IF(E330="TS",6,2))</f>
        <v>2</v>
      </c>
      <c r="G330" s="308">
        <v>1</v>
      </c>
      <c r="H330" s="34" t="s">
        <v>41</v>
      </c>
    </row>
    <row r="331" spans="1:8" ht="15.6">
      <c r="A331" s="307">
        <f t="shared" ref="A331:A369" si="24">A330+(F330*G330)</f>
        <v>14706</v>
      </c>
      <c r="B331" s="353" t="s">
        <v>1163</v>
      </c>
      <c r="C331" s="354"/>
      <c r="D331" s="354"/>
      <c r="E331" s="354" t="s">
        <v>132</v>
      </c>
      <c r="F331" s="354">
        <f t="shared" si="23"/>
        <v>1</v>
      </c>
      <c r="G331" s="308">
        <v>1</v>
      </c>
    </row>
    <row r="332" spans="1:8" ht="15.9" customHeight="1">
      <c r="A332" s="307">
        <f t="shared" si="24"/>
        <v>14707</v>
      </c>
      <c r="B332" s="353" t="s">
        <v>1164</v>
      </c>
      <c r="C332" s="354"/>
      <c r="D332" s="354"/>
      <c r="E332" s="354" t="s">
        <v>132</v>
      </c>
      <c r="F332" s="354">
        <f t="shared" si="23"/>
        <v>1</v>
      </c>
      <c r="G332" s="308">
        <v>1</v>
      </c>
    </row>
    <row r="333" spans="1:8" ht="62.4">
      <c r="A333" s="307">
        <f t="shared" si="24"/>
        <v>14708</v>
      </c>
      <c r="B333" s="353" t="s">
        <v>425</v>
      </c>
      <c r="C333" s="353" t="s">
        <v>1733</v>
      </c>
      <c r="D333" s="353"/>
      <c r="E333" s="354" t="s">
        <v>132</v>
      </c>
      <c r="F333" s="354">
        <f t="shared" si="23"/>
        <v>1</v>
      </c>
      <c r="G333" s="308">
        <v>1</v>
      </c>
    </row>
    <row r="334" spans="1:8" ht="15.9" customHeight="1">
      <c r="A334" s="307">
        <f t="shared" si="24"/>
        <v>14709</v>
      </c>
      <c r="B334" s="309" t="s">
        <v>1161</v>
      </c>
      <c r="C334" s="354"/>
      <c r="D334" s="354"/>
      <c r="E334" s="354" t="s">
        <v>132</v>
      </c>
      <c r="F334" s="354">
        <f t="shared" si="23"/>
        <v>1</v>
      </c>
      <c r="G334" s="308">
        <v>1</v>
      </c>
    </row>
    <row r="335" spans="1:8" ht="15.9" customHeight="1">
      <c r="A335" s="307">
        <f t="shared" si="24"/>
        <v>14710</v>
      </c>
      <c r="B335" s="353" t="s">
        <v>1162</v>
      </c>
      <c r="C335" s="354"/>
      <c r="D335" s="354"/>
      <c r="E335" s="354" t="s">
        <v>1159</v>
      </c>
      <c r="F335" s="354">
        <f t="shared" si="23"/>
        <v>2</v>
      </c>
      <c r="G335" s="308">
        <v>1</v>
      </c>
      <c r="H335" s="34" t="s">
        <v>294</v>
      </c>
    </row>
    <row r="336" spans="1:8" ht="15.75" customHeight="1">
      <c r="A336" s="307">
        <f t="shared" si="24"/>
        <v>14712</v>
      </c>
      <c r="B336" s="353" t="s">
        <v>463</v>
      </c>
      <c r="C336" s="354"/>
      <c r="D336" s="354"/>
      <c r="E336" s="354" t="s">
        <v>1159</v>
      </c>
      <c r="F336" s="354">
        <f t="shared" si="23"/>
        <v>2</v>
      </c>
      <c r="G336" s="308">
        <v>1</v>
      </c>
    </row>
    <row r="337" spans="1:9" ht="15.9" customHeight="1">
      <c r="A337" s="307">
        <f t="shared" si="24"/>
        <v>14714</v>
      </c>
      <c r="B337" s="353" t="s">
        <v>464</v>
      </c>
      <c r="C337" s="354"/>
      <c r="D337" s="354"/>
      <c r="E337" s="354" t="s">
        <v>1159</v>
      </c>
      <c r="F337" s="354">
        <f t="shared" si="23"/>
        <v>2</v>
      </c>
      <c r="G337" s="308">
        <v>1</v>
      </c>
    </row>
    <row r="338" spans="1:9" ht="15.9" customHeight="1">
      <c r="A338" s="64">
        <f t="shared" si="24"/>
        <v>14716</v>
      </c>
      <c r="B338" s="39" t="s">
        <v>465</v>
      </c>
      <c r="C338" s="355"/>
      <c r="D338" s="355"/>
      <c r="E338" s="50" t="s">
        <v>132</v>
      </c>
      <c r="F338" s="50">
        <f t="shared" si="23"/>
        <v>1</v>
      </c>
      <c r="G338" s="357">
        <v>12</v>
      </c>
    </row>
    <row r="339" spans="1:9" ht="15.9" customHeight="1">
      <c r="A339" s="64">
        <f t="shared" si="24"/>
        <v>14728</v>
      </c>
      <c r="B339" s="39" t="s">
        <v>466</v>
      </c>
      <c r="C339" s="355"/>
      <c r="D339" s="355"/>
      <c r="E339" s="50" t="s">
        <v>132</v>
      </c>
      <c r="F339" s="50">
        <f t="shared" si="23"/>
        <v>1</v>
      </c>
      <c r="G339" s="357">
        <v>12</v>
      </c>
    </row>
    <row r="340" spans="1:9" customFormat="1" ht="17.399999999999999">
      <c r="A340" s="64">
        <f t="shared" si="24"/>
        <v>14740</v>
      </c>
      <c r="B340" s="39" t="s">
        <v>467</v>
      </c>
      <c r="C340" s="355"/>
      <c r="D340" s="355"/>
      <c r="E340" s="50" t="s">
        <v>132</v>
      </c>
      <c r="F340" s="50">
        <f t="shared" si="23"/>
        <v>1</v>
      </c>
      <c r="G340" s="357">
        <v>12</v>
      </c>
      <c r="H340" s="11"/>
      <c r="I340" s="95"/>
    </row>
    <row r="341" spans="1:9" customFormat="1" ht="16.5" customHeight="1">
      <c r="A341" s="64">
        <f t="shared" si="24"/>
        <v>14752</v>
      </c>
      <c r="B341" s="39" t="s">
        <v>468</v>
      </c>
      <c r="C341" s="355"/>
      <c r="D341" s="355"/>
      <c r="E341" s="50" t="s">
        <v>132</v>
      </c>
      <c r="F341" s="50">
        <f t="shared" si="23"/>
        <v>1</v>
      </c>
      <c r="G341" s="357">
        <v>12</v>
      </c>
      <c r="H341" s="11"/>
      <c r="I341" s="95"/>
    </row>
    <row r="342" spans="1:9" customFormat="1" ht="17.399999999999999">
      <c r="A342" s="64">
        <f t="shared" si="24"/>
        <v>14764</v>
      </c>
      <c r="B342" s="39" t="s">
        <v>469</v>
      </c>
      <c r="C342" s="355"/>
      <c r="D342" s="355"/>
      <c r="E342" s="50" t="s">
        <v>132</v>
      </c>
      <c r="F342" s="50">
        <f t="shared" si="23"/>
        <v>1</v>
      </c>
      <c r="G342" s="357">
        <v>12</v>
      </c>
      <c r="H342" s="11"/>
      <c r="I342" s="95"/>
    </row>
    <row r="343" spans="1:9" customFormat="1" ht="17.399999999999999">
      <c r="A343" s="64">
        <f t="shared" si="24"/>
        <v>14776</v>
      </c>
      <c r="B343" s="39" t="s">
        <v>470</v>
      </c>
      <c r="C343" s="355"/>
      <c r="D343" s="355"/>
      <c r="E343" s="50" t="s">
        <v>132</v>
      </c>
      <c r="F343" s="50">
        <f t="shared" si="23"/>
        <v>1</v>
      </c>
      <c r="G343" s="357">
        <v>12</v>
      </c>
      <c r="H343" s="11"/>
      <c r="I343" s="95"/>
    </row>
    <row r="344" spans="1:9" customFormat="1" ht="17.399999999999999">
      <c r="A344" s="64">
        <f t="shared" si="24"/>
        <v>14788</v>
      </c>
      <c r="B344" s="39" t="s">
        <v>471</v>
      </c>
      <c r="C344" s="355"/>
      <c r="D344" s="355"/>
      <c r="E344" s="50" t="s">
        <v>132</v>
      </c>
      <c r="F344" s="50">
        <f t="shared" si="23"/>
        <v>1</v>
      </c>
      <c r="G344" s="357">
        <v>12</v>
      </c>
      <c r="H344" s="11"/>
      <c r="I344" s="95"/>
    </row>
    <row r="345" spans="1:9" customFormat="1" ht="17.399999999999999">
      <c r="A345" s="64">
        <f t="shared" si="24"/>
        <v>14800</v>
      </c>
      <c r="B345" s="39" t="s">
        <v>472</v>
      </c>
      <c r="C345" s="355"/>
      <c r="D345" s="355"/>
      <c r="E345" s="50" t="s">
        <v>132</v>
      </c>
      <c r="F345" s="50">
        <f t="shared" si="23"/>
        <v>1</v>
      </c>
      <c r="G345" s="357">
        <v>12</v>
      </c>
      <c r="H345" s="11"/>
      <c r="I345" s="95"/>
    </row>
    <row r="346" spans="1:9" customFormat="1" ht="17.399999999999999">
      <c r="A346" s="64">
        <f t="shared" si="24"/>
        <v>14812</v>
      </c>
      <c r="B346" s="39" t="s">
        <v>473</v>
      </c>
      <c r="C346" s="355"/>
      <c r="D346" s="355"/>
      <c r="E346" s="50" t="s">
        <v>132</v>
      </c>
      <c r="F346" s="50">
        <f t="shared" si="23"/>
        <v>1</v>
      </c>
      <c r="G346" s="357">
        <v>12</v>
      </c>
      <c r="H346" s="11"/>
      <c r="I346" s="95"/>
    </row>
    <row r="347" spans="1:9" customFormat="1" ht="17.399999999999999">
      <c r="A347" s="64">
        <f t="shared" si="24"/>
        <v>14824</v>
      </c>
      <c r="B347" s="39" t="s">
        <v>474</v>
      </c>
      <c r="C347" s="355"/>
      <c r="D347" s="355"/>
      <c r="E347" s="50" t="s">
        <v>132</v>
      </c>
      <c r="F347" s="50">
        <f t="shared" si="23"/>
        <v>1</v>
      </c>
      <c r="G347" s="357">
        <v>12</v>
      </c>
      <c r="H347" s="11"/>
      <c r="I347" s="95"/>
    </row>
    <row r="348" spans="1:9" customFormat="1" ht="17.399999999999999">
      <c r="A348" s="64">
        <f t="shared" si="24"/>
        <v>14836</v>
      </c>
      <c r="B348" s="39" t="s">
        <v>475</v>
      </c>
      <c r="C348" s="355"/>
      <c r="D348" s="355"/>
      <c r="E348" s="50" t="s">
        <v>132</v>
      </c>
      <c r="F348" s="50">
        <f t="shared" si="23"/>
        <v>1</v>
      </c>
      <c r="G348" s="357">
        <v>12</v>
      </c>
      <c r="H348" s="11"/>
      <c r="I348" s="95"/>
    </row>
    <row r="349" spans="1:9" customFormat="1" ht="17.399999999999999">
      <c r="A349" s="64">
        <f t="shared" si="24"/>
        <v>14848</v>
      </c>
      <c r="B349" s="39" t="s">
        <v>476</v>
      </c>
      <c r="C349" s="355"/>
      <c r="D349" s="355"/>
      <c r="E349" s="50" t="s">
        <v>132</v>
      </c>
      <c r="F349" s="50">
        <f t="shared" si="23"/>
        <v>1</v>
      </c>
      <c r="G349" s="357">
        <v>12</v>
      </c>
      <c r="H349" s="11"/>
      <c r="I349" s="95"/>
    </row>
    <row r="350" spans="1:9" customFormat="1" ht="17.399999999999999">
      <c r="A350" s="64">
        <f t="shared" si="24"/>
        <v>14860</v>
      </c>
      <c r="B350" s="39" t="s">
        <v>477</v>
      </c>
      <c r="C350" s="355"/>
      <c r="D350" s="355"/>
      <c r="E350" s="50" t="s">
        <v>132</v>
      </c>
      <c r="F350" s="50">
        <f t="shared" si="23"/>
        <v>1</v>
      </c>
      <c r="G350" s="357">
        <v>12</v>
      </c>
      <c r="H350" s="11"/>
      <c r="I350" s="95"/>
    </row>
    <row r="351" spans="1:9" ht="15.9" customHeight="1">
      <c r="A351" s="64">
        <f t="shared" si="24"/>
        <v>14872</v>
      </c>
      <c r="B351" s="39" t="s">
        <v>478</v>
      </c>
      <c r="C351" s="355"/>
      <c r="D351" s="355"/>
      <c r="E351" s="50" t="s">
        <v>132</v>
      </c>
      <c r="F351" s="50">
        <f t="shared" si="23"/>
        <v>1</v>
      </c>
      <c r="G351" s="357">
        <v>12</v>
      </c>
    </row>
    <row r="352" spans="1:9" customFormat="1" ht="17.399999999999999">
      <c r="A352" s="64">
        <f t="shared" si="24"/>
        <v>14884</v>
      </c>
      <c r="B352" s="39" t="s">
        <v>479</v>
      </c>
      <c r="C352" s="355"/>
      <c r="D352" s="355"/>
      <c r="E352" s="50" t="s">
        <v>132</v>
      </c>
      <c r="F352" s="50">
        <f t="shared" si="23"/>
        <v>1</v>
      </c>
      <c r="G352" s="357">
        <v>12</v>
      </c>
      <c r="H352" s="11"/>
      <c r="I352" s="95"/>
    </row>
    <row r="353" spans="1:9" customFormat="1" ht="16.5" customHeight="1">
      <c r="A353" s="64">
        <f t="shared" si="24"/>
        <v>14896</v>
      </c>
      <c r="B353" s="39" t="s">
        <v>480</v>
      </c>
      <c r="C353" s="355"/>
      <c r="D353" s="355"/>
      <c r="E353" s="50" t="s">
        <v>132</v>
      </c>
      <c r="F353" s="50">
        <f t="shared" si="23"/>
        <v>1</v>
      </c>
      <c r="G353" s="357">
        <v>12</v>
      </c>
      <c r="H353" s="11"/>
      <c r="I353" s="95"/>
    </row>
    <row r="354" spans="1:9" customFormat="1" ht="17.399999999999999">
      <c r="A354" s="64">
        <f t="shared" si="24"/>
        <v>14908</v>
      </c>
      <c r="B354" s="39" t="s">
        <v>481</v>
      </c>
      <c r="C354" s="355"/>
      <c r="D354" s="355"/>
      <c r="E354" s="50" t="s">
        <v>132</v>
      </c>
      <c r="F354" s="50">
        <f t="shared" si="23"/>
        <v>1</v>
      </c>
      <c r="G354" s="357">
        <v>12</v>
      </c>
      <c r="H354" s="11"/>
      <c r="I354" s="95"/>
    </row>
    <row r="355" spans="1:9" customFormat="1" ht="17.399999999999999">
      <c r="A355" s="64">
        <f t="shared" si="24"/>
        <v>14920</v>
      </c>
      <c r="B355" s="39" t="s">
        <v>482</v>
      </c>
      <c r="C355" s="355"/>
      <c r="D355" s="355"/>
      <c r="E355" s="50" t="s">
        <v>132</v>
      </c>
      <c r="F355" s="50">
        <f t="shared" si="23"/>
        <v>1</v>
      </c>
      <c r="G355" s="357">
        <v>12</v>
      </c>
      <c r="H355" s="11"/>
      <c r="I355" s="95"/>
    </row>
    <row r="356" spans="1:9" customFormat="1" ht="17.399999999999999">
      <c r="A356" s="64">
        <f t="shared" si="24"/>
        <v>14932</v>
      </c>
      <c r="B356" s="39" t="s">
        <v>483</v>
      </c>
      <c r="C356" s="355"/>
      <c r="D356" s="355"/>
      <c r="E356" s="50" t="s">
        <v>132</v>
      </c>
      <c r="F356" s="50">
        <f t="shared" si="23"/>
        <v>1</v>
      </c>
      <c r="G356" s="357">
        <v>12</v>
      </c>
      <c r="H356" s="11"/>
      <c r="I356" s="95"/>
    </row>
    <row r="357" spans="1:9" customFormat="1" ht="17.399999999999999">
      <c r="A357" s="64">
        <f t="shared" si="24"/>
        <v>14944</v>
      </c>
      <c r="B357" s="39" t="s">
        <v>484</v>
      </c>
      <c r="C357" s="355"/>
      <c r="D357" s="355"/>
      <c r="E357" s="50" t="s">
        <v>132</v>
      </c>
      <c r="F357" s="50">
        <f t="shared" si="23"/>
        <v>1</v>
      </c>
      <c r="G357" s="357">
        <v>12</v>
      </c>
      <c r="H357" s="11"/>
      <c r="I357" s="95"/>
    </row>
    <row r="358" spans="1:9" customFormat="1" ht="17.399999999999999">
      <c r="A358" s="64">
        <f t="shared" si="24"/>
        <v>14956</v>
      </c>
      <c r="B358" s="39" t="s">
        <v>485</v>
      </c>
      <c r="C358" s="355"/>
      <c r="D358" s="355"/>
      <c r="E358" s="50" t="s">
        <v>132</v>
      </c>
      <c r="F358" s="50">
        <f t="shared" si="23"/>
        <v>1</v>
      </c>
      <c r="G358" s="357">
        <v>12</v>
      </c>
      <c r="H358" s="11"/>
      <c r="I358" s="95"/>
    </row>
    <row r="359" spans="1:9" customFormat="1" ht="17.399999999999999">
      <c r="A359" s="64">
        <f t="shared" si="24"/>
        <v>14968</v>
      </c>
      <c r="B359" s="39" t="s">
        <v>486</v>
      </c>
      <c r="C359" s="355"/>
      <c r="D359" s="355"/>
      <c r="E359" s="50" t="s">
        <v>132</v>
      </c>
      <c r="F359" s="50">
        <f t="shared" si="23"/>
        <v>1</v>
      </c>
      <c r="G359" s="357">
        <v>12</v>
      </c>
      <c r="H359" s="11"/>
      <c r="I359" s="95"/>
    </row>
    <row r="360" spans="1:9" customFormat="1" ht="17.399999999999999">
      <c r="A360" s="64">
        <f t="shared" si="24"/>
        <v>14980</v>
      </c>
      <c r="B360" s="39" t="s">
        <v>487</v>
      </c>
      <c r="C360" s="355"/>
      <c r="D360" s="355"/>
      <c r="E360" s="50" t="s">
        <v>132</v>
      </c>
      <c r="F360" s="50">
        <f t="shared" si="23"/>
        <v>1</v>
      </c>
      <c r="G360" s="357">
        <v>12</v>
      </c>
      <c r="H360" s="11"/>
      <c r="I360" s="95"/>
    </row>
    <row r="361" spans="1:9" customFormat="1" ht="17.399999999999999">
      <c r="A361" s="64">
        <f t="shared" si="24"/>
        <v>14992</v>
      </c>
      <c r="B361" s="39" t="s">
        <v>488</v>
      </c>
      <c r="C361" s="355"/>
      <c r="D361" s="355"/>
      <c r="E361" s="50" t="s">
        <v>132</v>
      </c>
      <c r="F361" s="50">
        <f t="shared" si="23"/>
        <v>1</v>
      </c>
      <c r="G361" s="357">
        <v>12</v>
      </c>
      <c r="H361" s="11"/>
      <c r="I361" s="95"/>
    </row>
    <row r="362" spans="1:9" customFormat="1" ht="17.399999999999999">
      <c r="A362" s="64">
        <f t="shared" si="24"/>
        <v>15004</v>
      </c>
      <c r="B362" s="39" t="s">
        <v>489</v>
      </c>
      <c r="C362" s="355"/>
      <c r="D362" s="355"/>
      <c r="E362" s="50" t="s">
        <v>132</v>
      </c>
      <c r="F362" s="50">
        <f t="shared" si="23"/>
        <v>1</v>
      </c>
      <c r="G362" s="357">
        <v>12</v>
      </c>
      <c r="H362" s="11"/>
      <c r="I362" s="95"/>
    </row>
    <row r="363" spans="1:9" customFormat="1" ht="17.399999999999999">
      <c r="A363" s="64">
        <f t="shared" si="24"/>
        <v>15016</v>
      </c>
      <c r="B363" s="39" t="s">
        <v>490</v>
      </c>
      <c r="C363" s="355"/>
      <c r="D363" s="355"/>
      <c r="E363" s="50" t="s">
        <v>132</v>
      </c>
      <c r="F363" s="50">
        <f t="shared" si="23"/>
        <v>1</v>
      </c>
      <c r="G363" s="357">
        <v>12</v>
      </c>
      <c r="H363" s="11"/>
      <c r="I363" s="95"/>
    </row>
    <row r="364" spans="1:9" customFormat="1" ht="17.399999999999999">
      <c r="A364" s="64">
        <f t="shared" si="24"/>
        <v>15028</v>
      </c>
      <c r="B364" s="39" t="s">
        <v>491</v>
      </c>
      <c r="C364" s="355"/>
      <c r="D364" s="355"/>
      <c r="E364" s="50" t="s">
        <v>132</v>
      </c>
      <c r="F364" s="50">
        <f t="shared" si="23"/>
        <v>1</v>
      </c>
      <c r="G364" s="357">
        <v>12</v>
      </c>
      <c r="H364" s="11"/>
      <c r="I364" s="95"/>
    </row>
    <row r="365" spans="1:9" customFormat="1" ht="17.399999999999999">
      <c r="A365" s="64">
        <f t="shared" si="24"/>
        <v>15040</v>
      </c>
      <c r="B365" s="39" t="s">
        <v>492</v>
      </c>
      <c r="C365" s="355"/>
      <c r="D365" s="355"/>
      <c r="E365" s="50" t="s">
        <v>132</v>
      </c>
      <c r="F365" s="50">
        <f t="shared" si="23"/>
        <v>1</v>
      </c>
      <c r="G365" s="357">
        <v>12</v>
      </c>
      <c r="H365" s="11"/>
      <c r="I365" s="95"/>
    </row>
    <row r="366" spans="1:9" customFormat="1" ht="17.399999999999999">
      <c r="A366" s="64">
        <f t="shared" si="24"/>
        <v>15052</v>
      </c>
      <c r="B366" s="39" t="s">
        <v>493</v>
      </c>
      <c r="C366" s="355"/>
      <c r="D366" s="355"/>
      <c r="E366" s="50" t="s">
        <v>132</v>
      </c>
      <c r="F366" s="50">
        <f t="shared" si="23"/>
        <v>1</v>
      </c>
      <c r="G366" s="357">
        <v>12</v>
      </c>
      <c r="H366" s="11"/>
      <c r="I366" s="95"/>
    </row>
    <row r="367" spans="1:9" customFormat="1" ht="17.399999999999999">
      <c r="A367" s="64">
        <f t="shared" si="24"/>
        <v>15064</v>
      </c>
      <c r="B367" s="39" t="s">
        <v>494</v>
      </c>
      <c r="C367" s="355"/>
      <c r="D367" s="355"/>
      <c r="E367" s="50" t="s">
        <v>132</v>
      </c>
      <c r="F367" s="50">
        <f t="shared" si="23"/>
        <v>1</v>
      </c>
      <c r="G367" s="357">
        <v>12</v>
      </c>
      <c r="H367" s="11"/>
      <c r="I367" s="95"/>
    </row>
    <row r="368" spans="1:9" customFormat="1" ht="16.5" customHeight="1">
      <c r="A368" s="64">
        <f t="shared" si="24"/>
        <v>15076</v>
      </c>
      <c r="B368" s="39" t="s">
        <v>574</v>
      </c>
      <c r="C368" s="355"/>
      <c r="D368" s="355"/>
      <c r="E368" s="50" t="s">
        <v>132</v>
      </c>
      <c r="F368" s="50">
        <f>IF(OR(E368="U16", E368="S16"),1,IF(E368="TS",6,2))</f>
        <v>1</v>
      </c>
      <c r="G368" s="357">
        <v>12</v>
      </c>
      <c r="H368" s="11"/>
      <c r="I368" s="95"/>
    </row>
    <row r="369" spans="1:9" ht="15.75" customHeight="1">
      <c r="A369" s="64">
        <f t="shared" si="24"/>
        <v>15088</v>
      </c>
      <c r="B369" s="39"/>
      <c r="C369" s="355"/>
      <c r="D369" s="355"/>
      <c r="E369" s="50" t="s">
        <v>132</v>
      </c>
      <c r="F369" s="50">
        <f>IF(OR(E369="U16", E369="S16"),1,IF(E369="TS",6,2))</f>
        <v>1</v>
      </c>
      <c r="G369" s="357">
        <v>2</v>
      </c>
    </row>
    <row r="370" spans="1:9" ht="15.9" customHeight="1" thickBot="1">
      <c r="A370" s="369" t="s">
        <v>1570</v>
      </c>
      <c r="B370" s="370"/>
      <c r="C370" s="370"/>
      <c r="D370" s="370"/>
      <c r="E370" s="370"/>
      <c r="F370" s="370"/>
      <c r="G370" s="371"/>
    </row>
    <row r="371" spans="1:9" ht="15.9" customHeight="1">
      <c r="A371" s="355">
        <f>A369+(F369*G369)</f>
        <v>15090</v>
      </c>
      <c r="B371" s="229" t="s">
        <v>1874</v>
      </c>
      <c r="C371" s="355"/>
      <c r="D371" s="355"/>
      <c r="E371" s="50" t="s">
        <v>132</v>
      </c>
      <c r="F371" s="50">
        <f t="shared" ref="F371:F381" si="25">IF(OR(E371="U16", E371="S16"),1,IF(E371="TS",6,2))</f>
        <v>1</v>
      </c>
      <c r="G371" s="355">
        <v>1</v>
      </c>
    </row>
    <row r="372" spans="1:9" ht="15.9" customHeight="1">
      <c r="A372" s="355">
        <f>A371+(F371*G371)</f>
        <v>15091</v>
      </c>
      <c r="B372" s="41" t="s">
        <v>1875</v>
      </c>
      <c r="C372" s="355"/>
      <c r="D372" s="355"/>
      <c r="E372" s="50" t="s">
        <v>132</v>
      </c>
      <c r="F372" s="50">
        <f t="shared" si="25"/>
        <v>1</v>
      </c>
      <c r="G372" s="355">
        <v>1</v>
      </c>
    </row>
    <row r="373" spans="1:9" customFormat="1" ht="17.399999999999999">
      <c r="A373" s="355">
        <f t="shared" ref="A373:A380" si="26">A372+(F372*G372)</f>
        <v>15092</v>
      </c>
      <c r="B373" s="41" t="s">
        <v>1876</v>
      </c>
      <c r="C373" s="355"/>
      <c r="D373" s="355"/>
      <c r="E373" s="50" t="s">
        <v>132</v>
      </c>
      <c r="F373" s="50">
        <f t="shared" si="25"/>
        <v>1</v>
      </c>
      <c r="G373" s="355">
        <v>1</v>
      </c>
      <c r="H373" s="11"/>
      <c r="I373" s="95"/>
    </row>
    <row r="374" spans="1:9" customFormat="1" ht="16.5" customHeight="1">
      <c r="A374" s="355">
        <f t="shared" si="26"/>
        <v>15093</v>
      </c>
      <c r="B374" s="41" t="s">
        <v>1568</v>
      </c>
      <c r="C374" s="355"/>
      <c r="D374" s="355"/>
      <c r="E374" s="50" t="s">
        <v>132</v>
      </c>
      <c r="F374" s="50">
        <f t="shared" si="25"/>
        <v>1</v>
      </c>
      <c r="G374" s="355">
        <v>1</v>
      </c>
      <c r="H374" s="11"/>
      <c r="I374" s="95"/>
    </row>
    <row r="375" spans="1:9" customFormat="1" ht="17.399999999999999">
      <c r="A375" s="355">
        <f t="shared" si="26"/>
        <v>15094</v>
      </c>
      <c r="B375" s="41" t="s">
        <v>1569</v>
      </c>
      <c r="C375" s="355"/>
      <c r="D375" s="355"/>
      <c r="E375" s="50" t="s">
        <v>132</v>
      </c>
      <c r="F375" s="50">
        <f t="shared" si="25"/>
        <v>1</v>
      </c>
      <c r="G375" s="355">
        <v>1</v>
      </c>
      <c r="H375" s="11"/>
      <c r="I375" s="95"/>
    </row>
    <row r="376" spans="1:9" customFormat="1" ht="17.399999999999999">
      <c r="A376" s="355">
        <f t="shared" si="26"/>
        <v>15095</v>
      </c>
      <c r="B376" s="41" t="s">
        <v>1877</v>
      </c>
      <c r="C376" s="355"/>
      <c r="D376" s="355"/>
      <c r="E376" s="50" t="s">
        <v>132</v>
      </c>
      <c r="F376" s="50">
        <f t="shared" si="25"/>
        <v>1</v>
      </c>
      <c r="G376" s="355">
        <v>1</v>
      </c>
      <c r="H376" s="11"/>
      <c r="I376" s="95"/>
    </row>
    <row r="377" spans="1:9" customFormat="1" ht="16.5" customHeight="1">
      <c r="A377" s="355">
        <f t="shared" si="26"/>
        <v>15096</v>
      </c>
      <c r="B377" s="41" t="s">
        <v>1878</v>
      </c>
      <c r="C377" s="355"/>
      <c r="D377" s="355"/>
      <c r="E377" s="50" t="s">
        <v>132</v>
      </c>
      <c r="F377" s="50">
        <f t="shared" si="25"/>
        <v>1</v>
      </c>
      <c r="G377" s="355">
        <v>1</v>
      </c>
      <c r="H377" s="11"/>
      <c r="I377" s="95"/>
    </row>
    <row r="378" spans="1:9" customFormat="1" ht="17.399999999999999">
      <c r="A378" s="355">
        <f t="shared" si="26"/>
        <v>15097</v>
      </c>
      <c r="B378" s="41"/>
      <c r="C378" s="355"/>
      <c r="D378" s="355"/>
      <c r="E378" s="50" t="s">
        <v>132</v>
      </c>
      <c r="F378" s="50">
        <f t="shared" si="25"/>
        <v>1</v>
      </c>
      <c r="G378" s="355">
        <v>1</v>
      </c>
      <c r="H378" s="11"/>
      <c r="I378" s="95"/>
    </row>
    <row r="379" spans="1:9" customFormat="1" ht="17.399999999999999">
      <c r="A379" s="355">
        <f t="shared" si="26"/>
        <v>15098</v>
      </c>
      <c r="B379" s="41"/>
      <c r="C379" s="355"/>
      <c r="D379" s="355"/>
      <c r="E379" s="50" t="s">
        <v>132</v>
      </c>
      <c r="F379" s="50">
        <f t="shared" si="25"/>
        <v>1</v>
      </c>
      <c r="G379" s="355">
        <v>1</v>
      </c>
      <c r="H379" s="11"/>
      <c r="I379" s="95"/>
    </row>
    <row r="380" spans="1:9" customFormat="1" ht="17.399999999999999" customHeight="1">
      <c r="A380" s="355">
        <f t="shared" si="26"/>
        <v>15099</v>
      </c>
      <c r="B380" s="41"/>
      <c r="C380" s="355"/>
      <c r="D380" s="355"/>
      <c r="E380" s="50" t="s">
        <v>132</v>
      </c>
      <c r="F380" s="50">
        <f t="shared" si="25"/>
        <v>1</v>
      </c>
      <c r="G380" s="355">
        <v>1</v>
      </c>
      <c r="H380" s="34"/>
      <c r="I380" s="95"/>
    </row>
    <row r="381" spans="1:9" customFormat="1" ht="18" thickBot="1">
      <c r="A381" s="355">
        <f>A380+(F380*G380)</f>
        <v>15100</v>
      </c>
      <c r="B381" s="39" t="s">
        <v>124</v>
      </c>
      <c r="C381" s="355"/>
      <c r="D381" s="355"/>
      <c r="E381" s="50" t="s">
        <v>132</v>
      </c>
      <c r="F381" s="50">
        <f t="shared" si="25"/>
        <v>1</v>
      </c>
      <c r="G381" s="355">
        <v>700</v>
      </c>
      <c r="H381" s="11"/>
      <c r="I381" s="95"/>
    </row>
    <row r="382" spans="1:9" customFormat="1" ht="17.399999999999999">
      <c r="A382" s="386" t="s">
        <v>1337</v>
      </c>
      <c r="B382" s="387"/>
      <c r="C382" s="387"/>
      <c r="D382" s="387"/>
      <c r="E382" s="387"/>
      <c r="F382" s="387"/>
      <c r="G382" s="388"/>
      <c r="H382" s="11"/>
      <c r="I382" s="95"/>
    </row>
    <row r="383" spans="1:9" customFormat="1" ht="17.399999999999999">
      <c r="A383" s="355">
        <f>A381+(F381*G381)</f>
        <v>15800</v>
      </c>
      <c r="B383" s="39" t="s">
        <v>101</v>
      </c>
      <c r="C383" s="355"/>
      <c r="D383" s="355"/>
      <c r="E383" s="50" t="s">
        <v>151</v>
      </c>
      <c r="F383" s="50">
        <f t="shared" ref="F383:F385" si="27">IF(OR(E383="U16", E383="S16"),1,IF(E383="TS",6,2))</f>
        <v>2</v>
      </c>
      <c r="G383" s="357">
        <v>1</v>
      </c>
      <c r="H383" s="11"/>
      <c r="I383" s="95"/>
    </row>
    <row r="384" spans="1:9" customFormat="1" ht="18" customHeight="1">
      <c r="A384" s="64">
        <f>A383+(F383*G383)</f>
        <v>15802</v>
      </c>
      <c r="B384" s="39" t="s">
        <v>436</v>
      </c>
      <c r="C384" s="355"/>
      <c r="D384" s="355"/>
      <c r="E384" s="50" t="s">
        <v>69</v>
      </c>
      <c r="F384" s="50">
        <f>IF(OR(E384="U16", E384="S16"),1,IF(E384="TS",6,2))</f>
        <v>2</v>
      </c>
      <c r="G384" s="357">
        <v>96</v>
      </c>
      <c r="H384" s="11"/>
      <c r="I384" s="95"/>
    </row>
    <row r="385" spans="1:9" customFormat="1" ht="18" thickBot="1">
      <c r="A385" s="66">
        <f>A384+(F384*G384)</f>
        <v>15994</v>
      </c>
      <c r="B385" s="125" t="s">
        <v>41</v>
      </c>
      <c r="C385" s="126"/>
      <c r="D385" s="126"/>
      <c r="E385" s="127" t="s">
        <v>132</v>
      </c>
      <c r="F385" s="127">
        <f t="shared" si="27"/>
        <v>1</v>
      </c>
      <c r="G385" s="358">
        <v>6</v>
      </c>
      <c r="H385" s="11" t="s">
        <v>41</v>
      </c>
      <c r="I385" s="95"/>
    </row>
    <row r="386" spans="1:9" customFormat="1" ht="15.9" customHeight="1" thickBot="1">
      <c r="A386" s="379" t="s">
        <v>1341</v>
      </c>
      <c r="B386" s="380"/>
      <c r="C386" s="380"/>
      <c r="D386" s="380"/>
      <c r="E386" s="380"/>
      <c r="F386" s="380"/>
      <c r="G386" s="381"/>
      <c r="H386" s="11"/>
      <c r="I386" s="95"/>
    </row>
    <row r="387" spans="1:9" customFormat="1" ht="17.399999999999999">
      <c r="A387" s="348">
        <f>A385+(F385*G385)</f>
        <v>16000</v>
      </c>
      <c r="B387" s="117" t="s">
        <v>1122</v>
      </c>
      <c r="C387" s="348"/>
      <c r="D387" s="348"/>
      <c r="E387" s="122" t="s">
        <v>125</v>
      </c>
      <c r="F387" s="122">
        <f t="shared" ref="F387:F408" si="28">IF(OR(E387="U16", E387="S16"),1,IF(E387="TS",6,2))</f>
        <v>1</v>
      </c>
      <c r="G387" s="348">
        <v>1</v>
      </c>
      <c r="H387" s="11"/>
      <c r="I387" s="95"/>
    </row>
    <row r="388" spans="1:9" customFormat="1" ht="17.399999999999999">
      <c r="A388" s="355">
        <f t="shared" ref="A388:A435" si="29">A387+(F387*G387)</f>
        <v>16001</v>
      </c>
      <c r="B388" s="39" t="s">
        <v>1123</v>
      </c>
      <c r="C388" s="355"/>
      <c r="D388" s="355"/>
      <c r="E388" s="50" t="s">
        <v>125</v>
      </c>
      <c r="F388" s="50">
        <f t="shared" si="28"/>
        <v>1</v>
      </c>
      <c r="G388" s="355">
        <v>1</v>
      </c>
      <c r="H388" s="11"/>
      <c r="I388" s="95"/>
    </row>
    <row r="389" spans="1:9" customFormat="1" ht="17.399999999999999">
      <c r="A389" s="355">
        <f t="shared" si="29"/>
        <v>16002</v>
      </c>
      <c r="B389" s="39" t="s">
        <v>128</v>
      </c>
      <c r="C389" s="355"/>
      <c r="D389" s="355"/>
      <c r="E389" s="50" t="s">
        <v>102</v>
      </c>
      <c r="F389" s="50">
        <f t="shared" si="28"/>
        <v>2</v>
      </c>
      <c r="G389" s="355">
        <v>1</v>
      </c>
      <c r="H389" s="11"/>
      <c r="I389" s="95"/>
    </row>
    <row r="390" spans="1:9" customFormat="1" ht="17.399999999999999">
      <c r="A390" s="355">
        <f t="shared" si="29"/>
        <v>16004</v>
      </c>
      <c r="B390" s="39" t="s">
        <v>30</v>
      </c>
      <c r="C390" s="355"/>
      <c r="D390" s="355"/>
      <c r="E390" s="50" t="s">
        <v>69</v>
      </c>
      <c r="F390" s="50">
        <f t="shared" si="28"/>
        <v>2</v>
      </c>
      <c r="G390" s="355">
        <v>4</v>
      </c>
      <c r="H390" s="11"/>
      <c r="I390" s="95"/>
    </row>
    <row r="391" spans="1:9" customFormat="1" ht="17.399999999999999">
      <c r="A391" s="355">
        <f t="shared" si="29"/>
        <v>16012</v>
      </c>
      <c r="B391" s="39" t="s">
        <v>295</v>
      </c>
      <c r="C391" s="355"/>
      <c r="D391" s="355"/>
      <c r="E391" s="50" t="s">
        <v>69</v>
      </c>
      <c r="F391" s="50">
        <f t="shared" si="28"/>
        <v>2</v>
      </c>
      <c r="G391" s="355">
        <v>4</v>
      </c>
      <c r="H391" s="11"/>
      <c r="I391" s="95"/>
    </row>
    <row r="392" spans="1:9" customFormat="1" ht="17.399999999999999">
      <c r="A392" s="355">
        <f t="shared" si="29"/>
        <v>16020</v>
      </c>
      <c r="B392" s="39" t="s">
        <v>162</v>
      </c>
      <c r="C392" s="355"/>
      <c r="D392" s="355"/>
      <c r="E392" s="50" t="s">
        <v>69</v>
      </c>
      <c r="F392" s="50">
        <f t="shared" si="28"/>
        <v>2</v>
      </c>
      <c r="G392" s="355">
        <v>4</v>
      </c>
      <c r="H392" s="11"/>
      <c r="I392" s="95"/>
    </row>
    <row r="393" spans="1:9" customFormat="1" ht="17.399999999999999">
      <c r="A393" s="355">
        <f t="shared" si="29"/>
        <v>16028</v>
      </c>
      <c r="B393" s="39" t="s">
        <v>163</v>
      </c>
      <c r="C393" s="355"/>
      <c r="D393" s="355"/>
      <c r="E393" s="50" t="s">
        <v>69</v>
      </c>
      <c r="F393" s="50">
        <f t="shared" si="28"/>
        <v>2</v>
      </c>
      <c r="G393" s="355">
        <v>4</v>
      </c>
      <c r="H393" s="11"/>
      <c r="I393" s="95"/>
    </row>
    <row r="394" spans="1:9" customFormat="1" ht="17.399999999999999">
      <c r="A394" s="355">
        <f t="shared" si="29"/>
        <v>16036</v>
      </c>
      <c r="B394" s="39" t="s">
        <v>164</v>
      </c>
      <c r="C394" s="355"/>
      <c r="D394" s="355"/>
      <c r="E394" s="50" t="s">
        <v>69</v>
      </c>
      <c r="F394" s="50">
        <f t="shared" si="28"/>
        <v>2</v>
      </c>
      <c r="G394" s="355">
        <v>4</v>
      </c>
      <c r="H394" s="11"/>
      <c r="I394" s="95"/>
    </row>
    <row r="395" spans="1:9" customFormat="1" ht="17.399999999999999">
      <c r="A395" s="355">
        <f t="shared" si="29"/>
        <v>16044</v>
      </c>
      <c r="B395" s="39" t="s">
        <v>165</v>
      </c>
      <c r="C395" s="355"/>
      <c r="D395" s="355"/>
      <c r="E395" s="50" t="s">
        <v>69</v>
      </c>
      <c r="F395" s="50">
        <f t="shared" si="28"/>
        <v>2</v>
      </c>
      <c r="G395" s="355">
        <v>4</v>
      </c>
      <c r="H395" s="11"/>
      <c r="I395" s="95"/>
    </row>
    <row r="396" spans="1:9" customFormat="1" ht="17.399999999999999">
      <c r="A396" s="355">
        <f t="shared" si="29"/>
        <v>16052</v>
      </c>
      <c r="B396" s="39" t="s">
        <v>166</v>
      </c>
      <c r="C396" s="355"/>
      <c r="D396" s="355"/>
      <c r="E396" s="50" t="s">
        <v>69</v>
      </c>
      <c r="F396" s="50">
        <f t="shared" si="28"/>
        <v>2</v>
      </c>
      <c r="G396" s="355">
        <v>4</v>
      </c>
      <c r="H396" s="11"/>
      <c r="I396" s="95"/>
    </row>
    <row r="397" spans="1:9" customFormat="1" ht="17.399999999999999">
      <c r="A397" s="355">
        <f t="shared" si="29"/>
        <v>16060</v>
      </c>
      <c r="B397" s="39" t="s">
        <v>167</v>
      </c>
      <c r="C397" s="355"/>
      <c r="D397" s="355"/>
      <c r="E397" s="50" t="s">
        <v>69</v>
      </c>
      <c r="F397" s="50">
        <f t="shared" si="28"/>
        <v>2</v>
      </c>
      <c r="G397" s="355">
        <v>4</v>
      </c>
      <c r="H397" s="11"/>
      <c r="I397" s="95"/>
    </row>
    <row r="398" spans="1:9" customFormat="1" ht="17.399999999999999">
      <c r="A398" s="355">
        <f t="shared" si="29"/>
        <v>16068</v>
      </c>
      <c r="B398" s="39" t="s">
        <v>168</v>
      </c>
      <c r="C398" s="355"/>
      <c r="D398" s="355"/>
      <c r="E398" s="50" t="s">
        <v>69</v>
      </c>
      <c r="F398" s="50">
        <f t="shared" si="28"/>
        <v>2</v>
      </c>
      <c r="G398" s="355">
        <v>4</v>
      </c>
      <c r="H398" s="11"/>
      <c r="I398" s="95"/>
    </row>
    <row r="399" spans="1:9" customFormat="1" ht="17.399999999999999">
      <c r="A399" s="355">
        <f t="shared" si="29"/>
        <v>16076</v>
      </c>
      <c r="B399" s="39" t="s">
        <v>169</v>
      </c>
      <c r="C399" s="355"/>
      <c r="D399" s="355"/>
      <c r="E399" s="50" t="s">
        <v>69</v>
      </c>
      <c r="F399" s="50">
        <f t="shared" si="28"/>
        <v>2</v>
      </c>
      <c r="G399" s="355">
        <v>4</v>
      </c>
      <c r="H399" s="11"/>
      <c r="I399" s="95"/>
    </row>
    <row r="400" spans="1:9" customFormat="1" ht="17.399999999999999">
      <c r="A400" s="355">
        <f t="shared" si="29"/>
        <v>16084</v>
      </c>
      <c r="B400" s="39" t="s">
        <v>0</v>
      </c>
      <c r="C400" s="355"/>
      <c r="D400" s="355"/>
      <c r="E400" s="50" t="s">
        <v>69</v>
      </c>
      <c r="F400" s="50">
        <f t="shared" si="28"/>
        <v>2</v>
      </c>
      <c r="G400" s="355">
        <v>4</v>
      </c>
      <c r="H400" s="11"/>
      <c r="I400" s="95"/>
    </row>
    <row r="401" spans="1:9" customFormat="1" ht="17.399999999999999">
      <c r="A401" s="355">
        <f t="shared" si="29"/>
        <v>16092</v>
      </c>
      <c r="B401" s="39" t="s">
        <v>129</v>
      </c>
      <c r="C401" s="355"/>
      <c r="D401" s="355"/>
      <c r="E401" s="50" t="s">
        <v>69</v>
      </c>
      <c r="F401" s="50">
        <f t="shared" si="28"/>
        <v>2</v>
      </c>
      <c r="G401" s="355">
        <v>4</v>
      </c>
      <c r="H401" s="11"/>
      <c r="I401" s="95"/>
    </row>
    <row r="402" spans="1:9" customFormat="1" ht="17.399999999999999">
      <c r="A402" s="355">
        <f t="shared" si="29"/>
        <v>16100</v>
      </c>
      <c r="B402" s="39" t="s">
        <v>130</v>
      </c>
      <c r="C402" s="355"/>
      <c r="D402" s="355"/>
      <c r="E402" s="50" t="s">
        <v>69</v>
      </c>
      <c r="F402" s="50">
        <f t="shared" si="28"/>
        <v>2</v>
      </c>
      <c r="G402" s="355">
        <v>4</v>
      </c>
      <c r="H402" s="11"/>
      <c r="I402" s="95"/>
    </row>
    <row r="403" spans="1:9" customFormat="1" ht="17.399999999999999">
      <c r="A403" s="355">
        <f t="shared" si="29"/>
        <v>16108</v>
      </c>
      <c r="B403" s="39" t="s">
        <v>134</v>
      </c>
      <c r="C403" s="355"/>
      <c r="D403" s="355"/>
      <c r="E403" s="50" t="s">
        <v>69</v>
      </c>
      <c r="F403" s="50">
        <f t="shared" si="28"/>
        <v>2</v>
      </c>
      <c r="G403" s="355">
        <v>4</v>
      </c>
      <c r="H403" s="11"/>
      <c r="I403" s="95"/>
    </row>
    <row r="404" spans="1:9" customFormat="1" ht="17.399999999999999">
      <c r="A404" s="355">
        <f t="shared" si="29"/>
        <v>16116</v>
      </c>
      <c r="B404" s="39" t="s">
        <v>136</v>
      </c>
      <c r="C404" s="355"/>
      <c r="D404" s="355"/>
      <c r="E404" s="50" t="s">
        <v>69</v>
      </c>
      <c r="F404" s="50">
        <f t="shared" si="28"/>
        <v>2</v>
      </c>
      <c r="G404" s="355">
        <v>4</v>
      </c>
      <c r="H404" s="11"/>
      <c r="I404" s="95"/>
    </row>
    <row r="405" spans="1:9" customFormat="1" ht="17.399999999999999">
      <c r="A405" s="355">
        <f t="shared" si="29"/>
        <v>16124</v>
      </c>
      <c r="B405" s="39" t="s">
        <v>131</v>
      </c>
      <c r="C405" s="355"/>
      <c r="D405" s="355"/>
      <c r="E405" s="50" t="s">
        <v>69</v>
      </c>
      <c r="F405" s="50">
        <f t="shared" si="28"/>
        <v>2</v>
      </c>
      <c r="G405" s="355">
        <v>4</v>
      </c>
      <c r="H405" s="11"/>
      <c r="I405" s="95"/>
    </row>
    <row r="406" spans="1:9" customFormat="1" ht="17.399999999999999">
      <c r="A406" s="355">
        <f t="shared" si="29"/>
        <v>16132</v>
      </c>
      <c r="B406" s="39" t="s">
        <v>135</v>
      </c>
      <c r="C406" s="355"/>
      <c r="D406" s="355"/>
      <c r="E406" s="50" t="s">
        <v>69</v>
      </c>
      <c r="F406" s="50">
        <f t="shared" si="28"/>
        <v>2</v>
      </c>
      <c r="G406" s="355">
        <v>4</v>
      </c>
      <c r="H406" s="11"/>
      <c r="I406" s="95"/>
    </row>
    <row r="407" spans="1:9" customFormat="1" ht="17.399999999999999">
      <c r="A407" s="355">
        <f t="shared" si="29"/>
        <v>16140</v>
      </c>
      <c r="B407" s="39" t="s">
        <v>71</v>
      </c>
      <c r="C407" s="355"/>
      <c r="D407" s="355"/>
      <c r="E407" s="50" t="s">
        <v>69</v>
      </c>
      <c r="F407" s="50">
        <f t="shared" si="28"/>
        <v>2</v>
      </c>
      <c r="G407" s="355">
        <v>4</v>
      </c>
      <c r="H407" s="11"/>
      <c r="I407" s="95"/>
    </row>
    <row r="408" spans="1:9" customFormat="1" ht="17.399999999999999">
      <c r="A408" s="355">
        <f t="shared" si="29"/>
        <v>16148</v>
      </c>
      <c r="B408" s="39" t="s">
        <v>3</v>
      </c>
      <c r="C408" s="355"/>
      <c r="D408" s="355"/>
      <c r="E408" s="50" t="s">
        <v>69</v>
      </c>
      <c r="F408" s="50">
        <f t="shared" si="28"/>
        <v>2</v>
      </c>
      <c r="G408" s="355">
        <v>4</v>
      </c>
      <c r="H408" s="11"/>
      <c r="I408" s="95"/>
    </row>
    <row r="409" spans="1:9" customFormat="1" ht="17.399999999999999">
      <c r="A409" s="355">
        <f t="shared" si="29"/>
        <v>16156</v>
      </c>
      <c r="B409" s="39" t="s">
        <v>4</v>
      </c>
      <c r="C409" s="355"/>
      <c r="D409" s="355"/>
      <c r="E409" s="50" t="s">
        <v>69</v>
      </c>
      <c r="F409" s="50">
        <f>IF(OR(E409="U16", E409="S16"),1,IF(E409="TS",6,2))</f>
        <v>2</v>
      </c>
      <c r="G409" s="355">
        <v>4</v>
      </c>
      <c r="H409" s="11"/>
      <c r="I409" s="95"/>
    </row>
    <row r="410" spans="1:9" customFormat="1" ht="17.399999999999999">
      <c r="A410" s="355">
        <f t="shared" si="29"/>
        <v>16164</v>
      </c>
      <c r="B410" s="39" t="s">
        <v>72</v>
      </c>
      <c r="C410" s="355"/>
      <c r="D410" s="355"/>
      <c r="E410" s="50" t="s">
        <v>69</v>
      </c>
      <c r="F410" s="50">
        <f>IF(OR(E410="U16", E410="S16"),1,IF(E410="TS",6,2))</f>
        <v>2</v>
      </c>
      <c r="G410" s="355">
        <v>4</v>
      </c>
      <c r="H410" s="11"/>
      <c r="I410" s="95"/>
    </row>
    <row r="411" spans="1:9" customFormat="1" ht="17.399999999999999">
      <c r="A411" s="355">
        <f t="shared" si="29"/>
        <v>16172</v>
      </c>
      <c r="B411" s="39" t="s">
        <v>73</v>
      </c>
      <c r="C411" s="355"/>
      <c r="D411" s="355"/>
      <c r="E411" s="50" t="s">
        <v>69</v>
      </c>
      <c r="F411" s="50">
        <f>IF(OR(E411="U16", E411="S16"),1,IF(E411="TS",6,2))</f>
        <v>2</v>
      </c>
      <c r="G411" s="355">
        <v>4</v>
      </c>
      <c r="H411" s="11"/>
      <c r="I411" s="95"/>
    </row>
    <row r="412" spans="1:9" customFormat="1" ht="17.399999999999999">
      <c r="A412" s="355">
        <f t="shared" si="29"/>
        <v>16180</v>
      </c>
      <c r="B412" s="39" t="s">
        <v>74</v>
      </c>
      <c r="C412" s="355"/>
      <c r="D412" s="355"/>
      <c r="E412" s="50" t="s">
        <v>69</v>
      </c>
      <c r="F412" s="50">
        <f>IF(OR(E412="U16", E412="S16"),1,IF(E412="TS",6,2))</f>
        <v>2</v>
      </c>
      <c r="G412" s="355">
        <v>4</v>
      </c>
      <c r="H412" s="11"/>
      <c r="I412" s="95"/>
    </row>
    <row r="413" spans="1:9" customFormat="1" ht="17.399999999999999">
      <c r="A413" s="355">
        <f t="shared" si="29"/>
        <v>16188</v>
      </c>
      <c r="B413" s="39" t="s">
        <v>75</v>
      </c>
      <c r="C413" s="355"/>
      <c r="D413" s="355"/>
      <c r="E413" s="50" t="s">
        <v>69</v>
      </c>
      <c r="F413" s="50">
        <f t="shared" ref="F413:F430" si="30">IF(OR(E413="U16", E413="S16"),1,IF(E413="TS",6,2))</f>
        <v>2</v>
      </c>
      <c r="G413" s="355">
        <v>4</v>
      </c>
      <c r="H413" s="11"/>
      <c r="I413" s="95"/>
    </row>
    <row r="414" spans="1:9" ht="15.9" customHeight="1">
      <c r="A414" s="355">
        <f t="shared" si="29"/>
        <v>16196</v>
      </c>
      <c r="B414" s="39" t="s">
        <v>76</v>
      </c>
      <c r="C414" s="355"/>
      <c r="D414" s="355"/>
      <c r="E414" s="50" t="s">
        <v>69</v>
      </c>
      <c r="F414" s="50">
        <f t="shared" si="30"/>
        <v>2</v>
      </c>
      <c r="G414" s="355">
        <v>4</v>
      </c>
    </row>
    <row r="415" spans="1:9" customFormat="1" ht="17.399999999999999">
      <c r="A415" s="355">
        <f t="shared" si="29"/>
        <v>16204</v>
      </c>
      <c r="B415" s="39" t="s">
        <v>77</v>
      </c>
      <c r="C415" s="355"/>
      <c r="D415" s="355"/>
      <c r="E415" s="50" t="s">
        <v>69</v>
      </c>
      <c r="F415" s="50">
        <f t="shared" si="30"/>
        <v>2</v>
      </c>
      <c r="G415" s="355">
        <v>4</v>
      </c>
      <c r="H415" s="11"/>
      <c r="I415" s="95"/>
    </row>
    <row r="416" spans="1:9" customFormat="1" ht="17.399999999999999">
      <c r="A416" s="355">
        <f t="shared" si="29"/>
        <v>16212</v>
      </c>
      <c r="B416" s="39" t="s">
        <v>6</v>
      </c>
      <c r="C416" s="355"/>
      <c r="D416" s="355"/>
      <c r="E416" s="50" t="s">
        <v>69</v>
      </c>
      <c r="F416" s="50">
        <f t="shared" si="30"/>
        <v>2</v>
      </c>
      <c r="G416" s="355">
        <v>4</v>
      </c>
      <c r="H416" s="11"/>
      <c r="I416" s="95"/>
    </row>
    <row r="417" spans="1:9" customFormat="1" ht="17.399999999999999">
      <c r="A417" s="355">
        <f t="shared" si="29"/>
        <v>16220</v>
      </c>
      <c r="B417" s="39" t="s">
        <v>7</v>
      </c>
      <c r="C417" s="355"/>
      <c r="D417" s="355"/>
      <c r="E417" s="50" t="s">
        <v>69</v>
      </c>
      <c r="F417" s="50">
        <f t="shared" si="30"/>
        <v>2</v>
      </c>
      <c r="G417" s="355">
        <v>4</v>
      </c>
      <c r="H417" s="11"/>
      <c r="I417" s="95"/>
    </row>
    <row r="418" spans="1:9" customFormat="1" ht="17.399999999999999">
      <c r="A418" s="355">
        <f t="shared" si="29"/>
        <v>16228</v>
      </c>
      <c r="B418" s="39" t="s">
        <v>78</v>
      </c>
      <c r="C418" s="355"/>
      <c r="D418" s="355"/>
      <c r="E418" s="50" t="s">
        <v>69</v>
      </c>
      <c r="F418" s="50">
        <f t="shared" si="30"/>
        <v>2</v>
      </c>
      <c r="G418" s="355">
        <v>4</v>
      </c>
      <c r="H418" s="11"/>
      <c r="I418" s="95"/>
    </row>
    <row r="419" spans="1:9" customFormat="1" ht="17.399999999999999">
      <c r="A419" s="355">
        <f t="shared" si="29"/>
        <v>16236</v>
      </c>
      <c r="B419" s="39" t="s">
        <v>138</v>
      </c>
      <c r="C419" s="355"/>
      <c r="D419" s="355"/>
      <c r="E419" s="50" t="s">
        <v>69</v>
      </c>
      <c r="F419" s="50">
        <f t="shared" si="30"/>
        <v>2</v>
      </c>
      <c r="G419" s="355">
        <v>4</v>
      </c>
      <c r="H419" s="11"/>
      <c r="I419" s="95"/>
    </row>
    <row r="420" spans="1:9" customFormat="1" ht="17.399999999999999">
      <c r="A420" s="355">
        <f t="shared" si="29"/>
        <v>16244</v>
      </c>
      <c r="B420" s="39" t="s">
        <v>139</v>
      </c>
      <c r="C420" s="355"/>
      <c r="D420" s="355"/>
      <c r="E420" s="50" t="s">
        <v>69</v>
      </c>
      <c r="F420" s="50">
        <f t="shared" si="30"/>
        <v>2</v>
      </c>
      <c r="G420" s="355">
        <v>4</v>
      </c>
      <c r="H420" s="11"/>
      <c r="I420" s="95"/>
    </row>
    <row r="421" spans="1:9" customFormat="1" ht="17.399999999999999">
      <c r="A421" s="355">
        <f t="shared" si="29"/>
        <v>16252</v>
      </c>
      <c r="B421" s="39" t="s">
        <v>140</v>
      </c>
      <c r="C421" s="355"/>
      <c r="D421" s="355"/>
      <c r="E421" s="50" t="s">
        <v>69</v>
      </c>
      <c r="F421" s="50">
        <f t="shared" si="30"/>
        <v>2</v>
      </c>
      <c r="G421" s="355">
        <v>4</v>
      </c>
      <c r="H421" s="11"/>
      <c r="I421" s="95"/>
    </row>
    <row r="422" spans="1:9" customFormat="1" ht="17.399999999999999">
      <c r="A422" s="355">
        <f t="shared" si="29"/>
        <v>16260</v>
      </c>
      <c r="B422" s="39" t="s">
        <v>92</v>
      </c>
      <c r="C422" s="355"/>
      <c r="D422" s="355"/>
      <c r="E422" s="50" t="s">
        <v>69</v>
      </c>
      <c r="F422" s="50">
        <f t="shared" si="30"/>
        <v>2</v>
      </c>
      <c r="G422" s="355">
        <v>4</v>
      </c>
      <c r="H422" s="11"/>
      <c r="I422" s="95"/>
    </row>
    <row r="423" spans="1:9" customFormat="1" ht="17.399999999999999">
      <c r="A423" s="355">
        <f t="shared" si="29"/>
        <v>16268</v>
      </c>
      <c r="B423" s="39" t="s">
        <v>391</v>
      </c>
      <c r="C423" s="355"/>
      <c r="D423" s="355"/>
      <c r="E423" s="50" t="s">
        <v>69</v>
      </c>
      <c r="F423" s="50">
        <f t="shared" si="30"/>
        <v>2</v>
      </c>
      <c r="G423" s="355">
        <v>4</v>
      </c>
      <c r="H423" s="11"/>
      <c r="I423" s="95"/>
    </row>
    <row r="424" spans="1:9" customFormat="1" ht="17.399999999999999">
      <c r="A424" s="355">
        <f t="shared" si="29"/>
        <v>16276</v>
      </c>
      <c r="B424" s="39" t="s">
        <v>392</v>
      </c>
      <c r="C424" s="355"/>
      <c r="D424" s="355"/>
      <c r="E424" s="50" t="s">
        <v>69</v>
      </c>
      <c r="F424" s="50">
        <f t="shared" si="30"/>
        <v>2</v>
      </c>
      <c r="G424" s="355">
        <v>4</v>
      </c>
      <c r="H424" s="11"/>
      <c r="I424" s="95"/>
    </row>
    <row r="425" spans="1:9" customFormat="1" ht="17.399999999999999">
      <c r="A425" s="355">
        <f t="shared" si="29"/>
        <v>16284</v>
      </c>
      <c r="B425" s="39" t="s">
        <v>393</v>
      </c>
      <c r="C425" s="355"/>
      <c r="D425" s="355"/>
      <c r="E425" s="50" t="s">
        <v>69</v>
      </c>
      <c r="F425" s="50">
        <f t="shared" si="30"/>
        <v>2</v>
      </c>
      <c r="G425" s="355">
        <v>4</v>
      </c>
      <c r="H425" s="11"/>
      <c r="I425" s="95"/>
    </row>
    <row r="426" spans="1:9" customFormat="1" ht="17.399999999999999">
      <c r="A426" s="355">
        <f t="shared" si="29"/>
        <v>16292</v>
      </c>
      <c r="B426" s="352" t="s">
        <v>394</v>
      </c>
      <c r="C426" s="355"/>
      <c r="D426" s="355"/>
      <c r="E426" s="50" t="s">
        <v>69</v>
      </c>
      <c r="F426" s="50">
        <f t="shared" si="30"/>
        <v>2</v>
      </c>
      <c r="G426" s="355">
        <v>4</v>
      </c>
      <c r="H426" s="11"/>
      <c r="I426" s="95"/>
    </row>
    <row r="427" spans="1:9" customFormat="1" ht="16.5" customHeight="1">
      <c r="A427" s="355">
        <f t="shared" si="29"/>
        <v>16300</v>
      </c>
      <c r="B427" s="352" t="s">
        <v>395</v>
      </c>
      <c r="C427" s="355"/>
      <c r="D427" s="355"/>
      <c r="E427" s="50" t="s">
        <v>69</v>
      </c>
      <c r="F427" s="50">
        <f t="shared" si="30"/>
        <v>2</v>
      </c>
      <c r="G427" s="355">
        <v>4</v>
      </c>
      <c r="H427" s="11" t="s">
        <v>1830</v>
      </c>
      <c r="I427" s="95"/>
    </row>
    <row r="428" spans="1:9" customFormat="1" ht="17.399999999999999">
      <c r="A428" s="355">
        <f t="shared" si="29"/>
        <v>16308</v>
      </c>
      <c r="B428" s="352" t="s">
        <v>396</v>
      </c>
      <c r="C428" s="355"/>
      <c r="D428" s="355"/>
      <c r="E428" s="50" t="s">
        <v>69</v>
      </c>
      <c r="F428" s="50">
        <f t="shared" si="30"/>
        <v>2</v>
      </c>
      <c r="G428" s="355">
        <v>4</v>
      </c>
      <c r="H428" s="11"/>
      <c r="I428" s="95"/>
    </row>
    <row r="429" spans="1:9" customFormat="1" ht="16.5" customHeight="1">
      <c r="A429" s="355">
        <f t="shared" si="29"/>
        <v>16316</v>
      </c>
      <c r="B429" s="39" t="s">
        <v>397</v>
      </c>
      <c r="C429" s="355"/>
      <c r="D429" s="355"/>
      <c r="E429" s="50" t="s">
        <v>69</v>
      </c>
      <c r="F429" s="50">
        <f t="shared" si="30"/>
        <v>2</v>
      </c>
      <c r="G429" s="355">
        <v>4</v>
      </c>
      <c r="H429" s="11"/>
      <c r="I429" s="95"/>
    </row>
    <row r="430" spans="1:9" customFormat="1" ht="16.5" customHeight="1">
      <c r="A430" s="355">
        <f t="shared" si="29"/>
        <v>16324</v>
      </c>
      <c r="B430" s="39" t="s">
        <v>25</v>
      </c>
      <c r="C430" s="355"/>
      <c r="D430" s="355"/>
      <c r="E430" s="50" t="s">
        <v>69</v>
      </c>
      <c r="F430" s="50">
        <f t="shared" si="30"/>
        <v>2</v>
      </c>
      <c r="G430" s="355">
        <v>4</v>
      </c>
      <c r="H430" s="11"/>
      <c r="I430" s="95"/>
    </row>
    <row r="431" spans="1:9" customFormat="1" ht="16.5" customHeight="1">
      <c r="A431" s="355">
        <f t="shared" si="29"/>
        <v>16332</v>
      </c>
      <c r="B431" s="39" t="s">
        <v>26</v>
      </c>
      <c r="C431" s="355"/>
      <c r="D431" s="355"/>
      <c r="E431" s="50" t="s">
        <v>69</v>
      </c>
      <c r="F431" s="50">
        <f>IF(OR(E431="U16", E431="S16"),1,IF(E431="TS",6,2))</f>
        <v>2</v>
      </c>
      <c r="G431" s="355">
        <v>4</v>
      </c>
      <c r="H431" s="11"/>
      <c r="I431" s="95"/>
    </row>
    <row r="432" spans="1:9" customFormat="1" ht="16.5" customHeight="1">
      <c r="A432" s="355">
        <f t="shared" si="29"/>
        <v>16340</v>
      </c>
      <c r="B432" s="39" t="s">
        <v>1124</v>
      </c>
      <c r="C432" s="355"/>
      <c r="D432" s="355"/>
      <c r="E432" s="50" t="s">
        <v>430</v>
      </c>
      <c r="F432" s="50">
        <f>IF(OR(E432="U16", E432="S16"),1,IF(E432="TS",6,2))</f>
        <v>2</v>
      </c>
      <c r="G432" s="355">
        <v>1</v>
      </c>
      <c r="H432" s="11"/>
      <c r="I432" s="95"/>
    </row>
    <row r="433" spans="1:9" customFormat="1" ht="16.5" customHeight="1">
      <c r="A433" s="355">
        <f t="shared" si="29"/>
        <v>16342</v>
      </c>
      <c r="B433" s="39" t="s">
        <v>293</v>
      </c>
      <c r="C433" s="355"/>
      <c r="D433" s="355"/>
      <c r="E433" s="50" t="s">
        <v>132</v>
      </c>
      <c r="F433" s="50">
        <f>IF(OR(E433="U16", E433="S16"),1,IF(E433="TS",6,2))</f>
        <v>1</v>
      </c>
      <c r="G433" s="355">
        <v>1</v>
      </c>
      <c r="H433" s="11"/>
      <c r="I433" s="95"/>
    </row>
    <row r="434" spans="1:9" customFormat="1" ht="18" customHeight="1">
      <c r="A434" s="355">
        <f t="shared" si="29"/>
        <v>16343</v>
      </c>
      <c r="B434" s="39" t="s">
        <v>618</v>
      </c>
      <c r="C434" s="38"/>
      <c r="D434" s="38"/>
      <c r="E434" s="50" t="s">
        <v>132</v>
      </c>
      <c r="F434" s="50">
        <f>IF(OR(E434="U16", E434="S16"),1,IF(E434="TS",6,2))</f>
        <v>1</v>
      </c>
      <c r="G434" s="355">
        <v>1</v>
      </c>
      <c r="H434" s="11"/>
      <c r="I434" s="95"/>
    </row>
    <row r="435" spans="1:9" customFormat="1" ht="18" thickBot="1">
      <c r="A435" s="355">
        <f t="shared" si="29"/>
        <v>16344</v>
      </c>
      <c r="B435" s="294"/>
      <c r="C435" s="38"/>
      <c r="D435" s="38"/>
      <c r="E435" s="50" t="s">
        <v>132</v>
      </c>
      <c r="F435" s="50">
        <f>IF(OR(E435="U16", E435="S16"),1,IF(E435="TS",6,2))</f>
        <v>1</v>
      </c>
      <c r="G435" s="355">
        <v>56</v>
      </c>
      <c r="H435" s="95" t="s">
        <v>1768</v>
      </c>
      <c r="I435" s="95"/>
    </row>
    <row r="436" spans="1:9" customFormat="1" ht="18" thickBot="1">
      <c r="A436" s="365" t="s">
        <v>1753</v>
      </c>
      <c r="B436" s="367"/>
      <c r="C436" s="367"/>
      <c r="D436" s="367"/>
      <c r="E436" s="367"/>
      <c r="F436" s="367"/>
      <c r="G436" s="368"/>
      <c r="H436" s="95"/>
      <c r="I436" s="95"/>
    </row>
    <row r="437" spans="1:9" customFormat="1" ht="18" customHeight="1">
      <c r="A437" s="60">
        <f>A435+(F435*G435)</f>
        <v>16400</v>
      </c>
      <c r="B437" s="61" t="s">
        <v>1754</v>
      </c>
      <c r="C437" s="61" t="s">
        <v>1756</v>
      </c>
      <c r="D437" s="61"/>
      <c r="E437" s="62" t="s">
        <v>132</v>
      </c>
      <c r="F437" s="62">
        <f>IF(OR(E437="U16", E437="S16"),1,IF(E437="TS",6,2))</f>
        <v>1</v>
      </c>
      <c r="G437" s="356">
        <v>1</v>
      </c>
      <c r="H437" s="95" t="s">
        <v>1825</v>
      </c>
      <c r="I437" s="95"/>
    </row>
    <row r="438" spans="1:9" customFormat="1" ht="18" thickBot="1">
      <c r="A438" s="66">
        <f>A437+(F437*G437)</f>
        <v>16401</v>
      </c>
      <c r="B438" s="67" t="s">
        <v>124</v>
      </c>
      <c r="C438" s="67"/>
      <c r="D438" s="67"/>
      <c r="E438" s="68" t="s">
        <v>132</v>
      </c>
      <c r="F438" s="68">
        <f>IF(OR(E438="U16", E438="S16"),1,IF(E438="TS",6,2))</f>
        <v>1</v>
      </c>
      <c r="G438" s="358">
        <v>1</v>
      </c>
      <c r="H438" s="11"/>
      <c r="I438" s="95"/>
    </row>
    <row r="439" spans="1:9" customFormat="1" ht="17.399999999999999">
      <c r="A439" s="60">
        <f t="shared" ref="A439:A502" si="31">A438+(F438*G438)</f>
        <v>16402</v>
      </c>
      <c r="B439" s="61" t="s">
        <v>1769</v>
      </c>
      <c r="C439" s="61" t="s">
        <v>1821</v>
      </c>
      <c r="D439" s="61"/>
      <c r="E439" s="62" t="s">
        <v>132</v>
      </c>
      <c r="F439" s="62">
        <f t="shared" ref="F439:F452" si="32">IF(OR(E439="U16", E439="S16"),1,IF(E439="TS",6,2))</f>
        <v>1</v>
      </c>
      <c r="G439" s="356">
        <v>1</v>
      </c>
      <c r="H439" s="11"/>
      <c r="I439" s="95"/>
    </row>
    <row r="440" spans="1:9" customFormat="1" ht="17.399999999999999">
      <c r="A440" s="64">
        <f t="shared" si="31"/>
        <v>16403</v>
      </c>
      <c r="B440" s="53" t="s">
        <v>1757</v>
      </c>
      <c r="C440" s="53"/>
      <c r="D440" s="53"/>
      <c r="E440" s="54" t="s">
        <v>132</v>
      </c>
      <c r="F440" s="54">
        <f t="shared" si="32"/>
        <v>1</v>
      </c>
      <c r="G440" s="357">
        <v>1</v>
      </c>
      <c r="H440" s="11"/>
      <c r="I440" s="95"/>
    </row>
    <row r="441" spans="1:9" customFormat="1" ht="17.399999999999999">
      <c r="A441" s="64">
        <f t="shared" si="31"/>
        <v>16404</v>
      </c>
      <c r="B441" s="53" t="s">
        <v>1758</v>
      </c>
      <c r="C441" s="53"/>
      <c r="D441" s="53"/>
      <c r="E441" s="54" t="s">
        <v>132</v>
      </c>
      <c r="F441" s="54">
        <f t="shared" si="32"/>
        <v>1</v>
      </c>
      <c r="G441" s="357">
        <v>1</v>
      </c>
      <c r="H441" s="11"/>
      <c r="I441" s="95"/>
    </row>
    <row r="442" spans="1:9" customFormat="1" ht="17.399999999999999">
      <c r="A442" s="64">
        <f t="shared" si="31"/>
        <v>16405</v>
      </c>
      <c r="B442" s="53" t="s">
        <v>1759</v>
      </c>
      <c r="C442" s="53"/>
      <c r="D442" s="53"/>
      <c r="E442" s="54" t="s">
        <v>132</v>
      </c>
      <c r="F442" s="54">
        <f t="shared" si="32"/>
        <v>1</v>
      </c>
      <c r="G442" s="357">
        <v>1</v>
      </c>
      <c r="H442" s="11"/>
      <c r="I442" s="95"/>
    </row>
    <row r="443" spans="1:9" customFormat="1" ht="17.399999999999999">
      <c r="A443" s="64">
        <f t="shared" si="31"/>
        <v>16406</v>
      </c>
      <c r="B443" s="53" t="s">
        <v>1880</v>
      </c>
      <c r="C443" s="53"/>
      <c r="D443" s="53"/>
      <c r="E443" s="54" t="s">
        <v>132</v>
      </c>
      <c r="F443" s="54">
        <f t="shared" si="32"/>
        <v>1</v>
      </c>
      <c r="G443" s="357">
        <v>1</v>
      </c>
      <c r="H443" s="11"/>
      <c r="I443" s="95"/>
    </row>
    <row r="444" spans="1:9" customFormat="1" ht="17.399999999999999">
      <c r="A444" s="64">
        <f t="shared" si="31"/>
        <v>16407</v>
      </c>
      <c r="B444" s="53" t="s">
        <v>1762</v>
      </c>
      <c r="C444" s="56"/>
      <c r="D444" s="56"/>
      <c r="E444" s="54" t="s">
        <v>132</v>
      </c>
      <c r="F444" s="54">
        <f t="shared" si="32"/>
        <v>1</v>
      </c>
      <c r="G444" s="357">
        <v>1</v>
      </c>
      <c r="H444" s="11"/>
      <c r="I444" s="95"/>
    </row>
    <row r="445" spans="1:9" customFormat="1" ht="17.399999999999999">
      <c r="A445" s="64">
        <f t="shared" si="31"/>
        <v>16408</v>
      </c>
      <c r="B445" s="53" t="s">
        <v>1763</v>
      </c>
      <c r="C445" s="53"/>
      <c r="D445" s="53"/>
      <c r="E445" s="54" t="s">
        <v>132</v>
      </c>
      <c r="F445" s="54">
        <f t="shared" si="32"/>
        <v>1</v>
      </c>
      <c r="G445" s="357">
        <v>1</v>
      </c>
      <c r="H445" s="11"/>
      <c r="I445" s="95"/>
    </row>
    <row r="446" spans="1:9" customFormat="1" ht="17.399999999999999">
      <c r="A446" s="64">
        <f t="shared" si="31"/>
        <v>16409</v>
      </c>
      <c r="B446" s="53" t="s">
        <v>1764</v>
      </c>
      <c r="C446" s="53"/>
      <c r="D446" s="53"/>
      <c r="E446" s="54" t="s">
        <v>132</v>
      </c>
      <c r="F446" s="54">
        <f t="shared" si="32"/>
        <v>1</v>
      </c>
      <c r="G446" s="357">
        <v>1</v>
      </c>
      <c r="H446" s="11"/>
      <c r="I446" s="95"/>
    </row>
    <row r="447" spans="1:9" customFormat="1" ht="17.399999999999999">
      <c r="A447" s="64">
        <f t="shared" si="31"/>
        <v>16410</v>
      </c>
      <c r="B447" s="53" t="s">
        <v>1906</v>
      </c>
      <c r="C447" s="53"/>
      <c r="D447" s="53"/>
      <c r="E447" s="54" t="s">
        <v>132</v>
      </c>
      <c r="F447" s="54">
        <f t="shared" si="32"/>
        <v>1</v>
      </c>
      <c r="G447" s="357">
        <v>1</v>
      </c>
      <c r="H447" s="11"/>
      <c r="I447" s="95"/>
    </row>
    <row r="448" spans="1:9" customFormat="1" ht="17.399999999999999">
      <c r="A448" s="64">
        <f t="shared" si="31"/>
        <v>16411</v>
      </c>
      <c r="B448" s="53" t="s">
        <v>1760</v>
      </c>
      <c r="C448" s="53"/>
      <c r="D448" s="53"/>
      <c r="E448" s="54" t="s">
        <v>132</v>
      </c>
      <c r="F448" s="54">
        <f t="shared" si="32"/>
        <v>1</v>
      </c>
      <c r="G448" s="357">
        <v>1</v>
      </c>
      <c r="H448" s="11"/>
      <c r="I448" s="95"/>
    </row>
    <row r="449" spans="1:9" customFormat="1" ht="17.399999999999999">
      <c r="A449" s="64">
        <f t="shared" si="31"/>
        <v>16412</v>
      </c>
      <c r="B449" s="53" t="s">
        <v>1907</v>
      </c>
      <c r="C449" s="53"/>
      <c r="D449" s="53"/>
      <c r="E449" s="54" t="s">
        <v>132</v>
      </c>
      <c r="F449" s="54">
        <f t="shared" si="32"/>
        <v>1</v>
      </c>
      <c r="G449" s="357">
        <v>1</v>
      </c>
      <c r="H449" s="11"/>
      <c r="I449" s="95"/>
    </row>
    <row r="450" spans="1:9" customFormat="1" ht="17.399999999999999">
      <c r="A450" s="64">
        <f t="shared" si="31"/>
        <v>16413</v>
      </c>
      <c r="B450" s="53" t="s">
        <v>1881</v>
      </c>
      <c r="C450" s="53"/>
      <c r="D450" s="53"/>
      <c r="E450" s="54" t="s">
        <v>132</v>
      </c>
      <c r="F450" s="54">
        <f t="shared" si="32"/>
        <v>1</v>
      </c>
      <c r="G450" s="357">
        <v>1</v>
      </c>
      <c r="H450" s="11"/>
      <c r="I450" s="95"/>
    </row>
    <row r="451" spans="1:9" customFormat="1" ht="17.399999999999999">
      <c r="A451" s="64">
        <f t="shared" si="31"/>
        <v>16414</v>
      </c>
      <c r="B451" s="53" t="s">
        <v>1761</v>
      </c>
      <c r="C451" s="53"/>
      <c r="D451" s="53"/>
      <c r="E451" s="54" t="s">
        <v>132</v>
      </c>
      <c r="F451" s="54">
        <f t="shared" si="32"/>
        <v>1</v>
      </c>
      <c r="G451" s="357">
        <v>1</v>
      </c>
      <c r="H451" s="11"/>
      <c r="I451" s="95"/>
    </row>
    <row r="452" spans="1:9" customFormat="1" ht="17.399999999999999">
      <c r="A452" s="64">
        <f t="shared" si="31"/>
        <v>16415</v>
      </c>
      <c r="B452" s="53" t="s">
        <v>1908</v>
      </c>
      <c r="C452" s="53"/>
      <c r="D452" s="53"/>
      <c r="E452" s="54" t="s">
        <v>132</v>
      </c>
      <c r="F452" s="54">
        <f t="shared" si="32"/>
        <v>1</v>
      </c>
      <c r="G452" s="357">
        <v>1</v>
      </c>
      <c r="H452" s="11"/>
      <c r="I452" s="95"/>
    </row>
    <row r="453" spans="1:9" ht="15.9" customHeight="1">
      <c r="A453" s="64">
        <f t="shared" si="31"/>
        <v>16416</v>
      </c>
      <c r="B453" s="53" t="s">
        <v>1765</v>
      </c>
      <c r="C453" s="55"/>
      <c r="D453" s="55"/>
      <c r="E453" s="54" t="s">
        <v>132</v>
      </c>
      <c r="F453" s="54">
        <v>1</v>
      </c>
      <c r="G453" s="357">
        <v>1</v>
      </c>
      <c r="H453" s="95" t="s">
        <v>1826</v>
      </c>
    </row>
    <row r="454" spans="1:9" ht="15.9" customHeight="1">
      <c r="A454" s="64">
        <f t="shared" si="31"/>
        <v>16417</v>
      </c>
      <c r="B454" s="53" t="s">
        <v>1766</v>
      </c>
      <c r="C454" s="55"/>
      <c r="D454" s="55"/>
      <c r="E454" s="54" t="s">
        <v>132</v>
      </c>
      <c r="F454" s="54">
        <v>1</v>
      </c>
      <c r="G454" s="357">
        <v>1</v>
      </c>
    </row>
    <row r="455" spans="1:9" ht="15.9" customHeight="1">
      <c r="A455" s="64">
        <f t="shared" si="31"/>
        <v>16418</v>
      </c>
      <c r="B455" s="53" t="s">
        <v>1767</v>
      </c>
      <c r="C455" s="53"/>
      <c r="D455" s="53"/>
      <c r="E455" s="54" t="s">
        <v>132</v>
      </c>
      <c r="F455" s="54">
        <v>1</v>
      </c>
      <c r="G455" s="357">
        <v>1</v>
      </c>
    </row>
    <row r="456" spans="1:9" ht="15.9" customHeight="1" thickBot="1">
      <c r="A456" s="66">
        <f t="shared" si="31"/>
        <v>16419</v>
      </c>
      <c r="B456" s="67" t="s">
        <v>1736</v>
      </c>
      <c r="C456" s="67"/>
      <c r="D456" s="67"/>
      <c r="E456" s="68" t="s">
        <v>132</v>
      </c>
      <c r="F456" s="68">
        <v>1</v>
      </c>
      <c r="G456" s="358">
        <v>1</v>
      </c>
    </row>
    <row r="457" spans="1:9" ht="15.9" customHeight="1">
      <c r="A457" s="60">
        <f t="shared" si="31"/>
        <v>16420</v>
      </c>
      <c r="B457" s="61" t="s">
        <v>1780</v>
      </c>
      <c r="C457" s="61"/>
      <c r="D457" s="61"/>
      <c r="E457" s="62" t="s">
        <v>132</v>
      </c>
      <c r="F457" s="62">
        <v>1</v>
      </c>
      <c r="G457" s="356">
        <v>1</v>
      </c>
    </row>
    <row r="458" spans="1:9" ht="15.9" customHeight="1">
      <c r="A458" s="64">
        <f t="shared" si="31"/>
        <v>16421</v>
      </c>
      <c r="B458" s="53" t="s">
        <v>1781</v>
      </c>
      <c r="C458" s="53"/>
      <c r="D458" s="53"/>
      <c r="E458" s="54" t="s">
        <v>132</v>
      </c>
      <c r="F458" s="54">
        <v>1</v>
      </c>
      <c r="G458" s="357">
        <v>1</v>
      </c>
    </row>
    <row r="459" spans="1:9" ht="15.9" customHeight="1">
      <c r="A459" s="64">
        <f t="shared" si="31"/>
        <v>16422</v>
      </c>
      <c r="B459" s="53" t="s">
        <v>1782</v>
      </c>
      <c r="C459" s="53"/>
      <c r="D459" s="53"/>
      <c r="E459" s="54" t="s">
        <v>132</v>
      </c>
      <c r="F459" s="54">
        <v>1</v>
      </c>
      <c r="G459" s="357">
        <v>1</v>
      </c>
    </row>
    <row r="460" spans="1:9" ht="15.9" customHeight="1">
      <c r="A460" s="64">
        <f t="shared" si="31"/>
        <v>16423</v>
      </c>
      <c r="B460" s="53" t="s">
        <v>1770</v>
      </c>
      <c r="C460" s="53"/>
      <c r="D460" s="53"/>
      <c r="E460" s="54" t="s">
        <v>132</v>
      </c>
      <c r="F460" s="54">
        <v>1</v>
      </c>
      <c r="G460" s="357">
        <v>1</v>
      </c>
    </row>
    <row r="461" spans="1:9" ht="15.9" customHeight="1">
      <c r="A461" s="64">
        <f t="shared" si="31"/>
        <v>16424</v>
      </c>
      <c r="B461" s="53" t="s">
        <v>1882</v>
      </c>
      <c r="C461" s="53"/>
      <c r="D461" s="53"/>
      <c r="E461" s="54" t="s">
        <v>132</v>
      </c>
      <c r="F461" s="54">
        <v>1</v>
      </c>
      <c r="G461" s="357">
        <v>1</v>
      </c>
    </row>
    <row r="462" spans="1:9" ht="15.75" customHeight="1">
      <c r="A462" s="64">
        <f t="shared" si="31"/>
        <v>16425</v>
      </c>
      <c r="B462" s="53" t="s">
        <v>1774</v>
      </c>
      <c r="C462" s="53"/>
      <c r="D462" s="53"/>
      <c r="E462" s="54" t="s">
        <v>132</v>
      </c>
      <c r="F462" s="54">
        <v>1</v>
      </c>
      <c r="G462" s="357">
        <v>1</v>
      </c>
    </row>
    <row r="463" spans="1:9" ht="16.5" customHeight="1">
      <c r="A463" s="64">
        <f t="shared" si="31"/>
        <v>16426</v>
      </c>
      <c r="B463" s="53" t="s">
        <v>1775</v>
      </c>
      <c r="C463" s="53"/>
      <c r="D463" s="53"/>
      <c r="E463" s="54" t="s">
        <v>132</v>
      </c>
      <c r="F463" s="54">
        <v>1</v>
      </c>
      <c r="G463" s="357">
        <v>1</v>
      </c>
    </row>
    <row r="464" spans="1:9" ht="16.5" customHeight="1">
      <c r="A464" s="64">
        <f t="shared" si="31"/>
        <v>16427</v>
      </c>
      <c r="B464" s="53" t="s">
        <v>1776</v>
      </c>
      <c r="C464" s="53"/>
      <c r="D464" s="53"/>
      <c r="E464" s="54" t="s">
        <v>132</v>
      </c>
      <c r="F464" s="54">
        <f>IF(OR(E464="U16", E464="S16"),1,IF(E464="TS",6,2))</f>
        <v>1</v>
      </c>
      <c r="G464" s="357">
        <v>1</v>
      </c>
    </row>
    <row r="465" spans="1:9" ht="15.9" customHeight="1">
      <c r="A465" s="64">
        <f t="shared" si="31"/>
        <v>16428</v>
      </c>
      <c r="B465" s="53" t="s">
        <v>1771</v>
      </c>
      <c r="C465" s="53"/>
      <c r="D465" s="53"/>
      <c r="E465" s="54" t="s">
        <v>132</v>
      </c>
      <c r="F465" s="54">
        <f>IF(OR(E465="U16", E465="S16"),1,IF(E465="TS",6,2))</f>
        <v>1</v>
      </c>
      <c r="G465" s="357">
        <v>1</v>
      </c>
    </row>
    <row r="466" spans="1:9" ht="15.9" customHeight="1">
      <c r="A466" s="64">
        <f t="shared" si="31"/>
        <v>16429</v>
      </c>
      <c r="B466" s="53" t="s">
        <v>1772</v>
      </c>
      <c r="C466" s="53"/>
      <c r="D466" s="53"/>
      <c r="E466" s="54" t="s">
        <v>132</v>
      </c>
      <c r="F466" s="54">
        <f>IF(OR(E466="U16", E466="S16"),1,IF(E466="TS",6,2))</f>
        <v>1</v>
      </c>
      <c r="G466" s="357">
        <v>1</v>
      </c>
    </row>
    <row r="467" spans="1:9" ht="15.9" customHeight="1">
      <c r="A467" s="64">
        <f t="shared" si="31"/>
        <v>16430</v>
      </c>
      <c r="B467" s="53" t="s">
        <v>1940</v>
      </c>
      <c r="C467" s="53"/>
      <c r="D467" s="53"/>
      <c r="E467" s="54" t="s">
        <v>132</v>
      </c>
      <c r="F467" s="54">
        <v>1</v>
      </c>
      <c r="G467" s="357">
        <v>1</v>
      </c>
    </row>
    <row r="468" spans="1:9" ht="17.25" customHeight="1">
      <c r="A468" s="64">
        <f t="shared" si="31"/>
        <v>16431</v>
      </c>
      <c r="B468" s="53" t="s">
        <v>1883</v>
      </c>
      <c r="C468" s="53"/>
      <c r="D468" s="53"/>
      <c r="E468" s="54" t="s">
        <v>132</v>
      </c>
      <c r="F468" s="54">
        <f>IF(OR(E468="U16", E468="S16"),1,IF(E468="TS",6,2))</f>
        <v>1</v>
      </c>
      <c r="G468" s="357">
        <v>1</v>
      </c>
    </row>
    <row r="469" spans="1:9" ht="15.9" customHeight="1">
      <c r="A469" s="64">
        <f t="shared" si="31"/>
        <v>16432</v>
      </c>
      <c r="B469" s="53" t="s">
        <v>1773</v>
      </c>
      <c r="C469" s="53"/>
      <c r="D469" s="53"/>
      <c r="E469" s="54" t="s">
        <v>132</v>
      </c>
      <c r="F469" s="54">
        <f t="shared" ref="F469:F547" si="33">IF(OR(E469="U16", E469="S16"),1,IF(E469="TS",6,2))</f>
        <v>1</v>
      </c>
      <c r="G469" s="357">
        <v>1</v>
      </c>
      <c r="H469" s="95" t="s">
        <v>1827</v>
      </c>
    </row>
    <row r="470" spans="1:9" ht="15.9" customHeight="1">
      <c r="A470" s="64">
        <f t="shared" si="31"/>
        <v>16433</v>
      </c>
      <c r="B470" s="53" t="s">
        <v>1938</v>
      </c>
      <c r="C470" s="53"/>
      <c r="D470" s="53"/>
      <c r="E470" s="54" t="s">
        <v>132</v>
      </c>
      <c r="F470" s="54">
        <f t="shared" si="33"/>
        <v>1</v>
      </c>
      <c r="G470" s="357">
        <v>1</v>
      </c>
      <c r="H470" s="95"/>
    </row>
    <row r="471" spans="1:9" ht="15.9" customHeight="1">
      <c r="A471" s="64">
        <f t="shared" si="31"/>
        <v>16434</v>
      </c>
      <c r="B471" s="53" t="s">
        <v>1777</v>
      </c>
      <c r="C471" s="53"/>
      <c r="D471" s="53"/>
      <c r="E471" s="54" t="s">
        <v>132</v>
      </c>
      <c r="F471" s="54">
        <f t="shared" si="33"/>
        <v>1</v>
      </c>
      <c r="G471" s="357">
        <v>1</v>
      </c>
    </row>
    <row r="472" spans="1:9" s="46" customFormat="1" ht="15.9" customHeight="1">
      <c r="A472" s="64">
        <f t="shared" si="31"/>
        <v>16435</v>
      </c>
      <c r="B472" s="53" t="s">
        <v>1778</v>
      </c>
      <c r="C472" s="53"/>
      <c r="D472" s="53"/>
      <c r="E472" s="54" t="s">
        <v>132</v>
      </c>
      <c r="F472" s="54">
        <f t="shared" si="33"/>
        <v>1</v>
      </c>
      <c r="G472" s="357">
        <v>1</v>
      </c>
      <c r="I472" s="259"/>
    </row>
    <row r="473" spans="1:9" ht="15.9" customHeight="1">
      <c r="A473" s="64">
        <f t="shared" si="31"/>
        <v>16436</v>
      </c>
      <c r="B473" s="53" t="s">
        <v>1779</v>
      </c>
      <c r="C473" s="53"/>
      <c r="D473" s="53"/>
      <c r="E473" s="54" t="s">
        <v>132</v>
      </c>
      <c r="F473" s="54">
        <f t="shared" si="33"/>
        <v>1</v>
      </c>
      <c r="G473" s="357">
        <v>1</v>
      </c>
    </row>
    <row r="474" spans="1:9" ht="16.5" customHeight="1" thickBot="1">
      <c r="A474" s="66">
        <f t="shared" si="31"/>
        <v>16437</v>
      </c>
      <c r="B474" s="67" t="s">
        <v>1736</v>
      </c>
      <c r="C474" s="67"/>
      <c r="D474" s="67"/>
      <c r="E474" s="68" t="s">
        <v>132</v>
      </c>
      <c r="F474" s="68">
        <f t="shared" si="33"/>
        <v>1</v>
      </c>
      <c r="G474" s="358">
        <v>1</v>
      </c>
    </row>
    <row r="475" spans="1:9" ht="16.5" customHeight="1">
      <c r="A475" s="60">
        <f t="shared" si="31"/>
        <v>16438</v>
      </c>
      <c r="B475" s="61" t="s">
        <v>1885</v>
      </c>
      <c r="C475" s="61"/>
      <c r="D475" s="61"/>
      <c r="E475" s="62" t="s">
        <v>132</v>
      </c>
      <c r="F475" s="62">
        <f t="shared" si="33"/>
        <v>1</v>
      </c>
      <c r="G475" s="356">
        <v>1</v>
      </c>
    </row>
    <row r="476" spans="1:9" ht="15.9" customHeight="1">
      <c r="A476" s="64">
        <f t="shared" si="31"/>
        <v>16439</v>
      </c>
      <c r="B476" s="53" t="s">
        <v>1884</v>
      </c>
      <c r="C476" s="53"/>
      <c r="D476" s="53"/>
      <c r="E476" s="54" t="s">
        <v>132</v>
      </c>
      <c r="F476" s="54">
        <f t="shared" si="33"/>
        <v>1</v>
      </c>
      <c r="G476" s="357">
        <v>1</v>
      </c>
    </row>
    <row r="477" spans="1:9" ht="15.9" customHeight="1">
      <c r="A477" s="64">
        <f t="shared" si="31"/>
        <v>16440</v>
      </c>
      <c r="B477" s="53" t="s">
        <v>1783</v>
      </c>
      <c r="C477" s="53"/>
      <c r="D477" s="53"/>
      <c r="E477" s="54" t="s">
        <v>132</v>
      </c>
      <c r="F477" s="54">
        <f t="shared" si="33"/>
        <v>1</v>
      </c>
      <c r="G477" s="357">
        <v>1</v>
      </c>
    </row>
    <row r="478" spans="1:9" ht="16.5" customHeight="1">
      <c r="A478" s="64">
        <f t="shared" si="31"/>
        <v>16441</v>
      </c>
      <c r="B478" s="53" t="s">
        <v>1787</v>
      </c>
      <c r="C478" s="53"/>
      <c r="D478" s="53"/>
      <c r="E478" s="54" t="s">
        <v>132</v>
      </c>
      <c r="F478" s="54">
        <f t="shared" si="33"/>
        <v>1</v>
      </c>
      <c r="G478" s="357">
        <v>1</v>
      </c>
    </row>
    <row r="479" spans="1:9" ht="15.9" customHeight="1">
      <c r="A479" s="64">
        <f t="shared" si="31"/>
        <v>16442</v>
      </c>
      <c r="B479" s="53" t="s">
        <v>1788</v>
      </c>
      <c r="C479" s="53"/>
      <c r="D479" s="53"/>
      <c r="E479" s="54" t="s">
        <v>132</v>
      </c>
      <c r="F479" s="54">
        <f t="shared" si="33"/>
        <v>1</v>
      </c>
      <c r="G479" s="357">
        <v>1</v>
      </c>
    </row>
    <row r="480" spans="1:9" ht="15.9" customHeight="1">
      <c r="A480" s="64">
        <f t="shared" si="31"/>
        <v>16443</v>
      </c>
      <c r="B480" s="53" t="s">
        <v>1789</v>
      </c>
      <c r="C480" s="53"/>
      <c r="D480" s="53"/>
      <c r="E480" s="54" t="s">
        <v>132</v>
      </c>
      <c r="F480" s="54">
        <v>1</v>
      </c>
      <c r="G480" s="357">
        <v>1</v>
      </c>
    </row>
    <row r="481" spans="1:8" ht="16.5" customHeight="1">
      <c r="A481" s="64">
        <f t="shared" si="31"/>
        <v>16444</v>
      </c>
      <c r="B481" s="53" t="s">
        <v>1784</v>
      </c>
      <c r="C481" s="53"/>
      <c r="D481" s="53"/>
      <c r="E481" s="54" t="s">
        <v>132</v>
      </c>
      <c r="F481" s="54">
        <v>1</v>
      </c>
      <c r="G481" s="357">
        <v>1</v>
      </c>
    </row>
    <row r="482" spans="1:8" ht="15.9" customHeight="1">
      <c r="A482" s="64">
        <f t="shared" si="31"/>
        <v>16445</v>
      </c>
      <c r="B482" s="53" t="s">
        <v>1785</v>
      </c>
      <c r="C482" s="53"/>
      <c r="D482" s="53"/>
      <c r="E482" s="54" t="s">
        <v>370</v>
      </c>
      <c r="F482" s="54">
        <v>1</v>
      </c>
      <c r="G482" s="357">
        <v>1</v>
      </c>
    </row>
    <row r="483" spans="1:8" ht="15.9" customHeight="1">
      <c r="A483" s="64">
        <f t="shared" si="31"/>
        <v>16446</v>
      </c>
      <c r="B483" s="53" t="s">
        <v>1935</v>
      </c>
      <c r="C483" s="53"/>
      <c r="D483" s="53"/>
      <c r="E483" s="54" t="s">
        <v>370</v>
      </c>
      <c r="F483" s="54">
        <v>1</v>
      </c>
      <c r="G483" s="357">
        <v>1</v>
      </c>
      <c r="H483" s="95" t="s">
        <v>1828</v>
      </c>
    </row>
    <row r="484" spans="1:8" ht="15.9" customHeight="1">
      <c r="A484" s="64">
        <f t="shared" si="31"/>
        <v>16447</v>
      </c>
      <c r="B484" s="53" t="s">
        <v>1886</v>
      </c>
      <c r="C484" s="53"/>
      <c r="D484" s="53"/>
      <c r="E484" s="54" t="s">
        <v>132</v>
      </c>
      <c r="F484" s="54">
        <f t="shared" ref="F484" si="34">IF(OR(E484="U16", E484="S16"),1,IF(E484="TS",6,2))</f>
        <v>1</v>
      </c>
      <c r="G484" s="357">
        <v>1</v>
      </c>
    </row>
    <row r="485" spans="1:8" ht="15.9" customHeight="1">
      <c r="A485" s="64">
        <f t="shared" si="31"/>
        <v>16448</v>
      </c>
      <c r="B485" s="53" t="s">
        <v>1786</v>
      </c>
      <c r="C485" s="53"/>
      <c r="D485" s="53"/>
      <c r="E485" s="54" t="s">
        <v>370</v>
      </c>
      <c r="F485" s="54">
        <v>1</v>
      </c>
      <c r="G485" s="357">
        <v>1</v>
      </c>
    </row>
    <row r="486" spans="1:8" ht="15.9" customHeight="1">
      <c r="A486" s="64">
        <f t="shared" si="31"/>
        <v>16449</v>
      </c>
      <c r="B486" s="53" t="s">
        <v>1936</v>
      </c>
      <c r="C486" s="53"/>
      <c r="D486" s="53"/>
      <c r="E486" s="54" t="s">
        <v>370</v>
      </c>
      <c r="F486" s="54">
        <v>1</v>
      </c>
      <c r="G486" s="357">
        <v>1</v>
      </c>
    </row>
    <row r="487" spans="1:8" ht="15.9" customHeight="1">
      <c r="A487" s="64">
        <f t="shared" si="31"/>
        <v>16450</v>
      </c>
      <c r="B487" s="53" t="s">
        <v>1790</v>
      </c>
      <c r="C487" s="53"/>
      <c r="D487" s="53"/>
      <c r="E487" s="54" t="s">
        <v>370</v>
      </c>
      <c r="F487" s="54">
        <v>1</v>
      </c>
      <c r="G487" s="357">
        <v>1</v>
      </c>
    </row>
    <row r="488" spans="1:8" ht="15.9" customHeight="1">
      <c r="A488" s="64">
        <f t="shared" si="31"/>
        <v>16451</v>
      </c>
      <c r="B488" s="53" t="s">
        <v>1791</v>
      </c>
      <c r="C488" s="53"/>
      <c r="D488" s="53"/>
      <c r="E488" s="54" t="s">
        <v>370</v>
      </c>
      <c r="F488" s="54">
        <v>1</v>
      </c>
      <c r="G488" s="357">
        <v>1</v>
      </c>
    </row>
    <row r="489" spans="1:8" ht="15.9" customHeight="1">
      <c r="A489" s="64">
        <f t="shared" si="31"/>
        <v>16452</v>
      </c>
      <c r="B489" s="53" t="s">
        <v>1792</v>
      </c>
      <c r="C489" s="53"/>
      <c r="D489" s="53"/>
      <c r="E489" s="54" t="s">
        <v>370</v>
      </c>
      <c r="F489" s="54">
        <v>1</v>
      </c>
      <c r="G489" s="357">
        <v>1</v>
      </c>
    </row>
    <row r="490" spans="1:8" ht="15.9" customHeight="1" thickBot="1">
      <c r="A490" s="66">
        <f t="shared" si="31"/>
        <v>16453</v>
      </c>
      <c r="B490" s="67" t="s">
        <v>1736</v>
      </c>
      <c r="C490" s="72"/>
      <c r="D490" s="72"/>
      <c r="E490" s="68" t="s">
        <v>132</v>
      </c>
      <c r="F490" s="68">
        <f t="shared" si="33"/>
        <v>1</v>
      </c>
      <c r="G490" s="358">
        <v>1</v>
      </c>
    </row>
    <row r="491" spans="1:8" ht="15.9" customHeight="1">
      <c r="A491" s="60">
        <f t="shared" si="31"/>
        <v>16454</v>
      </c>
      <c r="B491" s="61" t="s">
        <v>1926</v>
      </c>
      <c r="C491" s="153"/>
      <c r="D491" s="153"/>
      <c r="E491" s="62" t="s">
        <v>370</v>
      </c>
      <c r="F491" s="62">
        <v>1</v>
      </c>
      <c r="G491" s="356">
        <v>1</v>
      </c>
      <c r="H491" s="95" t="s">
        <v>1829</v>
      </c>
    </row>
    <row r="492" spans="1:8" ht="15.9" customHeight="1">
      <c r="A492" s="64">
        <f t="shared" si="31"/>
        <v>16455</v>
      </c>
      <c r="B492" s="53" t="s">
        <v>1927</v>
      </c>
      <c r="C492" s="57"/>
      <c r="D492" s="57"/>
      <c r="E492" s="54" t="s">
        <v>132</v>
      </c>
      <c r="F492" s="54">
        <f t="shared" ref="F492" si="35">IF(OR(E492="U16", E492="S16"),1,IF(E492="TS",6,2))</f>
        <v>1</v>
      </c>
      <c r="G492" s="357">
        <v>1</v>
      </c>
    </row>
    <row r="493" spans="1:8" ht="15.9" customHeight="1">
      <c r="A493" s="64">
        <f t="shared" si="31"/>
        <v>16456</v>
      </c>
      <c r="B493" s="53" t="s">
        <v>1928</v>
      </c>
      <c r="C493" s="57"/>
      <c r="D493" s="57"/>
      <c r="E493" s="54" t="s">
        <v>370</v>
      </c>
      <c r="F493" s="54">
        <v>1</v>
      </c>
      <c r="G493" s="357">
        <v>1</v>
      </c>
    </row>
    <row r="494" spans="1:8" ht="16.5" customHeight="1">
      <c r="A494" s="64">
        <f t="shared" si="31"/>
        <v>16457</v>
      </c>
      <c r="B494" s="53" t="s">
        <v>1929</v>
      </c>
      <c r="C494" s="57"/>
      <c r="D494" s="57"/>
      <c r="E494" s="54" t="s">
        <v>370</v>
      </c>
      <c r="F494" s="54">
        <v>1</v>
      </c>
      <c r="G494" s="357">
        <v>1</v>
      </c>
    </row>
    <row r="495" spans="1:8" ht="15.9" customHeight="1">
      <c r="A495" s="64">
        <f t="shared" si="31"/>
        <v>16458</v>
      </c>
      <c r="B495" s="53" t="s">
        <v>1930</v>
      </c>
      <c r="C495" s="57"/>
      <c r="D495" s="57"/>
      <c r="E495" s="54" t="s">
        <v>370</v>
      </c>
      <c r="F495" s="54">
        <v>1</v>
      </c>
      <c r="G495" s="357">
        <v>1</v>
      </c>
    </row>
    <row r="496" spans="1:8" ht="16.5" customHeight="1">
      <c r="A496" s="64">
        <f t="shared" si="31"/>
        <v>16459</v>
      </c>
      <c r="B496" s="53" t="s">
        <v>1939</v>
      </c>
      <c r="C496" s="57"/>
      <c r="D496" s="57"/>
      <c r="E496" s="54" t="s">
        <v>370</v>
      </c>
      <c r="F496" s="54">
        <v>1</v>
      </c>
      <c r="G496" s="357">
        <v>1</v>
      </c>
    </row>
    <row r="497" spans="1:9" s="77" customFormat="1" ht="16.5" customHeight="1">
      <c r="A497" s="64">
        <f t="shared" si="31"/>
        <v>16460</v>
      </c>
      <c r="B497" s="53" t="s">
        <v>1931</v>
      </c>
      <c r="C497" s="57"/>
      <c r="D497" s="57"/>
      <c r="E497" s="54" t="s">
        <v>370</v>
      </c>
      <c r="F497" s="54">
        <v>1</v>
      </c>
      <c r="G497" s="357">
        <v>1</v>
      </c>
      <c r="I497" s="260"/>
    </row>
    <row r="498" spans="1:9" ht="15.9" customHeight="1">
      <c r="A498" s="64">
        <f t="shared" si="31"/>
        <v>16461</v>
      </c>
      <c r="B498" s="53" t="s">
        <v>1932</v>
      </c>
      <c r="C498" s="57"/>
      <c r="D498" s="57"/>
      <c r="E498" s="54" t="s">
        <v>132</v>
      </c>
      <c r="F498" s="54">
        <f t="shared" ref="F498" si="36">IF(OR(E498="U16", E498="S16"),1,IF(E498="TS",6,2))</f>
        <v>1</v>
      </c>
      <c r="G498" s="357">
        <v>1</v>
      </c>
    </row>
    <row r="499" spans="1:9" ht="15.9" customHeight="1">
      <c r="A499" s="64">
        <f t="shared" si="31"/>
        <v>16462</v>
      </c>
      <c r="B499" s="53" t="s">
        <v>1933</v>
      </c>
      <c r="C499" s="57"/>
      <c r="D499" s="57"/>
      <c r="E499" s="54" t="s">
        <v>370</v>
      </c>
      <c r="F499" s="54">
        <v>1</v>
      </c>
      <c r="G499" s="357">
        <v>1</v>
      </c>
    </row>
    <row r="500" spans="1:9" ht="15.9" customHeight="1" thickBot="1">
      <c r="A500" s="66">
        <f t="shared" si="31"/>
        <v>16463</v>
      </c>
      <c r="B500" s="67" t="s">
        <v>1736</v>
      </c>
      <c r="C500" s="72"/>
      <c r="D500" s="72"/>
      <c r="E500" s="68" t="s">
        <v>132</v>
      </c>
      <c r="F500" s="68">
        <f t="shared" ref="F500" si="37">IF(OR(E500="U16", E500="S16"),1,IF(E500="TS",6,2))</f>
        <v>1</v>
      </c>
      <c r="G500" s="358">
        <v>1</v>
      </c>
    </row>
    <row r="501" spans="1:9" ht="15.9" customHeight="1">
      <c r="A501" s="132">
        <f t="shared" si="31"/>
        <v>16464</v>
      </c>
      <c r="B501" s="58" t="s">
        <v>1822</v>
      </c>
      <c r="C501" s="58"/>
      <c r="D501" s="58"/>
      <c r="E501" s="59" t="s">
        <v>370</v>
      </c>
      <c r="F501" s="59">
        <v>1</v>
      </c>
      <c r="G501" s="336">
        <v>1</v>
      </c>
    </row>
    <row r="502" spans="1:9" ht="15.9" customHeight="1">
      <c r="A502" s="64">
        <f t="shared" si="31"/>
        <v>16465</v>
      </c>
      <c r="B502" s="53" t="s">
        <v>1823</v>
      </c>
      <c r="C502" s="53"/>
      <c r="D502" s="53"/>
      <c r="E502" s="54" t="s">
        <v>370</v>
      </c>
      <c r="F502" s="54">
        <v>1</v>
      </c>
      <c r="G502" s="357">
        <v>1</v>
      </c>
    </row>
    <row r="503" spans="1:9" ht="15.9" customHeight="1">
      <c r="A503" s="64">
        <f t="shared" ref="A503:A565" si="38">A502+(F502*G502)</f>
        <v>16466</v>
      </c>
      <c r="B503" s="53" t="s">
        <v>1910</v>
      </c>
      <c r="C503" s="53"/>
      <c r="D503" s="53"/>
      <c r="E503" s="54" t="s">
        <v>370</v>
      </c>
      <c r="F503" s="54">
        <v>1</v>
      </c>
      <c r="G503" s="357">
        <v>1</v>
      </c>
    </row>
    <row r="504" spans="1:9" ht="15.9" customHeight="1">
      <c r="A504" s="64">
        <f t="shared" si="38"/>
        <v>16467</v>
      </c>
      <c r="B504" s="53" t="s">
        <v>1887</v>
      </c>
      <c r="C504" s="53"/>
      <c r="D504" s="53"/>
      <c r="E504" s="54" t="s">
        <v>370</v>
      </c>
      <c r="F504" s="54">
        <v>1</v>
      </c>
      <c r="G504" s="357">
        <v>1</v>
      </c>
    </row>
    <row r="505" spans="1:9" ht="15.9" customHeight="1">
      <c r="A505" s="64">
        <f t="shared" si="38"/>
        <v>16468</v>
      </c>
      <c r="B505" s="53" t="s">
        <v>1824</v>
      </c>
      <c r="C505" s="53"/>
      <c r="D505" s="53"/>
      <c r="E505" s="54" t="s">
        <v>370</v>
      </c>
      <c r="F505" s="54">
        <v>1</v>
      </c>
      <c r="G505" s="357">
        <v>1</v>
      </c>
    </row>
    <row r="506" spans="1:9" ht="16.5" customHeight="1" thickBot="1">
      <c r="A506" s="338">
        <f t="shared" si="38"/>
        <v>16469</v>
      </c>
      <c r="B506" s="319" t="s">
        <v>1911</v>
      </c>
      <c r="C506" s="319"/>
      <c r="D506" s="319"/>
      <c r="E506" s="359" t="s">
        <v>370</v>
      </c>
      <c r="F506" s="359">
        <v>1</v>
      </c>
      <c r="G506" s="339">
        <v>1</v>
      </c>
    </row>
    <row r="507" spans="1:9" ht="17.399999999999999">
      <c r="A507" s="60">
        <f t="shared" si="38"/>
        <v>16470</v>
      </c>
      <c r="B507" s="143" t="s">
        <v>1793</v>
      </c>
      <c r="C507" s="153"/>
      <c r="D507" s="153"/>
      <c r="E507" s="62" t="s">
        <v>132</v>
      </c>
      <c r="F507" s="62">
        <f t="shared" si="33"/>
        <v>1</v>
      </c>
      <c r="G507" s="356">
        <v>1</v>
      </c>
    </row>
    <row r="508" spans="1:9" ht="17.399999999999999">
      <c r="A508" s="64">
        <f t="shared" si="38"/>
        <v>16471</v>
      </c>
      <c r="B508" s="26" t="s">
        <v>1794</v>
      </c>
      <c r="C508" s="57"/>
      <c r="D508" s="57"/>
      <c r="E508" s="54" t="s">
        <v>132</v>
      </c>
      <c r="F508" s="54">
        <f t="shared" si="33"/>
        <v>1</v>
      </c>
      <c r="G508" s="357">
        <v>1</v>
      </c>
    </row>
    <row r="509" spans="1:9" ht="17.399999999999999">
      <c r="A509" s="64">
        <f t="shared" si="38"/>
        <v>16472</v>
      </c>
      <c r="B509" s="26" t="s">
        <v>1795</v>
      </c>
      <c r="C509" s="57"/>
      <c r="D509" s="57"/>
      <c r="E509" s="54" t="s">
        <v>132</v>
      </c>
      <c r="F509" s="54">
        <f t="shared" si="33"/>
        <v>1</v>
      </c>
      <c r="G509" s="357">
        <v>1</v>
      </c>
    </row>
    <row r="510" spans="1:9" ht="16.5" customHeight="1">
      <c r="A510" s="64">
        <f t="shared" si="38"/>
        <v>16473</v>
      </c>
      <c r="B510" s="26" t="s">
        <v>1796</v>
      </c>
      <c r="C510" s="57"/>
      <c r="D510" s="57"/>
      <c r="E510" s="54" t="s">
        <v>132</v>
      </c>
      <c r="F510" s="54">
        <f t="shared" si="33"/>
        <v>1</v>
      </c>
      <c r="G510" s="357">
        <v>1</v>
      </c>
    </row>
    <row r="511" spans="1:9" ht="16.5" customHeight="1">
      <c r="A511" s="64">
        <f t="shared" si="38"/>
        <v>16474</v>
      </c>
      <c r="B511" s="26" t="s">
        <v>1797</v>
      </c>
      <c r="C511" s="57"/>
      <c r="D511" s="57"/>
      <c r="E511" s="54" t="s">
        <v>132</v>
      </c>
      <c r="F511" s="54">
        <f t="shared" si="33"/>
        <v>1</v>
      </c>
      <c r="G511" s="357">
        <v>1</v>
      </c>
    </row>
    <row r="512" spans="1:9" ht="16.5" customHeight="1">
      <c r="A512" s="64">
        <f t="shared" si="38"/>
        <v>16475</v>
      </c>
      <c r="B512" s="26" t="s">
        <v>1798</v>
      </c>
      <c r="C512" s="55"/>
      <c r="D512" s="55"/>
      <c r="E512" s="54" t="s">
        <v>132</v>
      </c>
      <c r="F512" s="54">
        <f t="shared" si="33"/>
        <v>1</v>
      </c>
      <c r="G512" s="357">
        <v>1</v>
      </c>
    </row>
    <row r="513" spans="1:7" ht="16.5" customHeight="1">
      <c r="A513" s="64">
        <f t="shared" si="38"/>
        <v>16476</v>
      </c>
      <c r="B513" s="26" t="s">
        <v>1799</v>
      </c>
      <c r="C513" s="55"/>
      <c r="D513" s="55"/>
      <c r="E513" s="54" t="s">
        <v>132</v>
      </c>
      <c r="F513" s="54">
        <f t="shared" si="33"/>
        <v>1</v>
      </c>
      <c r="G513" s="357">
        <v>1</v>
      </c>
    </row>
    <row r="514" spans="1:7" ht="16.5" customHeight="1">
      <c r="A514" s="64">
        <f t="shared" si="38"/>
        <v>16477</v>
      </c>
      <c r="B514" s="26" t="s">
        <v>1912</v>
      </c>
      <c r="C514" s="55"/>
      <c r="D514" s="55"/>
      <c r="E514" s="54" t="s">
        <v>132</v>
      </c>
      <c r="F514" s="54">
        <f t="shared" si="33"/>
        <v>1</v>
      </c>
      <c r="G514" s="357">
        <v>1</v>
      </c>
    </row>
    <row r="515" spans="1:7" ht="16.5" customHeight="1">
      <c r="A515" s="64">
        <f t="shared" si="38"/>
        <v>16478</v>
      </c>
      <c r="B515" s="26" t="s">
        <v>1913</v>
      </c>
      <c r="C515" s="55"/>
      <c r="D515" s="55"/>
      <c r="E515" s="54" t="s">
        <v>132</v>
      </c>
      <c r="F515" s="54">
        <f t="shared" si="33"/>
        <v>1</v>
      </c>
      <c r="G515" s="357">
        <v>1</v>
      </c>
    </row>
    <row r="516" spans="1:7" ht="16.5" customHeight="1">
      <c r="A516" s="64">
        <f t="shared" si="38"/>
        <v>16479</v>
      </c>
      <c r="B516" s="26" t="s">
        <v>1800</v>
      </c>
      <c r="C516" s="55"/>
      <c r="D516" s="55"/>
      <c r="E516" s="54" t="s">
        <v>132</v>
      </c>
      <c r="F516" s="54">
        <f t="shared" si="33"/>
        <v>1</v>
      </c>
      <c r="G516" s="357">
        <v>1</v>
      </c>
    </row>
    <row r="517" spans="1:7" ht="16.5" customHeight="1">
      <c r="A517" s="64">
        <f t="shared" si="38"/>
        <v>16480</v>
      </c>
      <c r="B517" s="26" t="s">
        <v>1914</v>
      </c>
      <c r="C517" s="55"/>
      <c r="D517" s="55"/>
      <c r="E517" s="54" t="s">
        <v>132</v>
      </c>
      <c r="F517" s="54">
        <f t="shared" si="33"/>
        <v>1</v>
      </c>
      <c r="G517" s="357">
        <v>1</v>
      </c>
    </row>
    <row r="518" spans="1:7" ht="16.5" customHeight="1">
      <c r="A518" s="64">
        <f t="shared" si="38"/>
        <v>16481</v>
      </c>
      <c r="B518" s="26" t="s">
        <v>1888</v>
      </c>
      <c r="C518" s="55"/>
      <c r="D518" s="55"/>
      <c r="E518" s="54" t="s">
        <v>132</v>
      </c>
      <c r="F518" s="54">
        <f t="shared" si="33"/>
        <v>1</v>
      </c>
      <c r="G518" s="357">
        <v>1</v>
      </c>
    </row>
    <row r="519" spans="1:7" ht="16.5" customHeight="1">
      <c r="A519" s="64">
        <f t="shared" si="38"/>
        <v>16482</v>
      </c>
      <c r="B519" s="26" t="s">
        <v>1801</v>
      </c>
      <c r="C519" s="55"/>
      <c r="D519" s="55"/>
      <c r="E519" s="54" t="s">
        <v>132</v>
      </c>
      <c r="F519" s="54">
        <f t="shared" si="33"/>
        <v>1</v>
      </c>
      <c r="G519" s="357">
        <v>1</v>
      </c>
    </row>
    <row r="520" spans="1:7" ht="15.9" customHeight="1" thickBot="1">
      <c r="A520" s="66">
        <f t="shared" si="38"/>
        <v>16483</v>
      </c>
      <c r="B520" s="144" t="s">
        <v>1915</v>
      </c>
      <c r="C520" s="73"/>
      <c r="D520" s="73"/>
      <c r="E520" s="68" t="s">
        <v>132</v>
      </c>
      <c r="F520" s="68">
        <f t="shared" si="33"/>
        <v>1</v>
      </c>
      <c r="G520" s="358">
        <v>1</v>
      </c>
    </row>
    <row r="521" spans="1:7" ht="15.9" customHeight="1">
      <c r="A521" s="60">
        <f t="shared" si="38"/>
        <v>16484</v>
      </c>
      <c r="B521" s="143" t="s">
        <v>1916</v>
      </c>
      <c r="C521" s="71"/>
      <c r="D521" s="71"/>
      <c r="E521" s="62" t="s">
        <v>132</v>
      </c>
      <c r="F521" s="62">
        <f t="shared" si="33"/>
        <v>1</v>
      </c>
      <c r="G521" s="356">
        <v>1</v>
      </c>
    </row>
    <row r="522" spans="1:7" ht="15.9" customHeight="1">
      <c r="A522" s="64">
        <f t="shared" si="38"/>
        <v>16485</v>
      </c>
      <c r="B522" s="26" t="s">
        <v>1921</v>
      </c>
      <c r="C522" s="55"/>
      <c r="D522" s="55"/>
      <c r="E522" s="54" t="s">
        <v>132</v>
      </c>
      <c r="F522" s="54">
        <f t="shared" si="33"/>
        <v>1</v>
      </c>
      <c r="G522" s="357">
        <v>1</v>
      </c>
    </row>
    <row r="523" spans="1:7" ht="15.9" customHeight="1">
      <c r="A523" s="64">
        <f t="shared" si="38"/>
        <v>16486</v>
      </c>
      <c r="B523" s="26" t="s">
        <v>1917</v>
      </c>
      <c r="C523" s="55"/>
      <c r="D523" s="55"/>
      <c r="E523" s="54" t="s">
        <v>132</v>
      </c>
      <c r="F523" s="54">
        <f t="shared" si="33"/>
        <v>1</v>
      </c>
      <c r="G523" s="357">
        <v>1</v>
      </c>
    </row>
    <row r="524" spans="1:7" ht="15.9" customHeight="1">
      <c r="A524" s="64">
        <f t="shared" si="38"/>
        <v>16487</v>
      </c>
      <c r="B524" s="26" t="s">
        <v>1922</v>
      </c>
      <c r="C524" s="55"/>
      <c r="D524" s="55"/>
      <c r="E524" s="54" t="s">
        <v>132</v>
      </c>
      <c r="F524" s="54">
        <f t="shared" si="33"/>
        <v>1</v>
      </c>
      <c r="G524" s="357">
        <v>1</v>
      </c>
    </row>
    <row r="525" spans="1:7" ht="15.9" customHeight="1">
      <c r="A525" s="64">
        <f t="shared" si="38"/>
        <v>16488</v>
      </c>
      <c r="B525" s="26" t="s">
        <v>1918</v>
      </c>
      <c r="C525" s="55"/>
      <c r="D525" s="55"/>
      <c r="E525" s="54" t="s">
        <v>132</v>
      </c>
      <c r="F525" s="54">
        <f t="shared" si="33"/>
        <v>1</v>
      </c>
      <c r="G525" s="357">
        <v>1</v>
      </c>
    </row>
    <row r="526" spans="1:7" ht="15.9" customHeight="1">
      <c r="A526" s="64">
        <f t="shared" si="38"/>
        <v>16489</v>
      </c>
      <c r="B526" s="26" t="s">
        <v>1923</v>
      </c>
      <c r="C526" s="55"/>
      <c r="D526" s="55"/>
      <c r="E526" s="54" t="s">
        <v>132</v>
      </c>
      <c r="F526" s="54">
        <f t="shared" si="33"/>
        <v>1</v>
      </c>
      <c r="G526" s="357">
        <v>1</v>
      </c>
    </row>
    <row r="527" spans="1:7" ht="15.9" customHeight="1">
      <c r="A527" s="64">
        <f t="shared" si="38"/>
        <v>16490</v>
      </c>
      <c r="B527" s="26" t="s">
        <v>1919</v>
      </c>
      <c r="C527" s="55"/>
      <c r="D527" s="55"/>
      <c r="E527" s="54" t="s">
        <v>132</v>
      </c>
      <c r="F527" s="54">
        <f t="shared" si="33"/>
        <v>1</v>
      </c>
      <c r="G527" s="357">
        <v>1</v>
      </c>
    </row>
    <row r="528" spans="1:7" ht="15.9" customHeight="1">
      <c r="A528" s="64">
        <f t="shared" si="38"/>
        <v>16491</v>
      </c>
      <c r="B528" s="26" t="s">
        <v>1924</v>
      </c>
      <c r="C528" s="55"/>
      <c r="D528" s="55"/>
      <c r="E528" s="54" t="s">
        <v>132</v>
      </c>
      <c r="F528" s="54">
        <f t="shared" si="33"/>
        <v>1</v>
      </c>
      <c r="G528" s="357">
        <v>1</v>
      </c>
    </row>
    <row r="529" spans="1:9" ht="15.9" customHeight="1">
      <c r="A529" s="64">
        <f t="shared" si="38"/>
        <v>16492</v>
      </c>
      <c r="B529" s="26" t="s">
        <v>1920</v>
      </c>
      <c r="C529" s="55"/>
      <c r="D529" s="55"/>
      <c r="E529" s="54" t="s">
        <v>132</v>
      </c>
      <c r="F529" s="54">
        <f t="shared" si="33"/>
        <v>1</v>
      </c>
      <c r="G529" s="357">
        <v>1</v>
      </c>
    </row>
    <row r="530" spans="1:9" ht="15.9" customHeight="1" thickBot="1">
      <c r="A530" s="66">
        <f t="shared" si="38"/>
        <v>16493</v>
      </c>
      <c r="B530" s="144" t="s">
        <v>1925</v>
      </c>
      <c r="C530" s="73"/>
      <c r="D530" s="73"/>
      <c r="E530" s="68" t="s">
        <v>132</v>
      </c>
      <c r="F530" s="68">
        <f t="shared" si="33"/>
        <v>1</v>
      </c>
      <c r="G530" s="358">
        <v>1</v>
      </c>
    </row>
    <row r="531" spans="1:9" ht="15.9" customHeight="1">
      <c r="A531" s="132">
        <f t="shared" si="38"/>
        <v>16494</v>
      </c>
      <c r="B531" s="337" t="s">
        <v>1889</v>
      </c>
      <c r="C531" s="70"/>
      <c r="D531" s="70"/>
      <c r="E531" s="59" t="s">
        <v>132</v>
      </c>
      <c r="F531" s="59">
        <f t="shared" si="33"/>
        <v>1</v>
      </c>
      <c r="G531" s="336">
        <v>1</v>
      </c>
    </row>
    <row r="532" spans="1:9" ht="15.9" customHeight="1">
      <c r="A532" s="64">
        <f t="shared" si="38"/>
        <v>16495</v>
      </c>
      <c r="B532" s="26" t="s">
        <v>1895</v>
      </c>
      <c r="C532" s="55"/>
      <c r="D532" s="55"/>
      <c r="E532" s="54" t="s">
        <v>132</v>
      </c>
      <c r="F532" s="54">
        <f t="shared" si="33"/>
        <v>1</v>
      </c>
      <c r="G532" s="357">
        <v>1</v>
      </c>
    </row>
    <row r="533" spans="1:9" ht="15.9" customHeight="1">
      <c r="A533" s="64">
        <f t="shared" si="38"/>
        <v>16496</v>
      </c>
      <c r="B533" s="26" t="s">
        <v>1802</v>
      </c>
      <c r="C533" s="55"/>
      <c r="D533" s="55"/>
      <c r="E533" s="54" t="s">
        <v>132</v>
      </c>
      <c r="F533" s="54">
        <f t="shared" si="33"/>
        <v>1</v>
      </c>
      <c r="G533" s="357">
        <v>1</v>
      </c>
    </row>
    <row r="534" spans="1:9" ht="15.9" customHeight="1">
      <c r="A534" s="64">
        <f t="shared" si="38"/>
        <v>16497</v>
      </c>
      <c r="B534" s="26" t="s">
        <v>1803</v>
      </c>
      <c r="C534" s="53"/>
      <c r="D534" s="53"/>
      <c r="E534" s="54" t="s">
        <v>370</v>
      </c>
      <c r="F534" s="54">
        <f t="shared" si="33"/>
        <v>1</v>
      </c>
      <c r="G534" s="357">
        <v>1</v>
      </c>
      <c r="I534" s="317" t="s">
        <v>41</v>
      </c>
    </row>
    <row r="535" spans="1:9" ht="15.9" customHeight="1">
      <c r="A535" s="64">
        <f t="shared" si="38"/>
        <v>16498</v>
      </c>
      <c r="B535" s="26" t="s">
        <v>1890</v>
      </c>
      <c r="C535" s="53"/>
      <c r="D535" s="53"/>
      <c r="E535" s="54" t="s">
        <v>370</v>
      </c>
      <c r="F535" s="54">
        <f t="shared" si="33"/>
        <v>1</v>
      </c>
      <c r="G535" s="357">
        <v>1</v>
      </c>
    </row>
    <row r="536" spans="1:9" ht="15.9" customHeight="1">
      <c r="A536" s="64">
        <f t="shared" si="38"/>
        <v>16499</v>
      </c>
      <c r="B536" s="26" t="s">
        <v>1805</v>
      </c>
      <c r="C536" s="53"/>
      <c r="D536" s="53"/>
      <c r="E536" s="54" t="s">
        <v>370</v>
      </c>
      <c r="F536" s="54">
        <f t="shared" si="33"/>
        <v>1</v>
      </c>
      <c r="G536" s="357">
        <v>1</v>
      </c>
    </row>
    <row r="537" spans="1:9" ht="15.9" customHeight="1">
      <c r="A537" s="64">
        <f t="shared" si="38"/>
        <v>16500</v>
      </c>
      <c r="B537" s="26" t="s">
        <v>1806</v>
      </c>
      <c r="C537" s="53"/>
      <c r="D537" s="53"/>
      <c r="E537" s="54" t="s">
        <v>370</v>
      </c>
      <c r="F537" s="54">
        <f t="shared" si="33"/>
        <v>1</v>
      </c>
      <c r="G537" s="357">
        <v>1</v>
      </c>
    </row>
    <row r="538" spans="1:9" ht="15.9" customHeight="1">
      <c r="A538" s="64">
        <f t="shared" si="38"/>
        <v>16501</v>
      </c>
      <c r="B538" s="26" t="s">
        <v>1807</v>
      </c>
      <c r="C538" s="53"/>
      <c r="D538" s="53"/>
      <c r="E538" s="54" t="s">
        <v>132</v>
      </c>
      <c r="F538" s="54">
        <f t="shared" si="33"/>
        <v>1</v>
      </c>
      <c r="G538" s="357">
        <v>1</v>
      </c>
    </row>
    <row r="539" spans="1:9" ht="15" customHeight="1">
      <c r="A539" s="64">
        <f t="shared" si="38"/>
        <v>16502</v>
      </c>
      <c r="B539" s="26" t="s">
        <v>1891</v>
      </c>
      <c r="C539" s="53"/>
      <c r="D539" s="53"/>
      <c r="E539" s="54" t="s">
        <v>132</v>
      </c>
      <c r="F539" s="54">
        <f t="shared" si="33"/>
        <v>1</v>
      </c>
      <c r="G539" s="357">
        <v>1</v>
      </c>
    </row>
    <row r="540" spans="1:9" ht="15" customHeight="1">
      <c r="A540" s="64">
        <f t="shared" si="38"/>
        <v>16503</v>
      </c>
      <c r="B540" s="26" t="s">
        <v>1808</v>
      </c>
      <c r="C540" s="319"/>
      <c r="D540" s="319"/>
      <c r="E540" s="54" t="s">
        <v>370</v>
      </c>
      <c r="F540" s="54">
        <f t="shared" si="33"/>
        <v>1</v>
      </c>
      <c r="G540" s="357">
        <v>1</v>
      </c>
    </row>
    <row r="541" spans="1:9" ht="18" customHeight="1">
      <c r="A541" s="64">
        <f t="shared" si="38"/>
        <v>16504</v>
      </c>
      <c r="B541" s="26" t="s">
        <v>1892</v>
      </c>
      <c r="C541" s="319"/>
      <c r="D541" s="319"/>
      <c r="E541" s="54" t="s">
        <v>370</v>
      </c>
      <c r="F541" s="54">
        <f t="shared" si="33"/>
        <v>1</v>
      </c>
      <c r="G541" s="357">
        <v>1</v>
      </c>
    </row>
    <row r="542" spans="1:9" ht="18" customHeight="1">
      <c r="A542" s="64">
        <f t="shared" si="38"/>
        <v>16505</v>
      </c>
      <c r="B542" s="26" t="s">
        <v>1893</v>
      </c>
      <c r="C542" s="319"/>
      <c r="D542" s="319"/>
      <c r="E542" s="54" t="s">
        <v>132</v>
      </c>
      <c r="F542" s="54">
        <f t="shared" si="33"/>
        <v>1</v>
      </c>
      <c r="G542" s="357">
        <v>1</v>
      </c>
    </row>
    <row r="543" spans="1:9" ht="15.9" customHeight="1">
      <c r="A543" s="64">
        <f t="shared" si="38"/>
        <v>16506</v>
      </c>
      <c r="B543" s="26" t="s">
        <v>1894</v>
      </c>
      <c r="C543" s="319"/>
      <c r="D543" s="319"/>
      <c r="E543" s="54" t="s">
        <v>132</v>
      </c>
      <c r="F543" s="54">
        <f t="shared" si="33"/>
        <v>1</v>
      </c>
      <c r="G543" s="357">
        <v>1</v>
      </c>
    </row>
    <row r="544" spans="1:9" ht="15.9" customHeight="1">
      <c r="A544" s="64">
        <f t="shared" si="38"/>
        <v>16507</v>
      </c>
      <c r="B544" s="26" t="s">
        <v>1896</v>
      </c>
      <c r="C544" s="319"/>
      <c r="D544" s="319"/>
      <c r="E544" s="54" t="s">
        <v>132</v>
      </c>
      <c r="F544" s="54">
        <f t="shared" si="33"/>
        <v>1</v>
      </c>
      <c r="G544" s="357">
        <v>1</v>
      </c>
    </row>
    <row r="545" spans="1:8" ht="15.9" customHeight="1">
      <c r="A545" s="64">
        <f t="shared" si="38"/>
        <v>16508</v>
      </c>
      <c r="B545" s="26" t="s">
        <v>1804</v>
      </c>
      <c r="C545" s="319"/>
      <c r="D545" s="319"/>
      <c r="E545" s="54" t="s">
        <v>132</v>
      </c>
      <c r="F545" s="54">
        <f t="shared" si="33"/>
        <v>1</v>
      </c>
      <c r="G545" s="357">
        <v>1</v>
      </c>
    </row>
    <row r="546" spans="1:8" ht="15.9" customHeight="1" thickBot="1">
      <c r="A546" s="66">
        <f t="shared" si="38"/>
        <v>16509</v>
      </c>
      <c r="B546" s="144" t="s">
        <v>124</v>
      </c>
      <c r="C546" s="67"/>
      <c r="D546" s="67"/>
      <c r="E546" s="68" t="s">
        <v>132</v>
      </c>
      <c r="F546" s="68">
        <f t="shared" si="33"/>
        <v>1</v>
      </c>
      <c r="G546" s="358">
        <v>1</v>
      </c>
    </row>
    <row r="547" spans="1:8" ht="15.9" customHeight="1">
      <c r="A547" s="60">
        <f t="shared" si="38"/>
        <v>16510</v>
      </c>
      <c r="B547" s="143" t="s">
        <v>1809</v>
      </c>
      <c r="C547" s="71"/>
      <c r="D547" s="71"/>
      <c r="E547" s="62" t="s">
        <v>132</v>
      </c>
      <c r="F547" s="62">
        <f t="shared" si="33"/>
        <v>1</v>
      </c>
      <c r="G547" s="356">
        <v>1</v>
      </c>
    </row>
    <row r="548" spans="1:8" ht="15.9" customHeight="1">
      <c r="A548" s="64">
        <f t="shared" si="38"/>
        <v>16511</v>
      </c>
      <c r="B548" s="26" t="s">
        <v>1810</v>
      </c>
      <c r="C548" s="53"/>
      <c r="D548" s="53"/>
      <c r="E548" s="54" t="s">
        <v>132</v>
      </c>
      <c r="F548" s="54">
        <f>IF(OR(E548="U16", E548="S16"),1,IF(E548="TS",6,2))</f>
        <v>1</v>
      </c>
      <c r="G548" s="357">
        <v>1</v>
      </c>
    </row>
    <row r="549" spans="1:8" ht="15.9" customHeight="1">
      <c r="A549" s="64">
        <f t="shared" si="38"/>
        <v>16512</v>
      </c>
      <c r="B549" s="26" t="s">
        <v>1811</v>
      </c>
      <c r="C549" s="53"/>
      <c r="D549" s="53"/>
      <c r="E549" s="54" t="s">
        <v>132</v>
      </c>
      <c r="F549" s="54">
        <f>IF(OR(E549="U16", E549="S16"),1,IF(E549="TS",6,2))</f>
        <v>1</v>
      </c>
      <c r="G549" s="357">
        <v>1</v>
      </c>
    </row>
    <row r="550" spans="1:8" ht="17.399999999999999">
      <c r="A550" s="64">
        <f t="shared" si="38"/>
        <v>16513</v>
      </c>
      <c r="B550" s="26" t="s">
        <v>1941</v>
      </c>
      <c r="C550" s="53"/>
      <c r="D550" s="53"/>
      <c r="E550" s="54" t="s">
        <v>132</v>
      </c>
      <c r="F550" s="54">
        <f>IF(OR(E550="U16", E550="S16"),1,IF(E550="TS",6,2))</f>
        <v>1</v>
      </c>
      <c r="G550" s="357">
        <v>1</v>
      </c>
    </row>
    <row r="551" spans="1:8" ht="17.399999999999999">
      <c r="A551" s="64">
        <f t="shared" si="38"/>
        <v>16514</v>
      </c>
      <c r="B551" s="26" t="s">
        <v>1812</v>
      </c>
      <c r="C551" s="53"/>
      <c r="D551" s="53"/>
      <c r="E551" s="54" t="s">
        <v>132</v>
      </c>
      <c r="F551" s="54">
        <f>IF(OR(E551="U16", E551="S16"),1,IF(E551="TS",6,2))</f>
        <v>1</v>
      </c>
      <c r="G551" s="357">
        <v>1</v>
      </c>
    </row>
    <row r="552" spans="1:8" ht="17.399999999999999">
      <c r="A552" s="64">
        <f t="shared" si="38"/>
        <v>16515</v>
      </c>
      <c r="B552" s="26" t="s">
        <v>1813</v>
      </c>
      <c r="C552" s="53"/>
      <c r="D552" s="53"/>
      <c r="E552" s="54" t="s">
        <v>132</v>
      </c>
      <c r="F552" s="54">
        <f t="shared" ref="F552:F565" si="39">IF(OR(E552="U16", E552="S16"),1,IF(E552="TS",6,2))</f>
        <v>1</v>
      </c>
      <c r="G552" s="357">
        <v>1</v>
      </c>
    </row>
    <row r="553" spans="1:8" ht="15.9" customHeight="1">
      <c r="A553" s="64">
        <f t="shared" si="38"/>
        <v>16516</v>
      </c>
      <c r="B553" s="26" t="s">
        <v>1814</v>
      </c>
      <c r="C553" s="53"/>
      <c r="D553" s="53"/>
      <c r="E553" s="54" t="s">
        <v>132</v>
      </c>
      <c r="F553" s="54">
        <f t="shared" si="39"/>
        <v>1</v>
      </c>
      <c r="G553" s="357">
        <v>1</v>
      </c>
    </row>
    <row r="554" spans="1:8" ht="15.9" customHeight="1">
      <c r="A554" s="64">
        <f t="shared" si="38"/>
        <v>16517</v>
      </c>
      <c r="B554" s="26" t="s">
        <v>1815</v>
      </c>
      <c r="C554" s="53"/>
      <c r="D554" s="53"/>
      <c r="E554" s="54" t="s">
        <v>132</v>
      </c>
      <c r="F554" s="54">
        <f t="shared" si="39"/>
        <v>1</v>
      </c>
      <c r="G554" s="357">
        <v>1</v>
      </c>
    </row>
    <row r="555" spans="1:8" ht="15.9" customHeight="1">
      <c r="A555" s="64">
        <f t="shared" si="38"/>
        <v>16518</v>
      </c>
      <c r="B555" s="26" t="s">
        <v>1942</v>
      </c>
      <c r="C555" s="53"/>
      <c r="D555" s="53"/>
      <c r="E555" s="54" t="s">
        <v>132</v>
      </c>
      <c r="F555" s="54">
        <f t="shared" si="39"/>
        <v>1</v>
      </c>
      <c r="G555" s="357">
        <v>1</v>
      </c>
    </row>
    <row r="556" spans="1:8" ht="15.9" customHeight="1" thickBot="1">
      <c r="A556" s="66">
        <f t="shared" si="38"/>
        <v>16519</v>
      </c>
      <c r="B556" s="144" t="s">
        <v>1736</v>
      </c>
      <c r="C556" s="67"/>
      <c r="D556" s="67"/>
      <c r="E556" s="68" t="s">
        <v>132</v>
      </c>
      <c r="F556" s="68">
        <f t="shared" si="39"/>
        <v>1</v>
      </c>
      <c r="G556" s="358">
        <v>1</v>
      </c>
    </row>
    <row r="557" spans="1:8" ht="15.9" customHeight="1">
      <c r="A557" s="60">
        <f t="shared" si="38"/>
        <v>16520</v>
      </c>
      <c r="B557" s="143" t="s">
        <v>1943</v>
      </c>
      <c r="C557" s="61"/>
      <c r="D557" s="61"/>
      <c r="E557" s="62" t="s">
        <v>132</v>
      </c>
      <c r="F557" s="62">
        <f t="shared" si="39"/>
        <v>1</v>
      </c>
      <c r="G557" s="356">
        <v>1</v>
      </c>
    </row>
    <row r="558" spans="1:8" ht="15.9" customHeight="1">
      <c r="A558" s="64">
        <f t="shared" si="38"/>
        <v>16521</v>
      </c>
      <c r="B558" s="26" t="s">
        <v>1816</v>
      </c>
      <c r="C558" s="53"/>
      <c r="D558" s="53"/>
      <c r="E558" s="54" t="s">
        <v>132</v>
      </c>
      <c r="F558" s="54">
        <f t="shared" si="39"/>
        <v>1</v>
      </c>
      <c r="G558" s="357">
        <v>1</v>
      </c>
    </row>
    <row r="559" spans="1:8" ht="15.9" customHeight="1">
      <c r="A559" s="64">
        <f t="shared" si="38"/>
        <v>16522</v>
      </c>
      <c r="B559" s="26" t="s">
        <v>1817</v>
      </c>
      <c r="C559" s="53"/>
      <c r="D559" s="53"/>
      <c r="E559" s="54" t="s">
        <v>132</v>
      </c>
      <c r="F559" s="54">
        <f t="shared" si="39"/>
        <v>1</v>
      </c>
      <c r="G559" s="357">
        <v>1</v>
      </c>
      <c r="H559" s="34">
        <v>6360</v>
      </c>
    </row>
    <row r="560" spans="1:8" ht="15.9" customHeight="1">
      <c r="A560" s="64">
        <f t="shared" si="38"/>
        <v>16523</v>
      </c>
      <c r="B560" s="26" t="s">
        <v>1818</v>
      </c>
      <c r="C560" s="53"/>
      <c r="D560" s="53"/>
      <c r="E560" s="54" t="s">
        <v>370</v>
      </c>
      <c r="F560" s="54">
        <f t="shared" si="39"/>
        <v>1</v>
      </c>
      <c r="G560" s="357">
        <v>1</v>
      </c>
    </row>
    <row r="561" spans="1:8" ht="15.9" customHeight="1">
      <c r="A561" s="64">
        <f t="shared" si="38"/>
        <v>16524</v>
      </c>
      <c r="B561" s="26" t="s">
        <v>1819</v>
      </c>
      <c r="C561" s="53"/>
      <c r="D561" s="53"/>
      <c r="E561" s="54" t="s">
        <v>370</v>
      </c>
      <c r="F561" s="54">
        <f t="shared" si="39"/>
        <v>1</v>
      </c>
      <c r="G561" s="357">
        <v>1</v>
      </c>
    </row>
    <row r="562" spans="1:8" ht="17.399999999999999">
      <c r="A562" s="64">
        <f t="shared" si="38"/>
        <v>16525</v>
      </c>
      <c r="B562" s="26" t="s">
        <v>1820</v>
      </c>
      <c r="C562" s="53"/>
      <c r="D562" s="53"/>
      <c r="E562" s="54" t="s">
        <v>370</v>
      </c>
      <c r="F562" s="54">
        <f t="shared" si="39"/>
        <v>1</v>
      </c>
      <c r="G562" s="357">
        <v>1</v>
      </c>
    </row>
    <row r="563" spans="1:8" ht="15.9" customHeight="1">
      <c r="A563" s="64">
        <f t="shared" si="38"/>
        <v>16526</v>
      </c>
      <c r="B563" s="26" t="s">
        <v>1944</v>
      </c>
      <c r="C563" s="53"/>
      <c r="D563" s="53"/>
      <c r="E563" s="54" t="s">
        <v>132</v>
      </c>
      <c r="F563" s="54">
        <f t="shared" si="39"/>
        <v>1</v>
      </c>
      <c r="G563" s="357">
        <v>1</v>
      </c>
    </row>
    <row r="564" spans="1:8" ht="15.9" customHeight="1" thickBot="1">
      <c r="A564" s="66">
        <f t="shared" si="38"/>
        <v>16527</v>
      </c>
      <c r="B564" s="144" t="s">
        <v>124</v>
      </c>
      <c r="C564" s="67"/>
      <c r="D564" s="67"/>
      <c r="E564" s="68" t="s">
        <v>132</v>
      </c>
      <c r="F564" s="68">
        <f t="shared" si="39"/>
        <v>1</v>
      </c>
      <c r="G564" s="358">
        <v>1</v>
      </c>
    </row>
    <row r="565" spans="1:8" ht="15.9" customHeight="1">
      <c r="A565" s="132">
        <f t="shared" si="38"/>
        <v>16528</v>
      </c>
      <c r="B565" s="58" t="s">
        <v>124</v>
      </c>
      <c r="C565" s="70"/>
      <c r="D565" s="70"/>
      <c r="E565" s="59" t="s">
        <v>132</v>
      </c>
      <c r="F565" s="59">
        <f t="shared" si="39"/>
        <v>1</v>
      </c>
      <c r="G565" s="348">
        <v>112</v>
      </c>
    </row>
    <row r="566" spans="1:8" ht="15.9" customHeight="1">
      <c r="A566" s="369" t="s">
        <v>426</v>
      </c>
      <c r="B566" s="370"/>
      <c r="C566" s="370"/>
      <c r="D566" s="370"/>
      <c r="E566" s="370"/>
      <c r="F566" s="370"/>
      <c r="G566" s="371"/>
    </row>
    <row r="567" spans="1:8" ht="15.6">
      <c r="A567" s="355">
        <f>A565+(F565*G565)</f>
        <v>16640</v>
      </c>
      <c r="B567" s="39" t="s">
        <v>158</v>
      </c>
      <c r="C567" s="355"/>
      <c r="D567" s="355"/>
      <c r="E567" s="50" t="s">
        <v>132</v>
      </c>
      <c r="F567" s="50">
        <f t="shared" ref="F567:F572" si="40">IF(OR(E567="U16", E567="S16"),1,IF(E567="TS",6,2))</f>
        <v>1</v>
      </c>
      <c r="G567" s="355">
        <v>6</v>
      </c>
    </row>
    <row r="568" spans="1:8" ht="15.6">
      <c r="A568" s="355">
        <f t="shared" ref="A568:A575" si="41">A567+(F567*G567)</f>
        <v>16646</v>
      </c>
      <c r="B568" s="39" t="s">
        <v>161</v>
      </c>
      <c r="E568" s="50" t="s">
        <v>132</v>
      </c>
      <c r="F568" s="50">
        <f t="shared" si="40"/>
        <v>1</v>
      </c>
      <c r="G568" s="355">
        <v>4</v>
      </c>
      <c r="H568" s="397" t="s">
        <v>1677</v>
      </c>
    </row>
    <row r="569" spans="1:8" ht="15.6">
      <c r="A569" s="355">
        <f t="shared" si="41"/>
        <v>16650</v>
      </c>
      <c r="B569" s="39" t="s">
        <v>186</v>
      </c>
      <c r="C569" s="355"/>
      <c r="D569" s="355"/>
      <c r="E569" s="50" t="s">
        <v>132</v>
      </c>
      <c r="F569" s="50">
        <f t="shared" si="40"/>
        <v>1</v>
      </c>
      <c r="G569" s="355">
        <v>1</v>
      </c>
      <c r="H569" s="397"/>
    </row>
    <row r="570" spans="1:8" ht="15.6">
      <c r="A570" s="355">
        <f t="shared" si="41"/>
        <v>16651</v>
      </c>
      <c r="B570" s="39" t="s">
        <v>159</v>
      </c>
      <c r="C570" s="355"/>
      <c r="D570" s="355"/>
      <c r="E570" s="50" t="s">
        <v>132</v>
      </c>
      <c r="F570" s="50">
        <f t="shared" si="40"/>
        <v>1</v>
      </c>
      <c r="G570" s="355">
        <v>1</v>
      </c>
      <c r="H570" s="397"/>
    </row>
    <row r="571" spans="1:8" ht="15.6">
      <c r="A571" s="355">
        <f t="shared" si="41"/>
        <v>16652</v>
      </c>
      <c r="B571" s="39" t="s">
        <v>160</v>
      </c>
      <c r="C571" s="355"/>
      <c r="D571" s="355"/>
      <c r="E571" s="50" t="s">
        <v>132</v>
      </c>
      <c r="F571" s="50">
        <f t="shared" si="40"/>
        <v>1</v>
      </c>
      <c r="G571" s="355">
        <v>1</v>
      </c>
      <c r="H571" s="397"/>
    </row>
    <row r="572" spans="1:8" ht="15.6">
      <c r="A572" s="355">
        <f t="shared" si="41"/>
        <v>16653</v>
      </c>
      <c r="B572" s="39" t="s">
        <v>1197</v>
      </c>
      <c r="E572" s="50" t="s">
        <v>132</v>
      </c>
      <c r="F572" s="50">
        <f t="shared" si="40"/>
        <v>1</v>
      </c>
      <c r="G572" s="355">
        <v>1</v>
      </c>
      <c r="H572" s="397"/>
    </row>
    <row r="573" spans="1:8" ht="15.6">
      <c r="A573" s="355">
        <f t="shared" si="41"/>
        <v>16654</v>
      </c>
      <c r="B573" s="39" t="s">
        <v>1198</v>
      </c>
      <c r="C573" s="355"/>
      <c r="D573" s="355"/>
      <c r="E573" s="50" t="s">
        <v>132</v>
      </c>
      <c r="F573" s="50">
        <f>IF(OR(E573="U16", E573="S16"),1,IF(E573="TS",6,2))</f>
        <v>1</v>
      </c>
      <c r="G573" s="355">
        <v>1</v>
      </c>
      <c r="H573" s="397"/>
    </row>
    <row r="574" spans="1:8" ht="15.6">
      <c r="A574" s="355">
        <f t="shared" si="41"/>
        <v>16655</v>
      </c>
      <c r="B574" s="39" t="s">
        <v>1199</v>
      </c>
      <c r="C574" s="355"/>
      <c r="D574" s="355"/>
      <c r="E574" s="50" t="s">
        <v>132</v>
      </c>
      <c r="F574" s="50">
        <f>IF(OR(E574="U16", E574="S16"),1,IF(E574="TS",6,2))</f>
        <v>1</v>
      </c>
      <c r="G574" s="355">
        <v>1</v>
      </c>
      <c r="H574" s="269"/>
    </row>
    <row r="575" spans="1:8" ht="15.6">
      <c r="A575" s="346">
        <f t="shared" si="41"/>
        <v>16656</v>
      </c>
      <c r="B575" s="82" t="s">
        <v>293</v>
      </c>
      <c r="E575" s="52" t="s">
        <v>132</v>
      </c>
      <c r="F575" s="52">
        <f>IF(OR(E575="U16", E575="S16"),1,IF(E575="TS",6,2))</f>
        <v>1</v>
      </c>
      <c r="G575" s="346">
        <v>44</v>
      </c>
    </row>
    <row r="576" spans="1:8" ht="15.9" customHeight="1">
      <c r="A576" s="405" t="s">
        <v>2010</v>
      </c>
      <c r="B576" s="405"/>
      <c r="C576" s="405"/>
      <c r="D576" s="405"/>
      <c r="E576" s="405"/>
      <c r="F576" s="405"/>
      <c r="G576" s="405"/>
    </row>
    <row r="577" spans="1:8" ht="15.9" customHeight="1">
      <c r="A577" s="363" t="s">
        <v>398</v>
      </c>
      <c r="B577" s="363"/>
      <c r="C577" s="363"/>
      <c r="D577" s="363"/>
      <c r="E577" s="363"/>
      <c r="F577" s="363"/>
      <c r="G577" s="363"/>
    </row>
    <row r="578" spans="1:8" ht="46.8">
      <c r="A578" s="355">
        <f>A575+(F575*G575)</f>
        <v>16700</v>
      </c>
      <c r="B578" s="39" t="s">
        <v>1735</v>
      </c>
      <c r="E578" s="50" t="s">
        <v>132</v>
      </c>
      <c r="F578" s="50">
        <f t="shared" ref="F578:F604" si="42">IF(OR(E578="U16", E578="S16"),1,IF(E578="TS",6,2))</f>
        <v>1</v>
      </c>
      <c r="G578" s="355">
        <v>1</v>
      </c>
      <c r="H578" s="34">
        <v>6360</v>
      </c>
    </row>
    <row r="579" spans="1:8" ht="93.6">
      <c r="A579" s="355">
        <f t="shared" ref="A579:A627" si="43">A578+(F578*G578)</f>
        <v>16701</v>
      </c>
      <c r="B579" s="39" t="s">
        <v>320</v>
      </c>
      <c r="C579" s="355"/>
      <c r="D579" s="355"/>
      <c r="E579" s="50" t="s">
        <v>132</v>
      </c>
      <c r="F579" s="50">
        <f t="shared" si="42"/>
        <v>1</v>
      </c>
      <c r="G579" s="355">
        <v>1</v>
      </c>
    </row>
    <row r="580" spans="1:8" ht="15.9" customHeight="1">
      <c r="A580" s="355">
        <f t="shared" si="43"/>
        <v>16702</v>
      </c>
      <c r="B580" s="39" t="s">
        <v>321</v>
      </c>
      <c r="C580" s="355"/>
      <c r="D580" s="355"/>
      <c r="E580" s="50" t="s">
        <v>132</v>
      </c>
      <c r="F580" s="50">
        <f t="shared" si="42"/>
        <v>1</v>
      </c>
      <c r="G580" s="355">
        <v>1</v>
      </c>
    </row>
    <row r="581" spans="1:8" ht="15.9" customHeight="1">
      <c r="A581" s="355">
        <f t="shared" si="43"/>
        <v>16703</v>
      </c>
      <c r="B581" s="39" t="s">
        <v>322</v>
      </c>
      <c r="C581" s="355" t="s">
        <v>1737</v>
      </c>
      <c r="D581" s="355"/>
      <c r="E581" s="50" t="s">
        <v>132</v>
      </c>
      <c r="F581" s="50">
        <f t="shared" si="42"/>
        <v>1</v>
      </c>
      <c r="G581" s="355">
        <v>1</v>
      </c>
    </row>
    <row r="582" spans="1:8" ht="15.9" customHeight="1">
      <c r="A582" s="355">
        <f t="shared" si="43"/>
        <v>16704</v>
      </c>
      <c r="B582" s="42" t="s">
        <v>372</v>
      </c>
      <c r="C582" s="355" t="s">
        <v>1741</v>
      </c>
      <c r="D582" s="355"/>
      <c r="E582" s="50" t="s">
        <v>132</v>
      </c>
      <c r="F582" s="50">
        <f t="shared" si="42"/>
        <v>1</v>
      </c>
      <c r="G582" s="355">
        <v>4</v>
      </c>
    </row>
    <row r="583" spans="1:8" ht="17.25" customHeight="1">
      <c r="A583" s="355">
        <f t="shared" si="43"/>
        <v>16708</v>
      </c>
      <c r="B583" s="42" t="s">
        <v>373</v>
      </c>
      <c r="C583" s="355" t="s">
        <v>1738</v>
      </c>
      <c r="D583" s="355"/>
      <c r="E583" s="50" t="s">
        <v>132</v>
      </c>
      <c r="F583" s="50">
        <f t="shared" si="42"/>
        <v>1</v>
      </c>
      <c r="G583" s="355">
        <v>4</v>
      </c>
    </row>
    <row r="584" spans="1:8" ht="15.9" customHeight="1">
      <c r="A584" s="355">
        <f t="shared" si="43"/>
        <v>16712</v>
      </c>
      <c r="B584" s="42" t="s">
        <v>374</v>
      </c>
      <c r="C584" s="355" t="s">
        <v>1739</v>
      </c>
      <c r="D584" s="355"/>
      <c r="E584" s="50" t="s">
        <v>132</v>
      </c>
      <c r="F584" s="50">
        <f t="shared" si="42"/>
        <v>1</v>
      </c>
      <c r="G584" s="355">
        <v>4</v>
      </c>
    </row>
    <row r="585" spans="1:8" ht="15.9" customHeight="1">
      <c r="A585" s="355">
        <f t="shared" si="43"/>
        <v>16716</v>
      </c>
      <c r="B585" s="42" t="s">
        <v>375</v>
      </c>
      <c r="C585" s="355" t="s">
        <v>1740</v>
      </c>
      <c r="D585" s="355"/>
      <c r="E585" s="50" t="s">
        <v>132</v>
      </c>
      <c r="F585" s="50">
        <f t="shared" si="42"/>
        <v>1</v>
      </c>
      <c r="G585" s="355">
        <v>4</v>
      </c>
    </row>
    <row r="586" spans="1:8" ht="15.6">
      <c r="A586" s="355">
        <f t="shared" si="43"/>
        <v>16720</v>
      </c>
      <c r="B586" s="280"/>
      <c r="C586" s="355"/>
      <c r="D586" s="355"/>
      <c r="E586" s="50" t="s">
        <v>132</v>
      </c>
      <c r="F586" s="50">
        <f t="shared" si="42"/>
        <v>1</v>
      </c>
      <c r="G586" s="355">
        <v>4</v>
      </c>
      <c r="H586" s="34" t="e">
        <f>A661-#REF!</f>
        <v>#REF!</v>
      </c>
    </row>
    <row r="587" spans="1:8" ht="15.6">
      <c r="A587" s="355">
        <f t="shared" si="43"/>
        <v>16724</v>
      </c>
      <c r="B587" s="42"/>
      <c r="C587" s="355"/>
      <c r="D587" s="355"/>
      <c r="E587" s="50" t="s">
        <v>132</v>
      </c>
      <c r="F587" s="50">
        <f t="shared" si="42"/>
        <v>1</v>
      </c>
      <c r="G587" s="355">
        <v>16</v>
      </c>
    </row>
    <row r="588" spans="1:8" ht="15.6">
      <c r="A588" s="355">
        <f t="shared" si="43"/>
        <v>16740</v>
      </c>
      <c r="B588" s="42" t="s">
        <v>376</v>
      </c>
      <c r="C588" s="355"/>
      <c r="D588" s="355"/>
      <c r="E588" s="50" t="s">
        <v>132</v>
      </c>
      <c r="F588" s="50">
        <f t="shared" si="42"/>
        <v>1</v>
      </c>
      <c r="G588" s="355">
        <v>1</v>
      </c>
    </row>
    <row r="589" spans="1:8" ht="15.6">
      <c r="A589" s="355">
        <f t="shared" si="43"/>
        <v>16741</v>
      </c>
      <c r="B589" s="42" t="s">
        <v>427</v>
      </c>
      <c r="C589" s="355"/>
      <c r="D589" s="355"/>
      <c r="E589" s="50" t="s">
        <v>132</v>
      </c>
      <c r="F589" s="50">
        <f t="shared" si="42"/>
        <v>1</v>
      </c>
      <c r="G589" s="355">
        <v>1</v>
      </c>
    </row>
    <row r="590" spans="1:8" ht="15.6">
      <c r="A590" s="355">
        <f t="shared" si="43"/>
        <v>16742</v>
      </c>
      <c r="B590" s="42"/>
      <c r="C590" s="355"/>
      <c r="D590" s="355"/>
      <c r="E590" s="50" t="s">
        <v>132</v>
      </c>
      <c r="F590" s="50">
        <f t="shared" si="42"/>
        <v>1</v>
      </c>
      <c r="G590" s="355">
        <v>1</v>
      </c>
    </row>
    <row r="591" spans="1:8" ht="15.6">
      <c r="A591" s="355">
        <f t="shared" si="43"/>
        <v>16743</v>
      </c>
      <c r="B591" s="42"/>
      <c r="C591" s="355"/>
      <c r="D591" s="355"/>
      <c r="E591" s="50" t="s">
        <v>132</v>
      </c>
      <c r="F591" s="50">
        <f t="shared" si="42"/>
        <v>1</v>
      </c>
      <c r="G591" s="355">
        <v>1</v>
      </c>
    </row>
    <row r="592" spans="1:8" ht="15.6">
      <c r="A592" s="355">
        <f t="shared" si="43"/>
        <v>16744</v>
      </c>
      <c r="B592" s="39"/>
      <c r="C592" s="355"/>
      <c r="D592" s="355"/>
      <c r="E592" s="50" t="s">
        <v>132</v>
      </c>
      <c r="F592" s="50">
        <f t="shared" si="42"/>
        <v>1</v>
      </c>
      <c r="G592" s="355">
        <v>1</v>
      </c>
    </row>
    <row r="593" spans="1:8" ht="15.6">
      <c r="A593" s="355">
        <f t="shared" si="43"/>
        <v>16745</v>
      </c>
      <c r="B593" s="42" t="s">
        <v>41</v>
      </c>
      <c r="C593" s="355"/>
      <c r="D593" s="355"/>
      <c r="E593" s="50" t="s">
        <v>132</v>
      </c>
      <c r="F593" s="50">
        <f t="shared" si="42"/>
        <v>1</v>
      </c>
      <c r="G593" s="355">
        <v>1</v>
      </c>
    </row>
    <row r="594" spans="1:8" ht="15.6">
      <c r="A594" s="355">
        <f t="shared" si="43"/>
        <v>16746</v>
      </c>
      <c r="B594" s="42"/>
      <c r="C594" s="355"/>
      <c r="D594" s="355"/>
      <c r="E594" s="50" t="s">
        <v>132</v>
      </c>
      <c r="F594" s="50">
        <f t="shared" si="42"/>
        <v>1</v>
      </c>
      <c r="G594" s="355">
        <v>4</v>
      </c>
    </row>
    <row r="595" spans="1:8" ht="15.6">
      <c r="A595" s="355">
        <f t="shared" si="43"/>
        <v>16750</v>
      </c>
      <c r="B595" s="232"/>
      <c r="C595" s="355" t="s">
        <v>41</v>
      </c>
      <c r="D595" s="355"/>
      <c r="E595" s="50" t="s">
        <v>132</v>
      </c>
      <c r="F595" s="50">
        <f>IF(OR(E595="U16", E595="S16"),1,IF(E595="TS",6,2))</f>
        <v>1</v>
      </c>
      <c r="G595" s="355">
        <v>1</v>
      </c>
    </row>
    <row r="596" spans="1:8" ht="31.2">
      <c r="A596" s="354">
        <f t="shared" si="43"/>
        <v>16751</v>
      </c>
      <c r="B596" s="353" t="s">
        <v>1902</v>
      </c>
      <c r="C596" s="354"/>
      <c r="D596" s="354"/>
      <c r="E596" s="354" t="s">
        <v>132</v>
      </c>
      <c r="F596" s="354">
        <f t="shared" si="42"/>
        <v>1</v>
      </c>
      <c r="G596" s="354">
        <v>1</v>
      </c>
    </row>
    <row r="597" spans="1:8" ht="15.6">
      <c r="A597" s="354">
        <f t="shared" si="43"/>
        <v>16752</v>
      </c>
      <c r="B597" s="353" t="s">
        <v>1903</v>
      </c>
      <c r="C597" s="354"/>
      <c r="D597" s="354"/>
      <c r="E597" s="354" t="s">
        <v>132</v>
      </c>
      <c r="F597" s="354">
        <f t="shared" si="42"/>
        <v>1</v>
      </c>
      <c r="G597" s="354">
        <v>1</v>
      </c>
    </row>
    <row r="598" spans="1:8" ht="15.6">
      <c r="A598" s="354">
        <f t="shared" si="43"/>
        <v>16753</v>
      </c>
      <c r="B598" s="353" t="s">
        <v>1904</v>
      </c>
      <c r="C598" s="354"/>
      <c r="D598" s="354"/>
      <c r="E598" s="354" t="s">
        <v>132</v>
      </c>
      <c r="F598" s="354">
        <f t="shared" si="42"/>
        <v>1</v>
      </c>
      <c r="G598" s="354">
        <v>1</v>
      </c>
      <c r="H598" s="34" t="s">
        <v>294</v>
      </c>
    </row>
    <row r="599" spans="1:8" ht="15.6">
      <c r="A599" s="354">
        <f t="shared" si="43"/>
        <v>16754</v>
      </c>
      <c r="B599" s="353"/>
      <c r="C599" s="354"/>
      <c r="D599" s="354"/>
      <c r="E599" s="354" t="s">
        <v>132</v>
      </c>
      <c r="F599" s="354">
        <f t="shared" si="42"/>
        <v>1</v>
      </c>
      <c r="G599" s="354">
        <v>1</v>
      </c>
    </row>
    <row r="600" spans="1:8" ht="15.6">
      <c r="A600" s="354">
        <f t="shared" si="43"/>
        <v>16755</v>
      </c>
      <c r="B600" s="353"/>
      <c r="C600" s="354"/>
      <c r="D600" s="354"/>
      <c r="E600" s="354" t="s">
        <v>132</v>
      </c>
      <c r="F600" s="354">
        <f t="shared" si="42"/>
        <v>1</v>
      </c>
      <c r="G600" s="354">
        <v>1</v>
      </c>
    </row>
    <row r="601" spans="1:8" ht="15.6">
      <c r="A601" s="354">
        <f t="shared" si="43"/>
        <v>16756</v>
      </c>
      <c r="B601" s="353"/>
      <c r="C601" s="354"/>
      <c r="D601" s="354"/>
      <c r="E601" s="354" t="s">
        <v>132</v>
      </c>
      <c r="F601" s="354">
        <f t="shared" si="42"/>
        <v>1</v>
      </c>
      <c r="G601" s="354">
        <v>1</v>
      </c>
    </row>
    <row r="602" spans="1:8" ht="15.6">
      <c r="A602" s="354">
        <f t="shared" si="43"/>
        <v>16757</v>
      </c>
      <c r="B602" s="353"/>
      <c r="C602" s="354"/>
      <c r="D602" s="354"/>
      <c r="E602" s="354" t="s">
        <v>132</v>
      </c>
      <c r="F602" s="354">
        <f t="shared" si="42"/>
        <v>1</v>
      </c>
      <c r="G602" s="354">
        <v>1</v>
      </c>
    </row>
    <row r="603" spans="1:8" ht="15.6">
      <c r="A603" s="355">
        <f t="shared" si="43"/>
        <v>16758</v>
      </c>
      <c r="B603" s="39"/>
      <c r="C603" s="355"/>
      <c r="D603" s="355"/>
      <c r="E603" s="50" t="s">
        <v>132</v>
      </c>
      <c r="F603" s="50">
        <f t="shared" si="42"/>
        <v>1</v>
      </c>
      <c r="G603" s="355">
        <v>1</v>
      </c>
    </row>
    <row r="604" spans="1:8" ht="15.6">
      <c r="A604" s="355">
        <f t="shared" si="43"/>
        <v>16759</v>
      </c>
      <c r="B604" s="42"/>
      <c r="C604" s="355"/>
      <c r="D604" s="355"/>
      <c r="E604" s="50" t="s">
        <v>132</v>
      </c>
      <c r="F604" s="50">
        <f t="shared" si="42"/>
        <v>1</v>
      </c>
      <c r="G604" s="355">
        <v>1</v>
      </c>
    </row>
    <row r="605" spans="1:8" ht="15.9" customHeight="1">
      <c r="A605" s="372" t="s">
        <v>428</v>
      </c>
      <c r="B605" s="373"/>
      <c r="C605" s="373"/>
      <c r="D605" s="373"/>
      <c r="E605" s="373"/>
      <c r="F605" s="373"/>
      <c r="G605" s="374"/>
    </row>
    <row r="606" spans="1:8" ht="15.9" customHeight="1">
      <c r="A606" s="355">
        <f>A604+(F604*G604)</f>
        <v>16760</v>
      </c>
      <c r="B606" s="41" t="s">
        <v>1905</v>
      </c>
      <c r="C606" s="43"/>
      <c r="D606" s="43"/>
      <c r="E606" s="50" t="s">
        <v>132</v>
      </c>
      <c r="F606" s="50">
        <f t="shared" ref="F606:F611" si="44">IF(OR(E606="U16", E606="S16"),1,IF(E606="TS",6,2))</f>
        <v>1</v>
      </c>
      <c r="G606" s="355">
        <v>1</v>
      </c>
    </row>
    <row r="607" spans="1:8" ht="15.9" customHeight="1">
      <c r="A607" s="355">
        <f>A606+(F606*G606)</f>
        <v>16761</v>
      </c>
      <c r="B607" s="41" t="s">
        <v>30</v>
      </c>
      <c r="C607" s="43"/>
      <c r="D607" s="43"/>
      <c r="E607" s="50" t="s">
        <v>132</v>
      </c>
      <c r="F607" s="50">
        <f t="shared" si="44"/>
        <v>1</v>
      </c>
      <c r="G607" s="355">
        <v>1</v>
      </c>
    </row>
    <row r="608" spans="1:8" ht="15.9" customHeight="1">
      <c r="A608" s="355">
        <f>A607+(F607*G607)</f>
        <v>16762</v>
      </c>
      <c r="B608" s="41" t="s">
        <v>339</v>
      </c>
      <c r="C608" s="43"/>
      <c r="D608" s="43"/>
      <c r="E608" s="50" t="s">
        <v>369</v>
      </c>
      <c r="F608" s="50">
        <f t="shared" si="44"/>
        <v>2</v>
      </c>
      <c r="G608" s="355">
        <v>1</v>
      </c>
    </row>
    <row r="609" spans="1:8" ht="15.9" customHeight="1">
      <c r="A609" s="355">
        <f>A608+(F608*G608)</f>
        <v>16764</v>
      </c>
      <c r="B609" s="48" t="s">
        <v>371</v>
      </c>
      <c r="C609" s="43"/>
      <c r="D609" s="43"/>
      <c r="E609" s="50" t="s">
        <v>369</v>
      </c>
      <c r="F609" s="50">
        <f t="shared" si="44"/>
        <v>2</v>
      </c>
      <c r="G609" s="355">
        <v>1</v>
      </c>
    </row>
    <row r="610" spans="1:8" ht="45.75" customHeight="1">
      <c r="A610" s="355">
        <f>A609+(F609*G609)</f>
        <v>16766</v>
      </c>
      <c r="B610" s="41" t="s">
        <v>340</v>
      </c>
      <c r="C610" s="43"/>
      <c r="D610" s="43"/>
      <c r="E610" s="50" t="s">
        <v>132</v>
      </c>
      <c r="F610" s="50">
        <f t="shared" si="44"/>
        <v>1</v>
      </c>
      <c r="G610" s="355">
        <v>1</v>
      </c>
    </row>
    <row r="611" spans="1:8" ht="15" customHeight="1">
      <c r="A611" s="355">
        <f>A610+(F610*G610)</f>
        <v>16767</v>
      </c>
      <c r="B611" s="41"/>
      <c r="C611" s="38"/>
      <c r="D611" s="38"/>
      <c r="E611" s="50" t="s">
        <v>132</v>
      </c>
      <c r="F611" s="50">
        <f t="shared" si="44"/>
        <v>1</v>
      </c>
      <c r="G611" s="355">
        <v>3</v>
      </c>
      <c r="H611" s="34" t="s">
        <v>1670</v>
      </c>
    </row>
    <row r="612" spans="1:8" ht="15" customHeight="1">
      <c r="A612" s="369" t="s">
        <v>429</v>
      </c>
      <c r="B612" s="370"/>
      <c r="C612" s="370"/>
      <c r="D612" s="370"/>
      <c r="E612" s="370"/>
      <c r="F612" s="370"/>
      <c r="G612" s="371"/>
    </row>
    <row r="613" spans="1:8" ht="15" customHeight="1">
      <c r="A613" s="355">
        <f>A611+(F611*G611)</f>
        <v>16770</v>
      </c>
      <c r="B613" s="41" t="s">
        <v>323</v>
      </c>
      <c r="C613" s="355"/>
      <c r="D613" s="355"/>
      <c r="E613" s="50" t="s">
        <v>370</v>
      </c>
      <c r="F613" s="50">
        <f t="shared" ref="F613:F626" si="45">IF(OR(E613="U16", E613="S16"),1,IF(E613="TS",6,2))</f>
        <v>1</v>
      </c>
      <c r="G613" s="355">
        <v>1</v>
      </c>
    </row>
    <row r="614" spans="1:8" ht="15" customHeight="1">
      <c r="A614" s="355">
        <f t="shared" si="43"/>
        <v>16771</v>
      </c>
      <c r="B614" s="41" t="s">
        <v>324</v>
      </c>
      <c r="C614" s="355"/>
      <c r="D614" s="355"/>
      <c r="E614" s="50" t="s">
        <v>370</v>
      </c>
      <c r="F614" s="50">
        <f t="shared" si="45"/>
        <v>1</v>
      </c>
      <c r="G614" s="355">
        <v>1</v>
      </c>
    </row>
    <row r="615" spans="1:8" ht="15" customHeight="1">
      <c r="A615" s="355">
        <f t="shared" si="43"/>
        <v>16772</v>
      </c>
      <c r="B615" s="41" t="s">
        <v>1571</v>
      </c>
      <c r="C615" s="355"/>
      <c r="D615" s="355"/>
      <c r="E615" s="50" t="s">
        <v>132</v>
      </c>
      <c r="F615" s="50">
        <f t="shared" si="45"/>
        <v>1</v>
      </c>
      <c r="G615" s="355">
        <v>1</v>
      </c>
    </row>
    <row r="616" spans="1:8" ht="13.5" customHeight="1">
      <c r="A616" s="355">
        <f t="shared" si="43"/>
        <v>16773</v>
      </c>
      <c r="B616" s="41" t="s">
        <v>325</v>
      </c>
      <c r="C616" s="355"/>
      <c r="D616" s="355"/>
      <c r="E616" s="50" t="s">
        <v>132</v>
      </c>
      <c r="F616" s="50">
        <f t="shared" si="45"/>
        <v>1</v>
      </c>
      <c r="G616" s="355">
        <v>1</v>
      </c>
    </row>
    <row r="617" spans="1:8" ht="15" customHeight="1">
      <c r="A617" s="355">
        <f t="shared" si="43"/>
        <v>16774</v>
      </c>
      <c r="B617" s="41" t="s">
        <v>616</v>
      </c>
      <c r="C617" s="355"/>
      <c r="D617" s="355"/>
      <c r="E617" s="50" t="s">
        <v>132</v>
      </c>
      <c r="F617" s="50">
        <f t="shared" si="45"/>
        <v>1</v>
      </c>
      <c r="G617" s="355">
        <v>1</v>
      </c>
      <c r="H617" s="34">
        <v>6410</v>
      </c>
    </row>
    <row r="618" spans="1:8" ht="15" customHeight="1">
      <c r="A618" s="355">
        <f t="shared" si="43"/>
        <v>16775</v>
      </c>
      <c r="B618" s="75" t="s">
        <v>332</v>
      </c>
      <c r="C618" s="74"/>
      <c r="D618" s="74"/>
      <c r="E618" s="76" t="s">
        <v>132</v>
      </c>
      <c r="F618" s="76">
        <f t="shared" si="45"/>
        <v>1</v>
      </c>
      <c r="G618" s="74">
        <v>1</v>
      </c>
    </row>
    <row r="619" spans="1:8" ht="48.75" customHeight="1">
      <c r="A619" s="355">
        <f t="shared" si="43"/>
        <v>16776</v>
      </c>
      <c r="B619" s="48" t="s">
        <v>333</v>
      </c>
      <c r="C619" s="355"/>
      <c r="D619" s="355"/>
      <c r="E619" s="50" t="s">
        <v>132</v>
      </c>
      <c r="F619" s="50">
        <f t="shared" si="45"/>
        <v>1</v>
      </c>
      <c r="G619" s="355">
        <v>1</v>
      </c>
    </row>
    <row r="620" spans="1:8" ht="15" customHeight="1">
      <c r="A620" s="355">
        <f t="shared" si="43"/>
        <v>16777</v>
      </c>
      <c r="B620" s="48" t="s">
        <v>334</v>
      </c>
      <c r="C620" s="355"/>
      <c r="D620" s="355"/>
      <c r="E620" s="50" t="s">
        <v>132</v>
      </c>
      <c r="F620" s="50">
        <f t="shared" si="45"/>
        <v>1</v>
      </c>
      <c r="G620" s="355">
        <v>1</v>
      </c>
    </row>
    <row r="621" spans="1:8" ht="15" customHeight="1">
      <c r="A621" s="355">
        <f t="shared" si="43"/>
        <v>16778</v>
      </c>
      <c r="B621" s="48" t="s">
        <v>335</v>
      </c>
      <c r="C621" s="355"/>
      <c r="D621" s="355"/>
      <c r="E621" s="50" t="s">
        <v>132</v>
      </c>
      <c r="F621" s="50">
        <f t="shared" si="45"/>
        <v>1</v>
      </c>
      <c r="G621" s="355">
        <v>1</v>
      </c>
    </row>
    <row r="622" spans="1:8" ht="15" customHeight="1">
      <c r="A622" s="355">
        <f t="shared" si="43"/>
        <v>16779</v>
      </c>
      <c r="B622" s="48" t="s">
        <v>336</v>
      </c>
      <c r="C622" s="355"/>
      <c r="D622" s="355"/>
      <c r="E622" s="50" t="s">
        <v>132</v>
      </c>
      <c r="F622" s="50">
        <f t="shared" si="45"/>
        <v>1</v>
      </c>
      <c r="G622" s="355">
        <v>1</v>
      </c>
    </row>
    <row r="623" spans="1:8" ht="15" customHeight="1">
      <c r="A623" s="355">
        <f t="shared" si="43"/>
        <v>16780</v>
      </c>
      <c r="B623" s="48" t="s">
        <v>337</v>
      </c>
      <c r="C623" s="43"/>
      <c r="D623" s="43"/>
      <c r="E623" s="50" t="s">
        <v>132</v>
      </c>
      <c r="F623" s="50">
        <f t="shared" si="45"/>
        <v>1</v>
      </c>
      <c r="G623" s="355">
        <v>1</v>
      </c>
    </row>
    <row r="624" spans="1:8" ht="58.5" customHeight="1">
      <c r="A624" s="355">
        <f t="shared" si="43"/>
        <v>16781</v>
      </c>
      <c r="B624" s="48" t="s">
        <v>338</v>
      </c>
      <c r="C624" s="43"/>
      <c r="D624" s="43"/>
      <c r="E624" s="50" t="s">
        <v>132</v>
      </c>
      <c r="F624" s="50">
        <f t="shared" si="45"/>
        <v>1</v>
      </c>
      <c r="G624" s="355">
        <v>1</v>
      </c>
    </row>
    <row r="625" spans="1:9" ht="15" customHeight="1">
      <c r="A625" s="355">
        <f t="shared" si="43"/>
        <v>16782</v>
      </c>
      <c r="B625" s="48" t="s">
        <v>1504</v>
      </c>
      <c r="C625" s="38"/>
      <c r="D625" s="38"/>
      <c r="E625" s="50" t="s">
        <v>132</v>
      </c>
      <c r="F625" s="50">
        <f t="shared" si="45"/>
        <v>1</v>
      </c>
      <c r="G625" s="355">
        <v>1</v>
      </c>
    </row>
    <row r="626" spans="1:9" ht="15" customHeight="1">
      <c r="A626" s="355">
        <f t="shared" si="43"/>
        <v>16783</v>
      </c>
      <c r="B626" s="233" t="s">
        <v>1505</v>
      </c>
      <c r="C626" s="38"/>
      <c r="D626" s="38"/>
      <c r="E626" s="50" t="s">
        <v>132</v>
      </c>
      <c r="F626" s="50">
        <f t="shared" si="45"/>
        <v>1</v>
      </c>
      <c r="G626" s="355">
        <v>1</v>
      </c>
    </row>
    <row r="627" spans="1:9" ht="15" customHeight="1">
      <c r="A627" s="355">
        <f t="shared" si="43"/>
        <v>16784</v>
      </c>
      <c r="B627" s="281" t="s">
        <v>124</v>
      </c>
      <c r="C627" s="38"/>
      <c r="D627" s="38"/>
      <c r="E627" s="50" t="s">
        <v>132</v>
      </c>
      <c r="F627" s="50">
        <f>IF(OR(E627="U16", E627="S16"),1,IF(E627="TS",6,2))</f>
        <v>1</v>
      </c>
      <c r="G627" s="355">
        <v>6</v>
      </c>
      <c r="I627" s="317" t="s">
        <v>41</v>
      </c>
    </row>
    <row r="628" spans="1:9" ht="15" customHeight="1">
      <c r="A628" s="369" t="s">
        <v>399</v>
      </c>
      <c r="B628" s="370"/>
      <c r="C628" s="370"/>
      <c r="D628" s="370"/>
      <c r="E628" s="370"/>
      <c r="F628" s="370"/>
      <c r="G628" s="371"/>
    </row>
    <row r="629" spans="1:9" ht="50.25" customHeight="1">
      <c r="A629" s="355">
        <f>A627+(F627*G627)</f>
        <v>16790</v>
      </c>
      <c r="B629" s="41" t="s">
        <v>326</v>
      </c>
      <c r="C629" s="355"/>
      <c r="D629" s="355"/>
      <c r="E629" s="50" t="s">
        <v>132</v>
      </c>
      <c r="F629" s="50">
        <f t="shared" ref="F629:F643" si="46">IF(OR(E629="U16", E629="S16"),1,IF(E629="TS",6,2))</f>
        <v>1</v>
      </c>
      <c r="G629" s="355">
        <v>1</v>
      </c>
    </row>
    <row r="630" spans="1:9" ht="15" customHeight="1">
      <c r="A630" s="355">
        <f>A629+(F629*G629)</f>
        <v>16791</v>
      </c>
      <c r="B630" s="41" t="s">
        <v>327</v>
      </c>
      <c r="C630" s="355"/>
      <c r="D630" s="355"/>
      <c r="E630" s="50" t="s">
        <v>132</v>
      </c>
      <c r="F630" s="50">
        <f t="shared" si="46"/>
        <v>1</v>
      </c>
      <c r="G630" s="355">
        <v>1</v>
      </c>
    </row>
    <row r="631" spans="1:9" ht="15" customHeight="1">
      <c r="A631" s="355">
        <f t="shared" ref="A631:A643" si="47">A630+(F630*G630)</f>
        <v>16792</v>
      </c>
      <c r="B631" s="48" t="s">
        <v>328</v>
      </c>
      <c r="C631" s="355"/>
      <c r="D631" s="355"/>
      <c r="E631" s="50" t="s">
        <v>132</v>
      </c>
      <c r="F631" s="50">
        <f t="shared" si="46"/>
        <v>1</v>
      </c>
      <c r="G631" s="355">
        <v>1</v>
      </c>
    </row>
    <row r="632" spans="1:9" ht="15" customHeight="1">
      <c r="A632" s="355">
        <f t="shared" si="47"/>
        <v>16793</v>
      </c>
      <c r="B632" s="231"/>
      <c r="C632" s="355"/>
      <c r="D632" s="355"/>
      <c r="E632" s="50" t="s">
        <v>132</v>
      </c>
      <c r="F632" s="50">
        <f t="shared" si="46"/>
        <v>1</v>
      </c>
      <c r="G632" s="355">
        <v>1</v>
      </c>
    </row>
    <row r="633" spans="1:9" ht="15" customHeight="1">
      <c r="A633" s="355">
        <f t="shared" si="47"/>
        <v>16794</v>
      </c>
      <c r="B633" s="48" t="s">
        <v>1572</v>
      </c>
      <c r="C633" s="355"/>
      <c r="D633" s="355"/>
      <c r="E633" s="50" t="s">
        <v>369</v>
      </c>
      <c r="F633" s="50">
        <f t="shared" si="46"/>
        <v>2</v>
      </c>
      <c r="G633" s="355">
        <v>1</v>
      </c>
    </row>
    <row r="634" spans="1:9" ht="42" customHeight="1">
      <c r="A634" s="355">
        <f t="shared" si="47"/>
        <v>16796</v>
      </c>
      <c r="B634" s="42"/>
      <c r="C634" s="355"/>
      <c r="D634" s="355"/>
      <c r="E634" s="50" t="s">
        <v>132</v>
      </c>
      <c r="F634" s="50">
        <f t="shared" si="46"/>
        <v>1</v>
      </c>
      <c r="G634" s="355">
        <v>1</v>
      </c>
    </row>
    <row r="635" spans="1:9" ht="15" customHeight="1">
      <c r="A635" s="355">
        <f t="shared" si="47"/>
        <v>16797</v>
      </c>
      <c r="B635" s="42"/>
      <c r="C635" s="355"/>
      <c r="D635" s="355"/>
      <c r="E635" s="50" t="s">
        <v>132</v>
      </c>
      <c r="F635" s="50">
        <f t="shared" si="46"/>
        <v>1</v>
      </c>
      <c r="G635" s="355">
        <v>1</v>
      </c>
    </row>
    <row r="636" spans="1:9" ht="15" customHeight="1">
      <c r="A636" s="355">
        <f t="shared" si="47"/>
        <v>16798</v>
      </c>
      <c r="B636" s="42"/>
      <c r="C636" s="355"/>
      <c r="D636" s="355"/>
      <c r="E636" s="50" t="s">
        <v>132</v>
      </c>
      <c r="F636" s="50">
        <f t="shared" si="46"/>
        <v>1</v>
      </c>
      <c r="G636" s="355">
        <v>1</v>
      </c>
    </row>
    <row r="637" spans="1:9" ht="13.5" customHeight="1">
      <c r="A637" s="355">
        <f t="shared" si="47"/>
        <v>16799</v>
      </c>
      <c r="B637" s="42"/>
      <c r="C637" s="355"/>
      <c r="D637" s="355"/>
      <c r="E637" s="50" t="s">
        <v>125</v>
      </c>
      <c r="F637" s="50">
        <f t="shared" si="46"/>
        <v>1</v>
      </c>
      <c r="G637" s="355">
        <v>1</v>
      </c>
    </row>
    <row r="638" spans="1:9" ht="13.5" customHeight="1">
      <c r="A638" s="355">
        <f t="shared" si="47"/>
        <v>16800</v>
      </c>
      <c r="B638" s="232"/>
      <c r="C638" s="355"/>
      <c r="D638" s="355"/>
      <c r="E638" s="50" t="s">
        <v>132</v>
      </c>
      <c r="F638" s="50">
        <f>IF(OR(E638="U16", E638="S16"),1,IF(E638="TS",6,2))</f>
        <v>1</v>
      </c>
      <c r="G638" s="355">
        <v>1</v>
      </c>
    </row>
    <row r="639" spans="1:9" ht="13.5" customHeight="1">
      <c r="A639" s="354">
        <f t="shared" si="47"/>
        <v>16801</v>
      </c>
      <c r="B639" s="354"/>
      <c r="C639" s="355"/>
      <c r="D639" s="355"/>
      <c r="E639" s="52" t="s">
        <v>132</v>
      </c>
      <c r="F639" s="52">
        <f t="shared" si="46"/>
        <v>1</v>
      </c>
      <c r="G639" s="346">
        <v>1</v>
      </c>
    </row>
    <row r="640" spans="1:9" ht="13.5" customHeight="1">
      <c r="A640" s="354">
        <f t="shared" si="47"/>
        <v>16802</v>
      </c>
      <c r="B640" s="354"/>
      <c r="C640" s="355"/>
      <c r="D640" s="355"/>
      <c r="E640" s="52" t="s">
        <v>132</v>
      </c>
      <c r="F640" s="52">
        <f t="shared" si="46"/>
        <v>1</v>
      </c>
      <c r="G640" s="346">
        <v>1</v>
      </c>
    </row>
    <row r="641" spans="1:8" ht="13.5" customHeight="1">
      <c r="A641" s="354">
        <f t="shared" si="47"/>
        <v>16803</v>
      </c>
      <c r="B641" s="354"/>
      <c r="C641" s="355"/>
      <c r="D641" s="355"/>
      <c r="E641" s="52" t="s">
        <v>132</v>
      </c>
      <c r="F641" s="52">
        <f t="shared" si="46"/>
        <v>1</v>
      </c>
      <c r="G641" s="346">
        <v>1</v>
      </c>
    </row>
    <row r="642" spans="1:8" ht="13.5" customHeight="1">
      <c r="A642" s="354">
        <f t="shared" si="47"/>
        <v>16804</v>
      </c>
      <c r="B642" s="354"/>
      <c r="C642" s="355"/>
      <c r="D642" s="355"/>
      <c r="E642" s="52" t="s">
        <v>132</v>
      </c>
      <c r="F642" s="52">
        <f t="shared" si="46"/>
        <v>1</v>
      </c>
      <c r="G642" s="346">
        <v>1</v>
      </c>
    </row>
    <row r="643" spans="1:8" ht="13.5" customHeight="1" thickBot="1">
      <c r="A643" s="354">
        <f t="shared" si="47"/>
        <v>16805</v>
      </c>
      <c r="B643" s="354"/>
      <c r="C643" s="355"/>
      <c r="D643" s="355"/>
      <c r="E643" s="52" t="s">
        <v>132</v>
      </c>
      <c r="F643" s="52">
        <f t="shared" si="46"/>
        <v>1</v>
      </c>
      <c r="G643" s="346">
        <v>5</v>
      </c>
    </row>
    <row r="644" spans="1:8" ht="13.5" customHeight="1" thickBot="1">
      <c r="A644" s="365" t="s">
        <v>1168</v>
      </c>
      <c r="B644" s="366"/>
      <c r="C644" s="366"/>
      <c r="D644" s="366"/>
      <c r="E644" s="367"/>
      <c r="F644" s="367"/>
      <c r="G644" s="368"/>
    </row>
    <row r="645" spans="1:8" ht="13.5" customHeight="1">
      <c r="A645" s="60">
        <f>A643+(F643*G643)</f>
        <v>16810</v>
      </c>
      <c r="B645" s="229" t="s">
        <v>329</v>
      </c>
      <c r="C645" s="131"/>
      <c r="D645" s="131"/>
      <c r="E645" s="119" t="s">
        <v>132</v>
      </c>
      <c r="F645" s="119">
        <f t="shared" ref="F645:F664" si="48">IF(OR(E645="U16", E645="S16"),1,IF(E645="TS",6,2))</f>
        <v>1</v>
      </c>
      <c r="G645" s="356">
        <v>1</v>
      </c>
    </row>
    <row r="646" spans="1:8" ht="13.5" customHeight="1">
      <c r="A646" s="64">
        <f>A645+(F645*G645)</f>
        <v>16811</v>
      </c>
      <c r="B646" s="41"/>
      <c r="C646" s="130"/>
      <c r="D646" s="130"/>
      <c r="E646" s="50" t="s">
        <v>132</v>
      </c>
      <c r="F646" s="50">
        <f t="shared" si="48"/>
        <v>1</v>
      </c>
      <c r="G646" s="357">
        <v>1</v>
      </c>
    </row>
    <row r="647" spans="1:8" ht="46.8">
      <c r="A647" s="64">
        <f t="shared" ref="A647:A664" si="49">A646+(F646*G646)</f>
        <v>16812</v>
      </c>
      <c r="B647" s="41" t="s">
        <v>366</v>
      </c>
      <c r="C647" s="130" t="s">
        <v>1567</v>
      </c>
      <c r="D647" s="130"/>
      <c r="E647" s="50" t="s">
        <v>132</v>
      </c>
      <c r="F647" s="50">
        <f t="shared" si="48"/>
        <v>1</v>
      </c>
      <c r="G647" s="357">
        <v>1</v>
      </c>
    </row>
    <row r="648" spans="1:8" ht="13.5" customHeight="1">
      <c r="A648" s="64">
        <f t="shared" si="49"/>
        <v>16813</v>
      </c>
      <c r="B648" s="41" t="s">
        <v>1540</v>
      </c>
      <c r="C648" s="130"/>
      <c r="D648" s="130"/>
      <c r="E648" s="50" t="s">
        <v>132</v>
      </c>
      <c r="F648" s="50">
        <f>IF(OR(E648="U16", E648="S16"),1,IF(E648="TS",6,2))</f>
        <v>1</v>
      </c>
      <c r="G648" s="357">
        <v>1</v>
      </c>
    </row>
    <row r="649" spans="1:8" ht="13.5" customHeight="1">
      <c r="A649" s="64">
        <f t="shared" si="49"/>
        <v>16814</v>
      </c>
      <c r="B649" s="41" t="s">
        <v>377</v>
      </c>
      <c r="C649" s="130" t="s">
        <v>1536</v>
      </c>
      <c r="D649" s="130"/>
      <c r="E649" s="50" t="s">
        <v>132</v>
      </c>
      <c r="F649" s="50">
        <f t="shared" si="48"/>
        <v>1</v>
      </c>
      <c r="G649" s="357">
        <v>1</v>
      </c>
      <c r="H649" s="34">
        <v>6450</v>
      </c>
    </row>
    <row r="650" spans="1:8" ht="13.5" customHeight="1">
      <c r="A650" s="64">
        <f t="shared" si="49"/>
        <v>16815</v>
      </c>
      <c r="B650" s="41" t="s">
        <v>330</v>
      </c>
      <c r="C650" s="130" t="s">
        <v>1539</v>
      </c>
      <c r="D650" s="130"/>
      <c r="E650" s="50" t="s">
        <v>132</v>
      </c>
      <c r="F650" s="50">
        <f t="shared" si="48"/>
        <v>1</v>
      </c>
      <c r="G650" s="357">
        <v>1</v>
      </c>
    </row>
    <row r="651" spans="1:8" ht="46.8">
      <c r="A651" s="64">
        <f t="shared" si="49"/>
        <v>16816</v>
      </c>
      <c r="B651" s="41" t="s">
        <v>366</v>
      </c>
      <c r="C651" s="130" t="s">
        <v>1567</v>
      </c>
      <c r="D651" s="130"/>
      <c r="E651" s="50" t="s">
        <v>132</v>
      </c>
      <c r="F651" s="50">
        <f t="shared" si="48"/>
        <v>1</v>
      </c>
      <c r="G651" s="357">
        <v>1</v>
      </c>
    </row>
    <row r="652" spans="1:8" ht="13.5" customHeight="1">
      <c r="A652" s="64">
        <f t="shared" si="49"/>
        <v>16817</v>
      </c>
      <c r="B652" s="41" t="s">
        <v>1540</v>
      </c>
      <c r="C652" s="130"/>
      <c r="D652" s="130"/>
      <c r="E652" s="50" t="s">
        <v>132</v>
      </c>
      <c r="F652" s="50">
        <f t="shared" si="48"/>
        <v>1</v>
      </c>
      <c r="G652" s="357">
        <v>1</v>
      </c>
    </row>
    <row r="653" spans="1:8" ht="13.5" customHeight="1">
      <c r="A653" s="64">
        <f t="shared" si="49"/>
        <v>16818</v>
      </c>
      <c r="B653" s="41" t="s">
        <v>1535</v>
      </c>
      <c r="C653" s="130" t="s">
        <v>1537</v>
      </c>
      <c r="D653" s="130"/>
      <c r="E653" s="50" t="s">
        <v>132</v>
      </c>
      <c r="F653" s="50">
        <f t="shared" si="48"/>
        <v>1</v>
      </c>
      <c r="G653" s="357">
        <v>1</v>
      </c>
    </row>
    <row r="654" spans="1:8" ht="13.5" customHeight="1">
      <c r="A654" s="64">
        <f t="shared" si="49"/>
        <v>16819</v>
      </c>
      <c r="B654" s="41" t="s">
        <v>331</v>
      </c>
      <c r="C654" s="130" t="s">
        <v>1539</v>
      </c>
      <c r="D654" s="130"/>
      <c r="E654" s="50" t="s">
        <v>132</v>
      </c>
      <c r="F654" s="50">
        <f t="shared" si="48"/>
        <v>1</v>
      </c>
      <c r="G654" s="357">
        <v>1</v>
      </c>
    </row>
    <row r="655" spans="1:8" ht="46.8">
      <c r="A655" s="64">
        <f t="shared" si="49"/>
        <v>16820</v>
      </c>
      <c r="B655" s="41" t="s">
        <v>366</v>
      </c>
      <c r="C655" s="130" t="s">
        <v>1567</v>
      </c>
      <c r="D655" s="130"/>
      <c r="E655" s="50" t="s">
        <v>132</v>
      </c>
      <c r="F655" s="50">
        <f t="shared" si="48"/>
        <v>1</v>
      </c>
      <c r="G655" s="357">
        <v>1</v>
      </c>
    </row>
    <row r="656" spans="1:8" ht="13.5" customHeight="1">
      <c r="A656" s="64">
        <f t="shared" si="49"/>
        <v>16821</v>
      </c>
      <c r="B656" s="41" t="s">
        <v>1540</v>
      </c>
      <c r="C656" s="130"/>
      <c r="D656" s="130"/>
      <c r="E656" s="50" t="s">
        <v>132</v>
      </c>
      <c r="F656" s="50">
        <f t="shared" si="48"/>
        <v>1</v>
      </c>
      <c r="G656" s="357">
        <v>1</v>
      </c>
    </row>
    <row r="657" spans="1:7" ht="13.5" customHeight="1">
      <c r="A657" s="64">
        <f t="shared" si="49"/>
        <v>16822</v>
      </c>
      <c r="B657" s="41" t="s">
        <v>378</v>
      </c>
      <c r="C657" s="130" t="s">
        <v>1538</v>
      </c>
      <c r="D657" s="130"/>
      <c r="E657" s="50" t="s">
        <v>132</v>
      </c>
      <c r="F657" s="50">
        <f t="shared" si="48"/>
        <v>1</v>
      </c>
      <c r="G657" s="357">
        <v>1</v>
      </c>
    </row>
    <row r="658" spans="1:7" ht="13.5" customHeight="1">
      <c r="A658" s="64">
        <f t="shared" si="49"/>
        <v>16823</v>
      </c>
      <c r="B658" s="41" t="s">
        <v>379</v>
      </c>
      <c r="C658" s="130" t="s">
        <v>1539</v>
      </c>
      <c r="D658" s="130"/>
      <c r="E658" s="50" t="s">
        <v>132</v>
      </c>
      <c r="F658" s="50">
        <f t="shared" si="48"/>
        <v>1</v>
      </c>
      <c r="G658" s="357">
        <v>1</v>
      </c>
    </row>
    <row r="659" spans="1:7" ht="46.8">
      <c r="A659" s="64">
        <f t="shared" si="49"/>
        <v>16824</v>
      </c>
      <c r="B659" s="41" t="s">
        <v>366</v>
      </c>
      <c r="C659" s="130" t="s">
        <v>1567</v>
      </c>
      <c r="D659" s="130"/>
      <c r="E659" s="50" t="s">
        <v>132</v>
      </c>
      <c r="F659" s="50">
        <f t="shared" si="48"/>
        <v>1</v>
      </c>
      <c r="G659" s="357">
        <v>1</v>
      </c>
    </row>
    <row r="660" spans="1:7" ht="15" customHeight="1">
      <c r="A660" s="64">
        <f t="shared" si="49"/>
        <v>16825</v>
      </c>
      <c r="B660" s="41" t="s">
        <v>1540</v>
      </c>
      <c r="C660" s="130"/>
      <c r="D660" s="130"/>
      <c r="E660" s="50" t="s">
        <v>132</v>
      </c>
      <c r="F660" s="50">
        <f t="shared" si="48"/>
        <v>1</v>
      </c>
      <c r="G660" s="357">
        <v>1</v>
      </c>
    </row>
    <row r="661" spans="1:7" ht="15" customHeight="1">
      <c r="A661" s="64">
        <f t="shared" si="49"/>
        <v>16826</v>
      </c>
      <c r="B661" s="41" t="s">
        <v>2004</v>
      </c>
      <c r="C661" s="355"/>
      <c r="D661" s="355"/>
      <c r="E661" s="50" t="s">
        <v>132</v>
      </c>
      <c r="F661" s="50">
        <f t="shared" si="48"/>
        <v>1</v>
      </c>
      <c r="G661" s="357">
        <v>1</v>
      </c>
    </row>
    <row r="662" spans="1:7" ht="15" customHeight="1">
      <c r="A662" s="64">
        <f t="shared" si="49"/>
        <v>16827</v>
      </c>
      <c r="B662" s="41"/>
      <c r="C662" s="355"/>
      <c r="D662" s="355"/>
      <c r="E662" s="50" t="s">
        <v>132</v>
      </c>
      <c r="F662" s="50">
        <f t="shared" si="48"/>
        <v>1</v>
      </c>
      <c r="G662" s="357">
        <v>1</v>
      </c>
    </row>
    <row r="663" spans="1:7" ht="15" customHeight="1">
      <c r="A663" s="64">
        <f t="shared" si="49"/>
        <v>16828</v>
      </c>
      <c r="B663" s="41" t="s">
        <v>366</v>
      </c>
      <c r="C663" s="355"/>
      <c r="D663" s="355"/>
      <c r="E663" s="50" t="s">
        <v>132</v>
      </c>
      <c r="F663" s="50">
        <f t="shared" si="48"/>
        <v>1</v>
      </c>
      <c r="G663" s="357">
        <v>1</v>
      </c>
    </row>
    <row r="664" spans="1:7" ht="15" customHeight="1" thickBot="1">
      <c r="A664" s="66">
        <f t="shared" si="49"/>
        <v>16829</v>
      </c>
      <c r="B664" s="230" t="s">
        <v>1540</v>
      </c>
      <c r="C664" s="126"/>
      <c r="D664" s="126"/>
      <c r="E664" s="127" t="s">
        <v>132</v>
      </c>
      <c r="F664" s="127">
        <f t="shared" si="48"/>
        <v>1</v>
      </c>
      <c r="G664" s="358">
        <v>1</v>
      </c>
    </row>
    <row r="665" spans="1:7" ht="15" customHeight="1">
      <c r="A665" s="364" t="s">
        <v>576</v>
      </c>
      <c r="B665" s="364"/>
      <c r="C665" s="364"/>
      <c r="D665" s="364"/>
      <c r="E665" s="364"/>
      <c r="F665" s="364"/>
      <c r="G665" s="364"/>
    </row>
    <row r="666" spans="1:7" ht="15" customHeight="1">
      <c r="A666" s="64">
        <f>A664+(F664*G664)</f>
        <v>16830</v>
      </c>
      <c r="B666" s="41" t="s">
        <v>581</v>
      </c>
      <c r="C666" s="130" t="s">
        <v>1533</v>
      </c>
      <c r="D666" s="130"/>
      <c r="E666" s="50" t="s">
        <v>132</v>
      </c>
      <c r="F666" s="50">
        <f t="shared" ref="F666:F674" si="50">IF(OR(E666="U16", E666="S16"),1,IF(E666="TS",6,2))</f>
        <v>1</v>
      </c>
      <c r="G666" s="355">
        <v>1</v>
      </c>
    </row>
    <row r="667" spans="1:7" ht="15" customHeight="1">
      <c r="A667" s="355">
        <f>A666+(F666*G666)</f>
        <v>16831</v>
      </c>
      <c r="B667" s="41" t="s">
        <v>582</v>
      </c>
      <c r="C667" s="130" t="s">
        <v>1531</v>
      </c>
      <c r="D667" s="130"/>
      <c r="E667" s="50" t="s">
        <v>132</v>
      </c>
      <c r="F667" s="50">
        <f t="shared" si="50"/>
        <v>1</v>
      </c>
      <c r="G667" s="355">
        <v>1</v>
      </c>
    </row>
    <row r="668" spans="1:7" ht="15" customHeight="1">
      <c r="A668" s="355">
        <f t="shared" ref="A668:A674" si="51">A667+(F667*G667)</f>
        <v>16832</v>
      </c>
      <c r="B668" s="41" t="s">
        <v>583</v>
      </c>
      <c r="C668" s="130" t="s">
        <v>1532</v>
      </c>
      <c r="D668" s="130"/>
      <c r="E668" s="50" t="s">
        <v>132</v>
      </c>
      <c r="F668" s="50">
        <f t="shared" si="50"/>
        <v>1</v>
      </c>
      <c r="G668" s="355">
        <v>1</v>
      </c>
    </row>
    <row r="669" spans="1:7" ht="15" customHeight="1">
      <c r="A669" s="355">
        <f t="shared" si="51"/>
        <v>16833</v>
      </c>
      <c r="B669" s="41" t="s">
        <v>584</v>
      </c>
      <c r="C669" s="130" t="s">
        <v>1565</v>
      </c>
      <c r="D669" s="130"/>
      <c r="E669" s="50" t="s">
        <v>132</v>
      </c>
      <c r="F669" s="50">
        <f t="shared" si="50"/>
        <v>1</v>
      </c>
      <c r="G669" s="355">
        <v>1</v>
      </c>
    </row>
    <row r="670" spans="1:7" ht="15" customHeight="1">
      <c r="A670" s="355">
        <f t="shared" si="51"/>
        <v>16834</v>
      </c>
      <c r="B670" s="41" t="s">
        <v>577</v>
      </c>
      <c r="C670" s="130" t="s">
        <v>1533</v>
      </c>
      <c r="D670" s="130"/>
      <c r="E670" s="50" t="s">
        <v>132</v>
      </c>
      <c r="F670" s="50">
        <f t="shared" si="50"/>
        <v>1</v>
      </c>
      <c r="G670" s="355">
        <v>1</v>
      </c>
    </row>
    <row r="671" spans="1:7" ht="15" customHeight="1">
      <c r="A671" s="355">
        <f t="shared" si="51"/>
        <v>16835</v>
      </c>
      <c r="B671" s="41" t="s">
        <v>578</v>
      </c>
      <c r="C671" s="130" t="s">
        <v>1531</v>
      </c>
      <c r="D671" s="130"/>
      <c r="E671" s="50" t="s">
        <v>132</v>
      </c>
      <c r="F671" s="50">
        <f t="shared" si="50"/>
        <v>1</v>
      </c>
      <c r="G671" s="355">
        <v>1</v>
      </c>
    </row>
    <row r="672" spans="1:7" ht="15" customHeight="1">
      <c r="A672" s="355">
        <f t="shared" si="51"/>
        <v>16836</v>
      </c>
      <c r="B672" s="41" t="s">
        <v>579</v>
      </c>
      <c r="C672" s="130" t="s">
        <v>1532</v>
      </c>
      <c r="D672" s="130"/>
      <c r="E672" s="50" t="s">
        <v>132</v>
      </c>
      <c r="F672" s="50">
        <f t="shared" si="50"/>
        <v>1</v>
      </c>
      <c r="G672" s="355">
        <v>1</v>
      </c>
    </row>
    <row r="673" spans="1:7" ht="15" customHeight="1">
      <c r="A673" s="355">
        <f t="shared" si="51"/>
        <v>16837</v>
      </c>
      <c r="B673" s="41" t="s">
        <v>580</v>
      </c>
      <c r="C673" s="130" t="s">
        <v>1565</v>
      </c>
      <c r="D673" s="130"/>
      <c r="E673" s="50" t="s">
        <v>132</v>
      </c>
      <c r="F673" s="50">
        <f t="shared" si="50"/>
        <v>1</v>
      </c>
      <c r="G673" s="355">
        <v>1</v>
      </c>
    </row>
    <row r="674" spans="1:7" ht="15" customHeight="1">
      <c r="A674" s="355">
        <f t="shared" si="51"/>
        <v>16838</v>
      </c>
      <c r="B674" s="41"/>
      <c r="C674" s="355"/>
      <c r="D674" s="355"/>
      <c r="E674" s="50" t="s">
        <v>132</v>
      </c>
      <c r="F674" s="50">
        <f t="shared" si="50"/>
        <v>1</v>
      </c>
      <c r="G674" s="355">
        <v>12</v>
      </c>
    </row>
    <row r="675" spans="1:7" ht="15" customHeight="1">
      <c r="A675" s="363" t="s">
        <v>1165</v>
      </c>
      <c r="B675" s="363"/>
      <c r="C675" s="363"/>
      <c r="D675" s="363"/>
      <c r="E675" s="363"/>
      <c r="F675" s="363"/>
      <c r="G675" s="363"/>
    </row>
    <row r="676" spans="1:7" ht="15" customHeight="1">
      <c r="A676" s="378" t="s">
        <v>1166</v>
      </c>
      <c r="B676" s="378"/>
      <c r="C676" s="378"/>
      <c r="D676" s="378"/>
      <c r="E676" s="378"/>
      <c r="F676" s="378"/>
      <c r="G676" s="378"/>
    </row>
    <row r="677" spans="1:7" ht="15" customHeight="1">
      <c r="A677" s="355">
        <f>A674+F674*G674</f>
        <v>16850</v>
      </c>
      <c r="B677" s="42"/>
      <c r="C677" s="355"/>
      <c r="D677" s="355"/>
      <c r="E677" s="50" t="s">
        <v>132</v>
      </c>
      <c r="F677" s="50">
        <f>IF(OR(E677="U16", E677="S16"),1,IF(E677="TS",6,2))</f>
        <v>1</v>
      </c>
      <c r="G677" s="355">
        <v>1</v>
      </c>
    </row>
    <row r="678" spans="1:7" ht="15" customHeight="1">
      <c r="A678" s="355">
        <f>A677+(F677*G677)</f>
        <v>16851</v>
      </c>
      <c r="B678" s="42"/>
      <c r="C678" s="355"/>
      <c r="D678" s="355"/>
      <c r="E678" s="50" t="s">
        <v>132</v>
      </c>
      <c r="F678" s="50">
        <f>IF(OR(E678="U16", E678="S16"),1,IF(E678="TS",6,2))</f>
        <v>1</v>
      </c>
      <c r="G678" s="355">
        <v>1</v>
      </c>
    </row>
    <row r="679" spans="1:7" ht="15" customHeight="1">
      <c r="A679" s="355">
        <f>A678+(F678*G678)</f>
        <v>16852</v>
      </c>
      <c r="B679" s="42"/>
      <c r="C679" s="355"/>
      <c r="D679" s="355"/>
      <c r="E679" s="50" t="s">
        <v>132</v>
      </c>
      <c r="F679" s="50">
        <f>IF(OR(E679="U16", E679="S16"),1,IF(E679="TS",6,2))</f>
        <v>1</v>
      </c>
      <c r="G679" s="355">
        <v>1</v>
      </c>
    </row>
    <row r="680" spans="1:7" ht="15" customHeight="1">
      <c r="A680" s="355">
        <f>A679+(F679*G679)</f>
        <v>16853</v>
      </c>
      <c r="B680" s="42"/>
      <c r="C680" s="355"/>
      <c r="D680" s="355"/>
      <c r="E680" s="50" t="s">
        <v>132</v>
      </c>
      <c r="F680" s="50">
        <f>IF(OR(E680="U16", E680="S16"),1,IF(E680="TS",6,2))</f>
        <v>1</v>
      </c>
      <c r="G680" s="355">
        <v>1</v>
      </c>
    </row>
    <row r="681" spans="1:7" ht="15" customHeight="1">
      <c r="A681" s="378" t="s">
        <v>1167</v>
      </c>
      <c r="B681" s="378"/>
      <c r="C681" s="378"/>
      <c r="D681" s="378"/>
      <c r="E681" s="378"/>
      <c r="F681" s="378"/>
      <c r="G681" s="378"/>
    </row>
    <row r="682" spans="1:7" ht="15" customHeight="1">
      <c r="A682" s="355">
        <f>A680+(F680*G680)</f>
        <v>16854</v>
      </c>
      <c r="B682" s="42"/>
      <c r="C682" s="355"/>
      <c r="D682" s="355"/>
      <c r="E682" s="50" t="s">
        <v>132</v>
      </c>
      <c r="F682" s="50">
        <f t="shared" ref="F682:F687" si="52">IF(OR(E682="U16", E682="S16"),1,IF(E682="TS",6,2))</f>
        <v>1</v>
      </c>
      <c r="G682" s="355">
        <v>1</v>
      </c>
    </row>
    <row r="683" spans="1:7" ht="15" customHeight="1">
      <c r="A683" s="355">
        <f>A682+(F682*G682)</f>
        <v>16855</v>
      </c>
      <c r="B683" s="42"/>
      <c r="C683" s="355"/>
      <c r="D683" s="355"/>
      <c r="E683" s="50" t="s">
        <v>132</v>
      </c>
      <c r="F683" s="50">
        <f t="shared" si="52"/>
        <v>1</v>
      </c>
      <c r="G683" s="355">
        <v>1</v>
      </c>
    </row>
    <row r="684" spans="1:7" ht="15" customHeight="1">
      <c r="A684" s="355">
        <f>A683+(F683*G683)</f>
        <v>16856</v>
      </c>
      <c r="B684" s="42"/>
      <c r="C684" s="355"/>
      <c r="D684" s="355"/>
      <c r="E684" s="50" t="s">
        <v>132</v>
      </c>
      <c r="F684" s="50">
        <f t="shared" si="52"/>
        <v>1</v>
      </c>
      <c r="G684" s="355">
        <v>1</v>
      </c>
    </row>
    <row r="685" spans="1:7" ht="15" customHeight="1">
      <c r="A685" s="355">
        <f>A684+(F684*G684)</f>
        <v>16857</v>
      </c>
      <c r="B685" s="42"/>
      <c r="C685" s="355"/>
      <c r="D685" s="355"/>
      <c r="E685" s="50" t="s">
        <v>132</v>
      </c>
      <c r="F685" s="50">
        <f t="shared" si="52"/>
        <v>1</v>
      </c>
      <c r="G685" s="355">
        <v>1</v>
      </c>
    </row>
    <row r="686" spans="1:7" ht="15" customHeight="1" thickBot="1">
      <c r="A686" s="346">
        <f>A685+(F685*G685)</f>
        <v>16858</v>
      </c>
      <c r="B686" s="120"/>
      <c r="C686" s="346"/>
      <c r="D686" s="346"/>
      <c r="E686" s="52" t="s">
        <v>132</v>
      </c>
      <c r="F686" s="52">
        <f t="shared" si="52"/>
        <v>1</v>
      </c>
      <c r="G686" s="346">
        <v>12</v>
      </c>
    </row>
    <row r="687" spans="1:7" ht="15" customHeight="1" thickBot="1">
      <c r="A687" s="346">
        <f>A686+(F686*G686)</f>
        <v>16870</v>
      </c>
      <c r="B687" s="133"/>
      <c r="C687" s="134"/>
      <c r="D687" s="134"/>
      <c r="E687" s="135" t="s">
        <v>132</v>
      </c>
      <c r="F687" s="135">
        <f t="shared" si="52"/>
        <v>1</v>
      </c>
      <c r="G687" s="136">
        <v>80</v>
      </c>
    </row>
    <row r="688" spans="1:7" ht="15" customHeight="1">
      <c r="A688" s="364" t="s">
        <v>380</v>
      </c>
      <c r="B688" s="364"/>
      <c r="C688" s="364"/>
      <c r="D688" s="364"/>
      <c r="E688" s="364"/>
      <c r="F688" s="364"/>
      <c r="G688" s="364"/>
    </row>
    <row r="689" spans="1:7" ht="15" customHeight="1">
      <c r="A689" s="355">
        <f>A687+(F687*G687)</f>
        <v>16950</v>
      </c>
      <c r="B689" s="42"/>
      <c r="C689" s="355"/>
      <c r="D689" s="355"/>
      <c r="E689" s="50" t="s">
        <v>132</v>
      </c>
      <c r="F689" s="50">
        <f>IF(OR(E689="U16", E689="S16"),1,IF(E689="TS",6,2))</f>
        <v>1</v>
      </c>
      <c r="G689" s="355">
        <v>1</v>
      </c>
    </row>
    <row r="690" spans="1:7" ht="15" customHeight="1">
      <c r="A690" s="355">
        <f>A689+(F689*G689)</f>
        <v>16951</v>
      </c>
      <c r="B690" s="42"/>
      <c r="C690" s="355"/>
      <c r="D690" s="355"/>
      <c r="E690" s="50" t="s">
        <v>132</v>
      </c>
      <c r="F690" s="50">
        <f>IF(OR(E690="U16", E690="S16"),1,IF(E690="TS",6,2))</f>
        <v>1</v>
      </c>
      <c r="G690" s="355">
        <v>1</v>
      </c>
    </row>
    <row r="691" spans="1:7" ht="15" customHeight="1">
      <c r="A691" s="355">
        <f>A690+(F690*G690)</f>
        <v>16952</v>
      </c>
      <c r="B691" s="42" t="s">
        <v>41</v>
      </c>
      <c r="C691" s="355"/>
      <c r="D691" s="355"/>
      <c r="E691" s="50" t="s">
        <v>132</v>
      </c>
      <c r="F691" s="50">
        <f>IF(OR(E691="U16", E691="S16"),1,IF(E691="TS",6,2))</f>
        <v>1</v>
      </c>
      <c r="G691" s="355">
        <v>8</v>
      </c>
    </row>
    <row r="692" spans="1:7" ht="15" customHeight="1">
      <c r="A692" s="363" t="s">
        <v>390</v>
      </c>
      <c r="B692" s="363"/>
      <c r="C692" s="363"/>
      <c r="D692" s="363"/>
      <c r="E692" s="363"/>
      <c r="F692" s="363"/>
      <c r="G692" s="363"/>
    </row>
    <row r="693" spans="1:7" ht="15" customHeight="1">
      <c r="A693" s="355">
        <f>A691+(F691*G691)</f>
        <v>16960</v>
      </c>
      <c r="B693" s="39" t="s">
        <v>1155</v>
      </c>
      <c r="C693" s="355"/>
      <c r="D693" s="355"/>
      <c r="E693" s="50" t="s">
        <v>132</v>
      </c>
      <c r="F693" s="50">
        <f t="shared" ref="F693:F733" si="53">IF(OR(E693="U16", E693="S16"),1,IF(E693="TS",6,2))</f>
        <v>1</v>
      </c>
      <c r="G693" s="355">
        <v>1</v>
      </c>
    </row>
    <row r="694" spans="1:7" ht="15" customHeight="1">
      <c r="A694" s="355">
        <f t="shared" ref="A694:A734" si="54">A693+(F693*G693)</f>
        <v>16961</v>
      </c>
      <c r="B694" s="39" t="s">
        <v>294</v>
      </c>
      <c r="C694" s="355"/>
      <c r="D694" s="355"/>
      <c r="E694" s="50" t="s">
        <v>132</v>
      </c>
      <c r="F694" s="50">
        <f t="shared" si="53"/>
        <v>1</v>
      </c>
      <c r="G694" s="355">
        <v>1</v>
      </c>
    </row>
    <row r="695" spans="1:7" ht="15" customHeight="1">
      <c r="A695" s="355">
        <f t="shared" si="54"/>
        <v>16962</v>
      </c>
      <c r="B695" s="39"/>
      <c r="C695" s="346"/>
      <c r="D695" s="346"/>
      <c r="E695" s="50" t="s">
        <v>132</v>
      </c>
      <c r="F695" s="50">
        <f>IF(OR(E695="U16", E695="S16"),1,IF(E695="TS",6,2))</f>
        <v>1</v>
      </c>
      <c r="G695" s="355">
        <v>1</v>
      </c>
    </row>
    <row r="696" spans="1:7" ht="15" customHeight="1">
      <c r="A696" s="355">
        <f t="shared" si="54"/>
        <v>16963</v>
      </c>
      <c r="B696" s="39"/>
      <c r="C696" s="346"/>
      <c r="D696" s="346"/>
      <c r="E696" s="50" t="s">
        <v>132</v>
      </c>
      <c r="F696" s="50">
        <f>IF(OR(E696="U16", E696="S16"),1,IF(E696="TS",6,2))</f>
        <v>1</v>
      </c>
      <c r="G696" s="355">
        <v>1</v>
      </c>
    </row>
    <row r="697" spans="1:7" ht="15" customHeight="1">
      <c r="A697" s="378" t="s">
        <v>542</v>
      </c>
      <c r="B697" s="378"/>
      <c r="C697" s="378"/>
      <c r="D697" s="378"/>
      <c r="E697" s="378"/>
      <c r="F697" s="378"/>
      <c r="G697" s="378"/>
    </row>
    <row r="698" spans="1:7" ht="15" customHeight="1">
      <c r="A698" s="354">
        <f>A696+(F696*G696)</f>
        <v>16964</v>
      </c>
      <c r="B698" s="353" t="s">
        <v>1158</v>
      </c>
      <c r="C698" s="375"/>
      <c r="D698" s="349"/>
      <c r="E698" s="354" t="s">
        <v>132</v>
      </c>
      <c r="F698" s="354">
        <f t="shared" si="53"/>
        <v>1</v>
      </c>
      <c r="G698" s="354">
        <v>1</v>
      </c>
    </row>
    <row r="699" spans="1:7" ht="15" customHeight="1">
      <c r="A699" s="354">
        <f t="shared" si="54"/>
        <v>16965</v>
      </c>
      <c r="B699" s="353" t="s">
        <v>1177</v>
      </c>
      <c r="C699" s="376"/>
      <c r="D699" s="350"/>
      <c r="E699" s="354" t="s">
        <v>132</v>
      </c>
      <c r="F699" s="354">
        <f t="shared" si="53"/>
        <v>1</v>
      </c>
      <c r="G699" s="354">
        <v>1</v>
      </c>
    </row>
    <row r="700" spans="1:7" ht="15" customHeight="1">
      <c r="A700" s="354">
        <f t="shared" si="54"/>
        <v>16966</v>
      </c>
      <c r="B700" s="353" t="s">
        <v>1178</v>
      </c>
      <c r="C700" s="376"/>
      <c r="D700" s="350"/>
      <c r="E700" s="354" t="s">
        <v>132</v>
      </c>
      <c r="F700" s="354">
        <f t="shared" si="53"/>
        <v>1</v>
      </c>
      <c r="G700" s="354">
        <v>1</v>
      </c>
    </row>
    <row r="701" spans="1:7" ht="15" customHeight="1">
      <c r="A701" s="354">
        <f t="shared" si="54"/>
        <v>16967</v>
      </c>
      <c r="B701" s="353" t="s">
        <v>1157</v>
      </c>
      <c r="C701" s="376"/>
      <c r="D701" s="350"/>
      <c r="E701" s="354" t="s">
        <v>132</v>
      </c>
      <c r="F701" s="354">
        <f t="shared" si="53"/>
        <v>1</v>
      </c>
      <c r="G701" s="354">
        <v>1</v>
      </c>
    </row>
    <row r="702" spans="1:7" ht="15" customHeight="1">
      <c r="A702" s="354">
        <f t="shared" si="54"/>
        <v>16968</v>
      </c>
      <c r="B702" s="353" t="s">
        <v>1176</v>
      </c>
      <c r="C702" s="377"/>
      <c r="D702" s="351"/>
      <c r="E702" s="354" t="s">
        <v>69</v>
      </c>
      <c r="F702" s="354">
        <f t="shared" si="53"/>
        <v>2</v>
      </c>
      <c r="G702" s="354">
        <v>1</v>
      </c>
    </row>
    <row r="703" spans="1:7" ht="15" customHeight="1">
      <c r="A703" s="355">
        <f t="shared" si="54"/>
        <v>16970</v>
      </c>
      <c r="B703" s="39" t="s">
        <v>541</v>
      </c>
      <c r="C703" s="347"/>
      <c r="D703" s="347"/>
      <c r="E703" s="50" t="s">
        <v>132</v>
      </c>
      <c r="F703" s="50">
        <f t="shared" si="53"/>
        <v>1</v>
      </c>
      <c r="G703" s="355">
        <v>6</v>
      </c>
    </row>
    <row r="704" spans="1:7" ht="15" customHeight="1">
      <c r="A704" s="355">
        <f t="shared" si="54"/>
        <v>16976</v>
      </c>
      <c r="B704" s="39" t="s">
        <v>543</v>
      </c>
      <c r="C704" s="347"/>
      <c r="D704" s="347"/>
      <c r="E704" s="50" t="s">
        <v>132</v>
      </c>
      <c r="F704" s="50">
        <f t="shared" si="53"/>
        <v>1</v>
      </c>
      <c r="G704" s="355">
        <v>6</v>
      </c>
    </row>
    <row r="705" spans="1:7" ht="15" customHeight="1">
      <c r="A705" s="355">
        <f t="shared" si="54"/>
        <v>16982</v>
      </c>
      <c r="B705" s="39" t="s">
        <v>544</v>
      </c>
      <c r="C705" s="347"/>
      <c r="D705" s="347"/>
      <c r="E705" s="50" t="s">
        <v>132</v>
      </c>
      <c r="F705" s="50">
        <f t="shared" si="53"/>
        <v>1</v>
      </c>
      <c r="G705" s="355">
        <v>6</v>
      </c>
    </row>
    <row r="706" spans="1:7" ht="15" customHeight="1">
      <c r="A706" s="355">
        <f t="shared" si="54"/>
        <v>16988</v>
      </c>
      <c r="B706" s="39" t="s">
        <v>545</v>
      </c>
      <c r="C706" s="347"/>
      <c r="D706" s="347"/>
      <c r="E706" s="50" t="s">
        <v>132</v>
      </c>
      <c r="F706" s="50">
        <f t="shared" si="53"/>
        <v>1</v>
      </c>
      <c r="G706" s="355">
        <v>6</v>
      </c>
    </row>
    <row r="707" spans="1:7" ht="15" customHeight="1">
      <c r="A707" s="355">
        <f t="shared" si="54"/>
        <v>16994</v>
      </c>
      <c r="B707" s="39" t="s">
        <v>546</v>
      </c>
      <c r="C707" s="347"/>
      <c r="D707" s="347"/>
      <c r="E707" s="50" t="s">
        <v>132</v>
      </c>
      <c r="F707" s="50">
        <f t="shared" si="53"/>
        <v>1</v>
      </c>
      <c r="G707" s="355">
        <v>6</v>
      </c>
    </row>
    <row r="708" spans="1:7" ht="15" customHeight="1">
      <c r="A708" s="355">
        <f t="shared" si="54"/>
        <v>17000</v>
      </c>
      <c r="B708" s="39" t="s">
        <v>547</v>
      </c>
      <c r="C708" s="347"/>
      <c r="D708" s="347"/>
      <c r="E708" s="50" t="s">
        <v>132</v>
      </c>
      <c r="F708" s="50">
        <f t="shared" si="53"/>
        <v>1</v>
      </c>
      <c r="G708" s="355">
        <v>6</v>
      </c>
    </row>
    <row r="709" spans="1:7" ht="15" customHeight="1">
      <c r="A709" s="355">
        <f t="shared" si="54"/>
        <v>17006</v>
      </c>
      <c r="B709" s="39" t="s">
        <v>548</v>
      </c>
      <c r="C709" s="347"/>
      <c r="D709" s="347"/>
      <c r="E709" s="50" t="s">
        <v>132</v>
      </c>
      <c r="F709" s="50">
        <f t="shared" si="53"/>
        <v>1</v>
      </c>
      <c r="G709" s="355">
        <v>6</v>
      </c>
    </row>
    <row r="710" spans="1:7" ht="15" customHeight="1">
      <c r="A710" s="355">
        <f t="shared" si="54"/>
        <v>17012</v>
      </c>
      <c r="B710" s="39" t="s">
        <v>549</v>
      </c>
      <c r="C710" s="347"/>
      <c r="D710" s="347"/>
      <c r="E710" s="50" t="s">
        <v>132</v>
      </c>
      <c r="F710" s="50">
        <f t="shared" si="53"/>
        <v>1</v>
      </c>
      <c r="G710" s="355">
        <v>6</v>
      </c>
    </row>
    <row r="711" spans="1:7" ht="15" customHeight="1">
      <c r="A711" s="355">
        <f t="shared" si="54"/>
        <v>17018</v>
      </c>
      <c r="B711" s="39" t="s">
        <v>550</v>
      </c>
      <c r="C711" s="347"/>
      <c r="D711" s="347"/>
      <c r="E711" s="50" t="s">
        <v>132</v>
      </c>
      <c r="F711" s="50">
        <f t="shared" si="53"/>
        <v>1</v>
      </c>
      <c r="G711" s="355">
        <v>6</v>
      </c>
    </row>
    <row r="712" spans="1:7" ht="15" customHeight="1">
      <c r="A712" s="355">
        <f t="shared" si="54"/>
        <v>17024</v>
      </c>
      <c r="B712" s="39" t="s">
        <v>551</v>
      </c>
      <c r="C712" s="347"/>
      <c r="D712" s="347"/>
      <c r="E712" s="50" t="s">
        <v>132</v>
      </c>
      <c r="F712" s="50">
        <f t="shared" si="53"/>
        <v>1</v>
      </c>
      <c r="G712" s="355">
        <v>6</v>
      </c>
    </row>
    <row r="713" spans="1:7" ht="15" customHeight="1">
      <c r="A713" s="355">
        <f t="shared" si="54"/>
        <v>17030</v>
      </c>
      <c r="B713" s="39" t="s">
        <v>552</v>
      </c>
      <c r="C713" s="347"/>
      <c r="D713" s="347"/>
      <c r="E713" s="50" t="s">
        <v>132</v>
      </c>
      <c r="F713" s="50">
        <f t="shared" si="53"/>
        <v>1</v>
      </c>
      <c r="G713" s="355">
        <v>6</v>
      </c>
    </row>
    <row r="714" spans="1:7" ht="15" customHeight="1">
      <c r="A714" s="355">
        <f t="shared" si="54"/>
        <v>17036</v>
      </c>
      <c r="B714" s="39" t="s">
        <v>553</v>
      </c>
      <c r="C714" s="347"/>
      <c r="D714" s="347"/>
      <c r="E714" s="50" t="s">
        <v>132</v>
      </c>
      <c r="F714" s="50">
        <f t="shared" si="53"/>
        <v>1</v>
      </c>
      <c r="G714" s="355">
        <v>6</v>
      </c>
    </row>
    <row r="715" spans="1:7" ht="15" customHeight="1">
      <c r="A715" s="355">
        <f t="shared" si="54"/>
        <v>17042</v>
      </c>
      <c r="B715" s="39" t="s">
        <v>554</v>
      </c>
      <c r="C715" s="347"/>
      <c r="D715" s="347"/>
      <c r="E715" s="50" t="s">
        <v>132</v>
      </c>
      <c r="F715" s="50">
        <f t="shared" si="53"/>
        <v>1</v>
      </c>
      <c r="G715" s="355">
        <v>6</v>
      </c>
    </row>
    <row r="716" spans="1:7" ht="15" customHeight="1">
      <c r="A716" s="355">
        <f t="shared" si="54"/>
        <v>17048</v>
      </c>
      <c r="B716" s="39" t="s">
        <v>555</v>
      </c>
      <c r="C716" s="347"/>
      <c r="D716" s="347"/>
      <c r="E716" s="50" t="s">
        <v>132</v>
      </c>
      <c r="F716" s="50">
        <f t="shared" si="53"/>
        <v>1</v>
      </c>
      <c r="G716" s="355">
        <v>6</v>
      </c>
    </row>
    <row r="717" spans="1:7" ht="15" customHeight="1">
      <c r="A717" s="355">
        <f t="shared" si="54"/>
        <v>17054</v>
      </c>
      <c r="B717" s="39" t="s">
        <v>556</v>
      </c>
      <c r="C717" s="347"/>
      <c r="D717" s="347"/>
      <c r="E717" s="50" t="s">
        <v>132</v>
      </c>
      <c r="F717" s="50">
        <f t="shared" si="53"/>
        <v>1</v>
      </c>
      <c r="G717" s="355">
        <v>6</v>
      </c>
    </row>
    <row r="718" spans="1:7" ht="15" customHeight="1">
      <c r="A718" s="355">
        <f t="shared" si="54"/>
        <v>17060</v>
      </c>
      <c r="B718" s="39" t="s">
        <v>557</v>
      </c>
      <c r="C718" s="347"/>
      <c r="D718" s="347"/>
      <c r="E718" s="50" t="s">
        <v>132</v>
      </c>
      <c r="F718" s="50">
        <f t="shared" si="53"/>
        <v>1</v>
      </c>
      <c r="G718" s="355">
        <v>6</v>
      </c>
    </row>
    <row r="719" spans="1:7" ht="15" customHeight="1">
      <c r="A719" s="355">
        <f t="shared" si="54"/>
        <v>17066</v>
      </c>
      <c r="B719" s="39" t="s">
        <v>558</v>
      </c>
      <c r="C719" s="347"/>
      <c r="D719" s="347"/>
      <c r="E719" s="50" t="s">
        <v>132</v>
      </c>
      <c r="F719" s="50">
        <f t="shared" si="53"/>
        <v>1</v>
      </c>
      <c r="G719" s="355">
        <v>6</v>
      </c>
    </row>
    <row r="720" spans="1:7" ht="15" customHeight="1">
      <c r="A720" s="355">
        <f t="shared" si="54"/>
        <v>17072</v>
      </c>
      <c r="B720" s="39" t="s">
        <v>559</v>
      </c>
      <c r="C720" s="347"/>
      <c r="D720" s="347"/>
      <c r="E720" s="50" t="s">
        <v>132</v>
      </c>
      <c r="F720" s="50">
        <f t="shared" si="53"/>
        <v>1</v>
      </c>
      <c r="G720" s="355">
        <v>6</v>
      </c>
    </row>
    <row r="721" spans="1:7" ht="15" customHeight="1">
      <c r="A721" s="355">
        <f t="shared" si="54"/>
        <v>17078</v>
      </c>
      <c r="B721" s="39" t="s">
        <v>560</v>
      </c>
      <c r="C721" s="347"/>
      <c r="D721" s="347"/>
      <c r="E721" s="50" t="s">
        <v>132</v>
      </c>
      <c r="F721" s="50">
        <f t="shared" si="53"/>
        <v>1</v>
      </c>
      <c r="G721" s="355">
        <v>6</v>
      </c>
    </row>
    <row r="722" spans="1:7" ht="15" customHeight="1">
      <c r="A722" s="355">
        <f t="shared" si="54"/>
        <v>17084</v>
      </c>
      <c r="B722" s="39" t="s">
        <v>561</v>
      </c>
      <c r="C722" s="347"/>
      <c r="D722" s="347"/>
      <c r="E722" s="50" t="s">
        <v>132</v>
      </c>
      <c r="F722" s="50">
        <f t="shared" si="53"/>
        <v>1</v>
      </c>
      <c r="G722" s="355">
        <v>6</v>
      </c>
    </row>
    <row r="723" spans="1:7" ht="15" customHeight="1">
      <c r="A723" s="355">
        <f t="shared" si="54"/>
        <v>17090</v>
      </c>
      <c r="B723" s="39" t="s">
        <v>562</v>
      </c>
      <c r="C723" s="347"/>
      <c r="D723" s="347"/>
      <c r="E723" s="50" t="s">
        <v>132</v>
      </c>
      <c r="F723" s="50">
        <f t="shared" si="53"/>
        <v>1</v>
      </c>
      <c r="G723" s="355">
        <v>6</v>
      </c>
    </row>
    <row r="724" spans="1:7" ht="15" customHeight="1">
      <c r="A724" s="355">
        <f t="shared" si="54"/>
        <v>17096</v>
      </c>
      <c r="B724" s="39" t="s">
        <v>563</v>
      </c>
      <c r="C724" s="347"/>
      <c r="D724" s="347"/>
      <c r="E724" s="50" t="s">
        <v>132</v>
      </c>
      <c r="F724" s="50">
        <f t="shared" si="53"/>
        <v>1</v>
      </c>
      <c r="G724" s="355">
        <v>6</v>
      </c>
    </row>
    <row r="725" spans="1:7" ht="15" customHeight="1">
      <c r="A725" s="355">
        <f t="shared" si="54"/>
        <v>17102</v>
      </c>
      <c r="B725" s="39" t="s">
        <v>564</v>
      </c>
      <c r="C725" s="347"/>
      <c r="D725" s="347"/>
      <c r="E725" s="50" t="s">
        <v>132</v>
      </c>
      <c r="F725" s="50">
        <f t="shared" si="53"/>
        <v>1</v>
      </c>
      <c r="G725" s="355">
        <v>6</v>
      </c>
    </row>
    <row r="726" spans="1:7" ht="15" customHeight="1">
      <c r="A726" s="355">
        <f t="shared" si="54"/>
        <v>17108</v>
      </c>
      <c r="B726" s="39" t="s">
        <v>565</v>
      </c>
      <c r="C726" s="347"/>
      <c r="D726" s="347"/>
      <c r="E726" s="50" t="s">
        <v>132</v>
      </c>
      <c r="F726" s="50">
        <f t="shared" si="53"/>
        <v>1</v>
      </c>
      <c r="G726" s="355">
        <v>6</v>
      </c>
    </row>
    <row r="727" spans="1:7" ht="15" customHeight="1">
      <c r="A727" s="355">
        <f t="shared" si="54"/>
        <v>17114</v>
      </c>
      <c r="B727" s="39" t="s">
        <v>566</v>
      </c>
      <c r="C727" s="347"/>
      <c r="D727" s="347"/>
      <c r="E727" s="50" t="s">
        <v>132</v>
      </c>
      <c r="F727" s="50">
        <f t="shared" si="53"/>
        <v>1</v>
      </c>
      <c r="G727" s="355">
        <v>6</v>
      </c>
    </row>
    <row r="728" spans="1:7" ht="15" customHeight="1">
      <c r="A728" s="355">
        <f t="shared" si="54"/>
        <v>17120</v>
      </c>
      <c r="B728" s="39" t="s">
        <v>567</v>
      </c>
      <c r="C728" s="347"/>
      <c r="D728" s="347"/>
      <c r="E728" s="50" t="s">
        <v>132</v>
      </c>
      <c r="F728" s="50">
        <f t="shared" si="53"/>
        <v>1</v>
      </c>
      <c r="G728" s="355">
        <v>6</v>
      </c>
    </row>
    <row r="729" spans="1:7" ht="15" customHeight="1">
      <c r="A729" s="355">
        <f t="shared" si="54"/>
        <v>17126</v>
      </c>
      <c r="B729" s="39" t="s">
        <v>568</v>
      </c>
      <c r="C729" s="347"/>
      <c r="D729" s="347"/>
      <c r="E729" s="50" t="s">
        <v>132</v>
      </c>
      <c r="F729" s="50">
        <f t="shared" si="53"/>
        <v>1</v>
      </c>
      <c r="G729" s="355">
        <v>6</v>
      </c>
    </row>
    <row r="730" spans="1:7" ht="15" customHeight="1">
      <c r="A730" s="355">
        <f t="shared" si="54"/>
        <v>17132</v>
      </c>
      <c r="B730" s="39" t="s">
        <v>569</v>
      </c>
      <c r="C730" s="347"/>
      <c r="D730" s="347"/>
      <c r="E730" s="50" t="s">
        <v>132</v>
      </c>
      <c r="F730" s="50">
        <f t="shared" si="53"/>
        <v>1</v>
      </c>
      <c r="G730" s="355">
        <v>6</v>
      </c>
    </row>
    <row r="731" spans="1:7" ht="15" customHeight="1">
      <c r="A731" s="355">
        <f t="shared" si="54"/>
        <v>17138</v>
      </c>
      <c r="B731" s="39" t="s">
        <v>570</v>
      </c>
      <c r="C731" s="347"/>
      <c r="D731" s="347"/>
      <c r="E731" s="50" t="s">
        <v>132</v>
      </c>
      <c r="F731" s="50">
        <f t="shared" si="53"/>
        <v>1</v>
      </c>
      <c r="G731" s="355">
        <v>6</v>
      </c>
    </row>
    <row r="732" spans="1:7" ht="15" customHeight="1">
      <c r="A732" s="355">
        <f t="shared" si="54"/>
        <v>17144</v>
      </c>
      <c r="B732" s="39" t="s">
        <v>571</v>
      </c>
      <c r="C732" s="347"/>
      <c r="D732" s="347"/>
      <c r="E732" s="50" t="s">
        <v>132</v>
      </c>
      <c r="F732" s="50">
        <f t="shared" si="53"/>
        <v>1</v>
      </c>
      <c r="G732" s="355">
        <v>6</v>
      </c>
    </row>
    <row r="733" spans="1:7" ht="15" customHeight="1">
      <c r="A733" s="355">
        <f t="shared" si="54"/>
        <v>17150</v>
      </c>
      <c r="B733" s="39" t="s">
        <v>572</v>
      </c>
      <c r="C733" s="347"/>
      <c r="D733" s="347"/>
      <c r="E733" s="50" t="s">
        <v>132</v>
      </c>
      <c r="F733" s="50">
        <f t="shared" si="53"/>
        <v>1</v>
      </c>
      <c r="G733" s="355">
        <v>6</v>
      </c>
    </row>
    <row r="734" spans="1:7" ht="15" customHeight="1" thickBot="1">
      <c r="A734" s="355">
        <f t="shared" si="54"/>
        <v>17156</v>
      </c>
      <c r="B734" s="82" t="s">
        <v>294</v>
      </c>
      <c r="C734" s="347"/>
      <c r="D734" s="347"/>
      <c r="E734" s="52" t="s">
        <v>132</v>
      </c>
      <c r="F734" s="52">
        <f>IF(OR(E734="U16", E734="S16"),1,IF(E734="TS",6,2))</f>
        <v>1</v>
      </c>
      <c r="G734" s="346">
        <v>4</v>
      </c>
    </row>
    <row r="735" spans="1:7" ht="15" customHeight="1" thickBot="1">
      <c r="A735" s="391" t="s">
        <v>1997</v>
      </c>
      <c r="B735" s="392"/>
      <c r="C735" s="392"/>
      <c r="D735" s="392"/>
      <c r="E735" s="392"/>
      <c r="F735" s="392"/>
      <c r="G735" s="393"/>
    </row>
    <row r="736" spans="1:7" ht="15" customHeight="1">
      <c r="A736" s="60">
        <f>A734+(F734*G734)</f>
        <v>17160</v>
      </c>
      <c r="B736" s="310" t="s">
        <v>1879</v>
      </c>
      <c r="C736" s="124"/>
      <c r="D736" s="124"/>
      <c r="E736" s="119" t="s">
        <v>102</v>
      </c>
      <c r="F736" s="119">
        <f>IF(OR(E736="U16", E736="S16"),1,IF(E736="TS",6,2))</f>
        <v>2</v>
      </c>
      <c r="G736" s="356">
        <v>2</v>
      </c>
    </row>
    <row r="737" spans="1:7" ht="15" customHeight="1">
      <c r="A737" s="64">
        <f t="shared" ref="A737:A748" si="55">A736+(F736*G736)</f>
        <v>17164</v>
      </c>
      <c r="B737" s="42" t="s">
        <v>1898</v>
      </c>
      <c r="C737" s="355"/>
      <c r="D737" s="355"/>
      <c r="E737" s="50" t="s">
        <v>132</v>
      </c>
      <c r="F737" s="50">
        <v>1</v>
      </c>
      <c r="G737" s="357">
        <v>4</v>
      </c>
    </row>
    <row r="738" spans="1:7" ht="15" customHeight="1">
      <c r="A738" s="64">
        <f t="shared" si="55"/>
        <v>17168</v>
      </c>
      <c r="B738" s="42" t="s">
        <v>1899</v>
      </c>
      <c r="C738" s="355"/>
      <c r="D738" s="355"/>
      <c r="E738" s="50" t="s">
        <v>132</v>
      </c>
      <c r="F738" s="50">
        <f>IF(OR(E738="U16", E738="S16"),1,IF(E738="TS",6,2))</f>
        <v>1</v>
      </c>
      <c r="G738" s="357">
        <v>1</v>
      </c>
    </row>
    <row r="739" spans="1:7" ht="15" customHeight="1">
      <c r="A739" s="64">
        <f t="shared" si="55"/>
        <v>17169</v>
      </c>
      <c r="B739" s="42" t="s">
        <v>1996</v>
      </c>
      <c r="C739" s="354"/>
      <c r="D739" s="355"/>
      <c r="E739" s="50" t="s">
        <v>132</v>
      </c>
      <c r="F739" s="50">
        <f>IF(OR(E739="U16", E739="S16"),1,IF(E739="TS",6,2))</f>
        <v>1</v>
      </c>
      <c r="G739" s="357">
        <v>1</v>
      </c>
    </row>
    <row r="740" spans="1:7" ht="15" customHeight="1">
      <c r="A740" s="64">
        <f t="shared" si="55"/>
        <v>17170</v>
      </c>
      <c r="B740" s="42" t="s">
        <v>1900</v>
      </c>
      <c r="C740" s="354"/>
      <c r="D740" s="355" t="s">
        <v>2003</v>
      </c>
      <c r="E740" s="50" t="s">
        <v>132</v>
      </c>
      <c r="F740" s="50">
        <f t="shared" ref="F740:F742" si="56">IF(OR(E740="U16", E740="S16"),1,IF(E740="TS",6,2))</f>
        <v>1</v>
      </c>
      <c r="G740" s="357">
        <v>8</v>
      </c>
    </row>
    <row r="741" spans="1:7" ht="15" customHeight="1">
      <c r="A741" s="64">
        <f t="shared" si="55"/>
        <v>17178</v>
      </c>
      <c r="B741" s="42" t="s">
        <v>1901</v>
      </c>
      <c r="C741" s="354"/>
      <c r="D741" s="355" t="s">
        <v>2003</v>
      </c>
      <c r="E741" s="50" t="s">
        <v>132</v>
      </c>
      <c r="F741" s="50">
        <f t="shared" si="56"/>
        <v>1</v>
      </c>
      <c r="G741" s="357">
        <v>16</v>
      </c>
    </row>
    <row r="742" spans="1:7" ht="15" customHeight="1">
      <c r="A742" s="64">
        <f t="shared" si="55"/>
        <v>17194</v>
      </c>
      <c r="B742" s="120" t="s">
        <v>1986</v>
      </c>
      <c r="C742" s="349"/>
      <c r="D742" s="355" t="s">
        <v>2003</v>
      </c>
      <c r="E742" s="50" t="s">
        <v>132</v>
      </c>
      <c r="F742" s="50">
        <f t="shared" si="56"/>
        <v>1</v>
      </c>
      <c r="G742" s="357">
        <v>32</v>
      </c>
    </row>
    <row r="743" spans="1:7" ht="15" customHeight="1">
      <c r="A743" s="64">
        <f t="shared" si="55"/>
        <v>17226</v>
      </c>
      <c r="B743" s="120" t="s">
        <v>1998</v>
      </c>
      <c r="C743" s="349"/>
      <c r="D743" s="346"/>
      <c r="E743" s="50" t="s">
        <v>132</v>
      </c>
      <c r="F743" s="50">
        <f t="shared" ref="F743:F748" si="57">IF(OR(E743="U16", E743="S16"),1,IF(E743="TS",6,2))</f>
        <v>1</v>
      </c>
      <c r="G743" s="357">
        <v>1</v>
      </c>
    </row>
    <row r="744" spans="1:7" ht="13.5" customHeight="1">
      <c r="A744" s="64">
        <f t="shared" si="55"/>
        <v>17227</v>
      </c>
      <c r="B744" s="120"/>
      <c r="C744" s="349"/>
      <c r="D744" s="346"/>
      <c r="E744" s="50" t="s">
        <v>132</v>
      </c>
      <c r="F744" s="50">
        <f t="shared" si="57"/>
        <v>1</v>
      </c>
      <c r="G744" s="357">
        <v>1</v>
      </c>
    </row>
    <row r="745" spans="1:7" ht="13.5" customHeight="1">
      <c r="A745" s="64">
        <f t="shared" si="55"/>
        <v>17228</v>
      </c>
      <c r="B745" s="120" t="s">
        <v>1999</v>
      </c>
      <c r="C745" s="349" t="s">
        <v>2001</v>
      </c>
      <c r="D745" s="355" t="s">
        <v>2003</v>
      </c>
      <c r="E745" s="50" t="s">
        <v>132</v>
      </c>
      <c r="F745" s="50">
        <f t="shared" si="57"/>
        <v>1</v>
      </c>
      <c r="G745" s="357">
        <v>16</v>
      </c>
    </row>
    <row r="746" spans="1:7" ht="13.5" customHeight="1">
      <c r="A746" s="64">
        <f t="shared" si="55"/>
        <v>17244</v>
      </c>
      <c r="B746" s="120" t="s">
        <v>2000</v>
      </c>
      <c r="C746" s="349" t="s">
        <v>2002</v>
      </c>
      <c r="D746" s="355" t="s">
        <v>2003</v>
      </c>
      <c r="E746" s="50" t="s">
        <v>132</v>
      </c>
      <c r="F746" s="50">
        <f t="shared" si="57"/>
        <v>1</v>
      </c>
      <c r="G746" s="357">
        <v>16</v>
      </c>
    </row>
    <row r="747" spans="1:7" ht="13.5" customHeight="1" thickBot="1">
      <c r="A747" s="64">
        <f t="shared" si="55"/>
        <v>17260</v>
      </c>
      <c r="B747" s="128" t="s">
        <v>124</v>
      </c>
      <c r="C747" s="126"/>
      <c r="D747" s="126"/>
      <c r="E747" s="127" t="s">
        <v>132</v>
      </c>
      <c r="F747" s="127">
        <f t="shared" si="57"/>
        <v>1</v>
      </c>
      <c r="G747" s="358">
        <v>80</v>
      </c>
    </row>
    <row r="748" spans="1:7" ht="13.5" customHeight="1">
      <c r="A748" s="64">
        <f t="shared" si="55"/>
        <v>17340</v>
      </c>
      <c r="B748" s="120" t="s">
        <v>1985</v>
      </c>
      <c r="C748" s="346"/>
      <c r="D748" s="346"/>
      <c r="E748" s="50" t="s">
        <v>132</v>
      </c>
      <c r="F748" s="50">
        <f t="shared" si="57"/>
        <v>1</v>
      </c>
      <c r="G748" s="357">
        <v>10</v>
      </c>
    </row>
    <row r="749" spans="1:7" ht="13.5" customHeight="1">
      <c r="A749" s="363" t="s">
        <v>381</v>
      </c>
      <c r="B749" s="363"/>
      <c r="C749" s="363"/>
      <c r="D749" s="363"/>
      <c r="E749" s="363"/>
      <c r="F749" s="363"/>
      <c r="G749" s="363"/>
    </row>
    <row r="750" spans="1:7" ht="13.5" customHeight="1">
      <c r="A750" s="355">
        <f>A748+(F748*G748)</f>
        <v>17350</v>
      </c>
      <c r="B750" s="49" t="s">
        <v>382</v>
      </c>
      <c r="C750" s="355" t="s">
        <v>1994</v>
      </c>
      <c r="D750" s="355"/>
      <c r="E750" s="50" t="s">
        <v>132</v>
      </c>
      <c r="F750" s="50">
        <f t="shared" ref="F750:F764" si="58">IF(OR(E750="U16", E750="S16"),1,IF(E750="TS",6,2))</f>
        <v>1</v>
      </c>
      <c r="G750" s="355">
        <v>1</v>
      </c>
    </row>
    <row r="751" spans="1:7" ht="13.5" customHeight="1">
      <c r="A751" s="355">
        <f t="shared" ref="A751:A765" si="59">A750+(F750*G750)</f>
        <v>17351</v>
      </c>
      <c r="B751" s="49" t="s">
        <v>383</v>
      </c>
      <c r="C751" s="355" t="s">
        <v>1994</v>
      </c>
      <c r="D751" s="355"/>
      <c r="E751" s="50" t="s">
        <v>132</v>
      </c>
      <c r="F751" s="50">
        <f t="shared" si="58"/>
        <v>1</v>
      </c>
      <c r="G751" s="355">
        <v>1</v>
      </c>
    </row>
    <row r="752" spans="1:7" ht="13.5" customHeight="1">
      <c r="A752" s="355">
        <f t="shared" si="59"/>
        <v>17352</v>
      </c>
      <c r="B752" s="49" t="s">
        <v>388</v>
      </c>
      <c r="C752" s="355" t="s">
        <v>1994</v>
      </c>
      <c r="D752" s="355"/>
      <c r="E752" s="50" t="s">
        <v>132</v>
      </c>
      <c r="F752" s="50">
        <f t="shared" si="58"/>
        <v>1</v>
      </c>
      <c r="G752" s="355">
        <v>1</v>
      </c>
    </row>
    <row r="753" spans="1:7" ht="13.5" customHeight="1">
      <c r="A753" s="355">
        <f t="shared" si="59"/>
        <v>17353</v>
      </c>
      <c r="B753" s="49" t="s">
        <v>384</v>
      </c>
      <c r="C753" s="355" t="s">
        <v>1995</v>
      </c>
      <c r="D753" s="355"/>
      <c r="E753" s="50" t="s">
        <v>132</v>
      </c>
      <c r="F753" s="50">
        <f t="shared" si="58"/>
        <v>1</v>
      </c>
      <c r="G753" s="355">
        <v>1</v>
      </c>
    </row>
    <row r="754" spans="1:7" ht="13.5" customHeight="1">
      <c r="A754" s="355">
        <f t="shared" si="59"/>
        <v>17354</v>
      </c>
      <c r="B754" s="49" t="s">
        <v>385</v>
      </c>
      <c r="C754" s="355" t="s">
        <v>1995</v>
      </c>
      <c r="D754" s="355"/>
      <c r="E754" s="50" t="s">
        <v>132</v>
      </c>
      <c r="F754" s="50">
        <f t="shared" si="58"/>
        <v>1</v>
      </c>
      <c r="G754" s="355">
        <v>1</v>
      </c>
    </row>
    <row r="755" spans="1:7" ht="13.5" customHeight="1">
      <c r="A755" s="355">
        <f t="shared" si="59"/>
        <v>17355</v>
      </c>
      <c r="B755" s="49" t="s">
        <v>386</v>
      </c>
      <c r="C755" s="355" t="s">
        <v>1995</v>
      </c>
      <c r="D755" s="355"/>
      <c r="E755" s="50" t="s">
        <v>132</v>
      </c>
      <c r="F755" s="50">
        <f t="shared" si="58"/>
        <v>1</v>
      </c>
      <c r="G755" s="355">
        <v>1</v>
      </c>
    </row>
    <row r="756" spans="1:7" ht="13.5" customHeight="1">
      <c r="A756" s="355">
        <f t="shared" si="59"/>
        <v>17356</v>
      </c>
      <c r="B756" s="49" t="s">
        <v>387</v>
      </c>
      <c r="C756" s="355" t="s">
        <v>1995</v>
      </c>
      <c r="D756" s="355"/>
      <c r="E756" s="50" t="s">
        <v>132</v>
      </c>
      <c r="F756" s="50">
        <f t="shared" si="58"/>
        <v>1</v>
      </c>
      <c r="G756" s="355">
        <v>1</v>
      </c>
    </row>
    <row r="757" spans="1:7" ht="13.5" customHeight="1">
      <c r="A757" s="355">
        <f t="shared" si="59"/>
        <v>17357</v>
      </c>
      <c r="B757" s="49" t="s">
        <v>389</v>
      </c>
      <c r="C757" s="355" t="s">
        <v>1995</v>
      </c>
      <c r="D757" s="355"/>
      <c r="E757" s="50" t="s">
        <v>132</v>
      </c>
      <c r="F757" s="50">
        <f t="shared" si="58"/>
        <v>1</v>
      </c>
      <c r="G757" s="355">
        <v>1</v>
      </c>
    </row>
    <row r="758" spans="1:7" ht="13.5" customHeight="1">
      <c r="A758" s="355">
        <f t="shared" si="59"/>
        <v>17358</v>
      </c>
      <c r="B758" s="49" t="s">
        <v>1992</v>
      </c>
      <c r="C758" s="355" t="s">
        <v>1995</v>
      </c>
      <c r="D758" s="355"/>
      <c r="E758" s="50" t="s">
        <v>132</v>
      </c>
      <c r="F758" s="50">
        <f t="shared" si="58"/>
        <v>1</v>
      </c>
      <c r="G758" s="355">
        <v>1</v>
      </c>
    </row>
    <row r="759" spans="1:7" ht="13.5" customHeight="1">
      <c r="A759" s="355">
        <f t="shared" si="59"/>
        <v>17359</v>
      </c>
      <c r="B759" s="49" t="s">
        <v>1993</v>
      </c>
      <c r="C759" s="355" t="s">
        <v>1995</v>
      </c>
      <c r="D759" s="355"/>
      <c r="E759" s="50" t="s">
        <v>132</v>
      </c>
      <c r="F759" s="50">
        <f t="shared" si="58"/>
        <v>1</v>
      </c>
      <c r="G759" s="355">
        <v>1</v>
      </c>
    </row>
    <row r="760" spans="1:7" ht="15" customHeight="1">
      <c r="A760" s="355">
        <f t="shared" si="59"/>
        <v>17360</v>
      </c>
      <c r="B760" s="353" t="s">
        <v>1897</v>
      </c>
      <c r="C760" s="355" t="s">
        <v>1995</v>
      </c>
      <c r="D760" s="355"/>
      <c r="E760" s="50" t="s">
        <v>132</v>
      </c>
      <c r="F760" s="50">
        <f t="shared" si="58"/>
        <v>1</v>
      </c>
      <c r="G760" s="355">
        <v>1</v>
      </c>
    </row>
    <row r="761" spans="1:7" ht="15" customHeight="1">
      <c r="A761" s="355">
        <f t="shared" si="59"/>
        <v>17361</v>
      </c>
      <c r="B761" s="57" t="s">
        <v>1564</v>
      </c>
      <c r="C761" s="355"/>
      <c r="D761" s="355"/>
      <c r="E761" s="50" t="s">
        <v>132</v>
      </c>
      <c r="F761" s="50">
        <f t="shared" si="58"/>
        <v>1</v>
      </c>
      <c r="G761" s="355">
        <v>1</v>
      </c>
    </row>
    <row r="762" spans="1:7" ht="13.5" customHeight="1">
      <c r="A762" s="355">
        <f t="shared" si="59"/>
        <v>17362</v>
      </c>
      <c r="B762" s="49" t="s">
        <v>440</v>
      </c>
      <c r="C762" s="355"/>
      <c r="D762" s="355"/>
      <c r="E762" s="50" t="s">
        <v>132</v>
      </c>
      <c r="F762" s="50">
        <f t="shared" si="58"/>
        <v>1</v>
      </c>
      <c r="G762" s="355">
        <v>1</v>
      </c>
    </row>
    <row r="763" spans="1:7" ht="13.5" customHeight="1">
      <c r="A763" s="355">
        <f t="shared" si="59"/>
        <v>17363</v>
      </c>
      <c r="B763" s="49" t="s">
        <v>439</v>
      </c>
      <c r="C763" s="355"/>
      <c r="D763" s="355"/>
      <c r="E763" s="50" t="s">
        <v>132</v>
      </c>
      <c r="F763" s="50">
        <f t="shared" si="58"/>
        <v>1</v>
      </c>
      <c r="G763" s="355">
        <v>1</v>
      </c>
    </row>
    <row r="764" spans="1:7" ht="13.5" customHeight="1">
      <c r="A764" s="354">
        <f t="shared" si="59"/>
        <v>17364</v>
      </c>
      <c r="B764" s="49" t="s">
        <v>1563</v>
      </c>
      <c r="C764" s="354"/>
      <c r="D764" s="354"/>
      <c r="E764" s="354" t="s">
        <v>132</v>
      </c>
      <c r="F764" s="354">
        <f t="shared" si="58"/>
        <v>1</v>
      </c>
      <c r="G764" s="354">
        <v>1</v>
      </c>
    </row>
    <row r="765" spans="1:7" ht="13.5" customHeight="1">
      <c r="A765" s="355">
        <f t="shared" si="59"/>
        <v>17365</v>
      </c>
      <c r="B765" s="49" t="s">
        <v>124</v>
      </c>
      <c r="C765" s="355"/>
      <c r="D765" s="355"/>
      <c r="E765" s="50" t="s">
        <v>132</v>
      </c>
      <c r="F765" s="50">
        <v>36</v>
      </c>
      <c r="G765" s="355">
        <v>1</v>
      </c>
    </row>
    <row r="768" spans="1:7" ht="13.5" customHeight="1">
      <c r="B768" s="34"/>
      <c r="E768" s="34"/>
      <c r="F768" s="34"/>
    </row>
    <row r="769" spans="2:6" ht="13.5" customHeight="1">
      <c r="B769" s="34"/>
      <c r="E769" s="34"/>
      <c r="F769" s="34"/>
    </row>
    <row r="770" spans="2:6" ht="13.5" customHeight="1">
      <c r="B770" s="34"/>
      <c r="E770" s="34"/>
      <c r="F770" s="34"/>
    </row>
    <row r="771" spans="2:6" ht="13.5" customHeight="1">
      <c r="B771" s="34"/>
      <c r="E771" s="34"/>
      <c r="F771" s="34"/>
    </row>
    <row r="772" spans="2:6" ht="13.5" customHeight="1">
      <c r="B772" s="34"/>
      <c r="E772" s="34"/>
      <c r="F772" s="34"/>
    </row>
    <row r="773" spans="2:6" ht="13.5" customHeight="1">
      <c r="B773" s="34"/>
      <c r="E773" s="34"/>
      <c r="F773" s="34"/>
    </row>
    <row r="774" spans="2:6" ht="13.5" customHeight="1">
      <c r="B774" s="34"/>
      <c r="E774" s="34"/>
      <c r="F774" s="34"/>
    </row>
  </sheetData>
  <mergeCells count="78">
    <mergeCell ref="A697:G697"/>
    <mergeCell ref="C698:C702"/>
    <mergeCell ref="A735:G735"/>
    <mergeCell ref="A749:G749"/>
    <mergeCell ref="A675:G675"/>
    <mergeCell ref="A676:G676"/>
    <mergeCell ref="A681:G681"/>
    <mergeCell ref="A688:G688"/>
    <mergeCell ref="A692:G692"/>
    <mergeCell ref="A605:G605"/>
    <mergeCell ref="A612:G612"/>
    <mergeCell ref="A628:G628"/>
    <mergeCell ref="A644:G644"/>
    <mergeCell ref="A665:G665"/>
    <mergeCell ref="B231:B234"/>
    <mergeCell ref="A280:G280"/>
    <mergeCell ref="B284:B288"/>
    <mergeCell ref="H568:H573"/>
    <mergeCell ref="A577:G577"/>
    <mergeCell ref="A436:G436"/>
    <mergeCell ref="A566:G566"/>
    <mergeCell ref="A576:G576"/>
    <mergeCell ref="I212:I223"/>
    <mergeCell ref="C163:C164"/>
    <mergeCell ref="C165:C166"/>
    <mergeCell ref="C167:C168"/>
    <mergeCell ref="C169:C170"/>
    <mergeCell ref="C171:C172"/>
    <mergeCell ref="C173:C174"/>
    <mergeCell ref="C175:C176"/>
    <mergeCell ref="A200:G200"/>
    <mergeCell ref="D118:D121"/>
    <mergeCell ref="D122:D125"/>
    <mergeCell ref="A127:G127"/>
    <mergeCell ref="A136:G136"/>
    <mergeCell ref="C155:C160"/>
    <mergeCell ref="C89:C92"/>
    <mergeCell ref="D89:D91"/>
    <mergeCell ref="I89:I91"/>
    <mergeCell ref="A93:G93"/>
    <mergeCell ref="C94:C96"/>
    <mergeCell ref="D94:D117"/>
    <mergeCell ref="C97:C99"/>
    <mergeCell ref="I85:I88"/>
    <mergeCell ref="C47:C49"/>
    <mergeCell ref="D50:D51"/>
    <mergeCell ref="D53:D60"/>
    <mergeCell ref="D61:D68"/>
    <mergeCell ref="C65:C68"/>
    <mergeCell ref="D69:D76"/>
    <mergeCell ref="C73:C76"/>
    <mergeCell ref="D77:D80"/>
    <mergeCell ref="C81:C84"/>
    <mergeCell ref="D81:D84"/>
    <mergeCell ref="C85:C88"/>
    <mergeCell ref="D85:D88"/>
    <mergeCell ref="C45:C46"/>
    <mergeCell ref="A2:G2"/>
    <mergeCell ref="D6:D13"/>
    <mergeCell ref="D14:D15"/>
    <mergeCell ref="C16:C18"/>
    <mergeCell ref="C19:C21"/>
    <mergeCell ref="C22:C23"/>
    <mergeCell ref="C24:C25"/>
    <mergeCell ref="C26:C27"/>
    <mergeCell ref="D33:D37"/>
    <mergeCell ref="C41:C42"/>
    <mergeCell ref="C43:C44"/>
    <mergeCell ref="A162:G162"/>
    <mergeCell ref="C177:C178"/>
    <mergeCell ref="A202:G202"/>
    <mergeCell ref="A214:G214"/>
    <mergeCell ref="A227:G227"/>
    <mergeCell ref="A324:G324"/>
    <mergeCell ref="A329:G329"/>
    <mergeCell ref="A370:G370"/>
    <mergeCell ref="A382:G382"/>
    <mergeCell ref="A386:G386"/>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zoomScale="85" zoomScaleNormal="85" workbookViewId="0">
      <selection activeCell="M23" sqref="M23"/>
    </sheetView>
  </sheetViews>
  <sheetFormatPr defaultRowHeight="17.399999999999999"/>
  <cols>
    <col min="2" max="2" width="9" style="11"/>
    <col min="3" max="4" width="11.09765625" customWidth="1"/>
    <col min="5" max="5" width="43.69921875" customWidth="1"/>
  </cols>
  <sheetData>
    <row r="1" spans="1:8">
      <c r="A1" t="s">
        <v>236</v>
      </c>
    </row>
    <row r="3" spans="1:8">
      <c r="G3" t="s">
        <v>219</v>
      </c>
      <c r="H3" t="s">
        <v>222</v>
      </c>
    </row>
    <row r="6" spans="1:8">
      <c r="G6" t="s">
        <v>220</v>
      </c>
      <c r="H6" t="s">
        <v>223</v>
      </c>
    </row>
    <row r="9" spans="1:8">
      <c r="G9" t="s">
        <v>221</v>
      </c>
      <c r="H9" t="s">
        <v>224</v>
      </c>
    </row>
    <row r="25" spans="1:5">
      <c r="B25" s="1" t="s">
        <v>225</v>
      </c>
      <c r="C25" s="2">
        <v>219.52510000000001</v>
      </c>
      <c r="D25" s="2">
        <v>0</v>
      </c>
    </row>
    <row r="26" spans="1:5">
      <c r="B26" s="2" t="s">
        <v>226</v>
      </c>
      <c r="C26" s="2">
        <v>219.99770000000001</v>
      </c>
      <c r="D26" s="2">
        <v>239.2501</v>
      </c>
    </row>
    <row r="27" spans="1:5">
      <c r="B27" s="2" t="s">
        <v>227</v>
      </c>
      <c r="C27" s="2">
        <v>220.43790000000001</v>
      </c>
      <c r="D27" s="2">
        <v>120.09059999999999</v>
      </c>
    </row>
    <row r="29" spans="1:5">
      <c r="A29" s="408" t="s">
        <v>228</v>
      </c>
      <c r="B29" s="1"/>
      <c r="C29" s="1" t="s">
        <v>231</v>
      </c>
      <c r="D29" s="2" t="s">
        <v>232</v>
      </c>
    </row>
    <row r="30" spans="1:5">
      <c r="A30" s="408"/>
      <c r="B30" s="2">
        <v>0</v>
      </c>
      <c r="C30" s="4">
        <f>$C$25*COS(RADIANS($D$25))</f>
        <v>219.52510000000001</v>
      </c>
      <c r="D30" s="4">
        <f>$C$25*SIN(RADIANS($D$25))</f>
        <v>0</v>
      </c>
    </row>
    <row r="31" spans="1:5">
      <c r="A31" s="408"/>
      <c r="B31" s="2">
        <v>1</v>
      </c>
      <c r="C31" s="4">
        <f>$C$26*COS(RADIANS(MOD($D$26+120,360)))</f>
        <v>219.97885728898444</v>
      </c>
      <c r="D31" s="4">
        <f>$C$26*SIN(RADIANS(MOD($D$26+120,360)))</f>
        <v>-2.8792969840960168</v>
      </c>
    </row>
    <row r="32" spans="1:5">
      <c r="A32" s="408"/>
      <c r="B32" s="2">
        <v>2</v>
      </c>
      <c r="C32" s="4">
        <f>$C$27*COS(RADIANS(MOD($D$27+240,360)))</f>
        <v>220.43762440755398</v>
      </c>
      <c r="D32" s="4">
        <f>$C$27*SIN(RADIANS(MOD($D$27+240,360)))</f>
        <v>0.34857131863519181</v>
      </c>
      <c r="E32">
        <f>C32*SIN(RADIANS(MOD(D27+240, 360)))</f>
        <v>0.34857088284977417</v>
      </c>
    </row>
    <row r="33" spans="1:5">
      <c r="A33" s="408"/>
      <c r="B33" s="2" t="s">
        <v>234</v>
      </c>
      <c r="C33" s="13">
        <f>SUM(C30:C32)</f>
        <v>659.94158169653838</v>
      </c>
      <c r="D33" s="13">
        <f>SUM(D30:D32)</f>
        <v>-2.530725665460825</v>
      </c>
      <c r="E33">
        <f>SIN(RADIANS(360))</f>
        <v>-2.45029690981724E-16</v>
      </c>
    </row>
    <row r="34" spans="1:5">
      <c r="A34" s="408"/>
      <c r="B34" s="15" t="s">
        <v>233</v>
      </c>
      <c r="C34" s="16">
        <f>SQRT(C33*C33+D33*D33)/3</f>
        <v>219.9821446856597</v>
      </c>
      <c r="D34" s="17"/>
    </row>
    <row r="35" spans="1:5">
      <c r="A35" s="408"/>
      <c r="B35" s="15" t="s">
        <v>235</v>
      </c>
      <c r="C35" s="16">
        <f>DEGREES(ATAN(D33/C33))</f>
        <v>-0.21971518843466192</v>
      </c>
      <c r="D35">
        <f>IF(AND(C33&gt;=0,D33&gt;=0),C35,IF(AND(C33&gt;=0,D33&lt;0),360-C35,IF(AND(C33&lt;0, D33&gt;=0), 180-C35, 180+C35)))</f>
        <v>360.21971518843463</v>
      </c>
    </row>
    <row r="36" spans="1:5">
      <c r="A36" s="408" t="s">
        <v>229</v>
      </c>
      <c r="B36" s="1"/>
      <c r="C36" s="1" t="s">
        <v>231</v>
      </c>
      <c r="D36" s="2" t="s">
        <v>232</v>
      </c>
    </row>
    <row r="37" spans="1:5">
      <c r="A37" s="408"/>
      <c r="B37" s="2">
        <v>0</v>
      </c>
      <c r="C37" s="4">
        <f>$C$25*COS(RADIANS($D$25))</f>
        <v>219.52510000000001</v>
      </c>
      <c r="D37" s="4">
        <f>$C$25*SIN(RADIANS($D$25))</f>
        <v>0</v>
      </c>
    </row>
    <row r="38" spans="1:5">
      <c r="A38" s="408"/>
      <c r="B38" s="2">
        <v>1</v>
      </c>
      <c r="C38" s="4">
        <f>$C$26*COS(RADIANS(MOD($D$26+240,360)))</f>
        <v>-107.49588431122515</v>
      </c>
      <c r="D38" s="4">
        <f>$C$26*SIN(RADIANS(MOD($D$26+240,360)))</f>
        <v>191.94692719978016</v>
      </c>
    </row>
    <row r="39" spans="1:5">
      <c r="A39" s="408"/>
      <c r="B39" s="2">
        <v>2</v>
      </c>
      <c r="C39" s="4">
        <f>$C$27*COS(RADIANS(MOD($D$27+120,360)))</f>
        <v>-109.91694058680824</v>
      </c>
      <c r="D39" s="4">
        <f>$C$27*SIN(RADIANS(MOD($D$27+120,360)))</f>
        <v>-191.07886834615195</v>
      </c>
    </row>
    <row r="40" spans="1:5">
      <c r="A40" s="408"/>
      <c r="B40" s="2" t="s">
        <v>234</v>
      </c>
      <c r="C40" s="13">
        <f>SUM(C37:C39)</f>
        <v>2.1122751019666168</v>
      </c>
      <c r="D40" s="13">
        <f>SUM(D37:D39)</f>
        <v>0.868058853628213</v>
      </c>
    </row>
    <row r="41" spans="1:5">
      <c r="A41" s="408"/>
      <c r="B41" s="15" t="s">
        <v>233</v>
      </c>
      <c r="C41" s="16">
        <f>SQRT(C40*C40+D40*D40)/3</f>
        <v>0.76122943539093457</v>
      </c>
      <c r="D41" s="18"/>
    </row>
    <row r="42" spans="1:5">
      <c r="A42" s="408"/>
      <c r="B42" s="15" t="s">
        <v>235</v>
      </c>
      <c r="C42" s="16">
        <f>IF(C40&lt;&gt;0, DEGREES(ATAN(D40/C40)), 0)</f>
        <v>22.340661710592606</v>
      </c>
      <c r="D42">
        <f>IF(AND(C40&gt;=0,D40&gt;=0),C42,IF(AND(C40&gt;=0,D40&lt;0),360-C42,IF(AND(C40&lt;0, D40&gt;=0), 180-C42, 180+C42)))</f>
        <v>22.340661710592606</v>
      </c>
      <c r="E42">
        <f>D42-360</f>
        <v>-337.6593382894074</v>
      </c>
    </row>
    <row r="43" spans="1:5">
      <c r="A43" s="408" t="s">
        <v>230</v>
      </c>
      <c r="B43" s="1"/>
      <c r="C43" s="1" t="s">
        <v>231</v>
      </c>
      <c r="D43" s="2" t="s">
        <v>232</v>
      </c>
    </row>
    <row r="44" spans="1:5">
      <c r="A44" s="408"/>
      <c r="B44" s="2">
        <v>0</v>
      </c>
      <c r="C44" s="4">
        <f>C25*COS(RADIANS(D25))</f>
        <v>219.52510000000001</v>
      </c>
      <c r="D44" s="4">
        <f>C25*SIN(RADIANS(D25))</f>
        <v>0</v>
      </c>
    </row>
    <row r="45" spans="1:5">
      <c r="A45" s="408"/>
      <c r="B45" s="2">
        <v>1</v>
      </c>
      <c r="C45" s="4">
        <f>C26*COS(RADIANS(D26))</f>
        <v>-112.48297297775915</v>
      </c>
      <c r="D45" s="4">
        <f>C26*SIN(RADIANS(D26))</f>
        <v>-189.0676302156842</v>
      </c>
    </row>
    <row r="46" spans="1:5">
      <c r="A46" s="408"/>
      <c r="B46" s="2">
        <v>2</v>
      </c>
      <c r="C46" s="4">
        <f>C27*COS(RADIANS(D27))</f>
        <v>-110.52068382074566</v>
      </c>
      <c r="D46" s="4">
        <f>C27*SIN(RADIANS(D27))</f>
        <v>190.73029702751677</v>
      </c>
    </row>
    <row r="47" spans="1:5">
      <c r="A47" s="408"/>
      <c r="B47" s="2" t="s">
        <v>234</v>
      </c>
      <c r="C47" s="12">
        <f>SUM(C44:C46)</f>
        <v>-3.4785567985047976</v>
      </c>
      <c r="D47" s="12">
        <f>SUM(D44:D46)</f>
        <v>1.6626668118325654</v>
      </c>
    </row>
    <row r="48" spans="1:5">
      <c r="A48" s="408"/>
      <c r="B48" s="15" t="s">
        <v>233</v>
      </c>
      <c r="C48" s="16">
        <f>SQRT(C47*C47+D47*D47)/3</f>
        <v>1.2851639898642169</v>
      </c>
      <c r="D48" s="18"/>
    </row>
    <row r="49" spans="1:4">
      <c r="A49" s="408"/>
      <c r="B49" s="15" t="s">
        <v>235</v>
      </c>
      <c r="C49" s="16">
        <f>IF(C47&lt;&gt;0, DEGREES(ATAN(D47/C47)), 0)</f>
        <v>-25.546682223318331</v>
      </c>
      <c r="D49">
        <f>IF(AND(C47&gt;=0,D47&gt;=0),C49,IF(AND(C47&gt;=0,D47&lt;0),360-C49,IF(AND(C47&lt;0, D47&gt;=0), 180-C49, 180+C49)))</f>
        <v>205.54668222331833</v>
      </c>
    </row>
    <row r="51" spans="1:4">
      <c r="A51" t="s">
        <v>237</v>
      </c>
      <c r="B51" s="11">
        <f>C48/C34*100</f>
        <v>0.5842128649580326</v>
      </c>
    </row>
    <row r="52" spans="1:4">
      <c r="A52" t="s">
        <v>238</v>
      </c>
      <c r="B52" s="14">
        <f>C41/C34*100</f>
        <v>0.34604146462826896</v>
      </c>
    </row>
  </sheetData>
  <mergeCells count="3">
    <mergeCell ref="A29:A35"/>
    <mergeCell ref="A36:A42"/>
    <mergeCell ref="A43:A49"/>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8:G179"/>
  <sheetViews>
    <sheetView workbookViewId="0">
      <selection activeCell="A184" sqref="A184"/>
    </sheetView>
  </sheetViews>
  <sheetFormatPr defaultRowHeight="17.399999999999999"/>
  <cols>
    <col min="1" max="1" width="17.8984375" style="80" customWidth="1"/>
    <col min="2" max="7" width="9" style="80"/>
  </cols>
  <sheetData>
    <row r="168" spans="1:7">
      <c r="A168" s="7" t="s">
        <v>442</v>
      </c>
    </row>
    <row r="169" spans="1:7">
      <c r="A169" s="2" t="s">
        <v>443</v>
      </c>
      <c r="B169" s="2" t="s">
        <v>449</v>
      </c>
      <c r="C169" s="2" t="s">
        <v>450</v>
      </c>
      <c r="D169" s="2" t="s">
        <v>451</v>
      </c>
      <c r="E169" s="2" t="s">
        <v>452</v>
      </c>
      <c r="F169" s="2" t="s">
        <v>453</v>
      </c>
      <c r="G169" s="2" t="s">
        <v>454</v>
      </c>
    </row>
    <row r="170" spans="1:7">
      <c r="A170" s="2" t="s">
        <v>444</v>
      </c>
      <c r="B170" s="2"/>
      <c r="C170" s="2"/>
      <c r="D170" s="2"/>
      <c r="E170" s="2"/>
      <c r="F170" s="2"/>
      <c r="G170" s="2"/>
    </row>
    <row r="171" spans="1:7">
      <c r="A171" s="2" t="s">
        <v>445</v>
      </c>
      <c r="B171" s="2"/>
      <c r="C171" s="2"/>
      <c r="D171" s="2"/>
      <c r="E171" s="2"/>
      <c r="F171" s="2"/>
      <c r="G171" s="2"/>
    </row>
    <row r="172" spans="1:7">
      <c r="A172" s="2" t="s">
        <v>446</v>
      </c>
      <c r="B172" s="2"/>
      <c r="C172" s="2"/>
      <c r="D172" s="2"/>
      <c r="E172" s="2"/>
      <c r="F172" s="2"/>
      <c r="G172" s="2"/>
    </row>
    <row r="173" spans="1:7">
      <c r="A173" s="2" t="s">
        <v>447</v>
      </c>
      <c r="B173" s="2"/>
      <c r="C173" s="2"/>
      <c r="D173" s="2"/>
      <c r="E173" s="2"/>
      <c r="F173" s="2"/>
      <c r="G173" s="2"/>
    </row>
    <row r="174" spans="1:7">
      <c r="A174" s="2" t="s">
        <v>448</v>
      </c>
      <c r="B174" s="2"/>
      <c r="C174" s="2"/>
      <c r="D174" s="2"/>
      <c r="E174" s="2"/>
      <c r="F174" s="2"/>
      <c r="G174" s="2"/>
    </row>
    <row r="176" spans="1:7">
      <c r="A176" s="81" t="s">
        <v>455</v>
      </c>
    </row>
    <row r="177" spans="1:5">
      <c r="A177" s="2" t="s">
        <v>443</v>
      </c>
      <c r="B177" s="2" t="s">
        <v>458</v>
      </c>
      <c r="C177" s="2" t="s">
        <v>451</v>
      </c>
      <c r="D177" s="2" t="s">
        <v>453</v>
      </c>
      <c r="E177" s="2" t="s">
        <v>454</v>
      </c>
    </row>
    <row r="178" spans="1:5">
      <c r="A178" s="2" t="s">
        <v>456</v>
      </c>
      <c r="B178" s="2"/>
      <c r="C178" s="2"/>
      <c r="D178" s="2"/>
      <c r="E178" s="2"/>
    </row>
    <row r="179" spans="1:5">
      <c r="A179" s="2" t="s">
        <v>457</v>
      </c>
      <c r="B179" s="2"/>
      <c r="C179" s="2"/>
      <c r="D179" s="2"/>
      <c r="E179" s="2"/>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9"/>
  <sheetViews>
    <sheetView workbookViewId="0">
      <selection activeCell="N317" sqref="N317"/>
    </sheetView>
  </sheetViews>
  <sheetFormatPr defaultRowHeight="17.399999999999999"/>
  <sheetData>
    <row r="1" spans="1:1">
      <c r="A1" t="s">
        <v>57</v>
      </c>
    </row>
    <row r="22" spans="1:1">
      <c r="A22" t="s">
        <v>58</v>
      </c>
    </row>
    <row r="46" spans="1:1">
      <c r="A46" t="s">
        <v>59</v>
      </c>
    </row>
    <row r="58" spans="1:1">
      <c r="A58" t="s">
        <v>60</v>
      </c>
    </row>
    <row r="75" spans="1:1">
      <c r="A75" t="s">
        <v>61</v>
      </c>
    </row>
    <row r="106" spans="1:1">
      <c r="A106" t="s">
        <v>62</v>
      </c>
    </row>
    <row r="137" spans="1:1">
      <c r="A137" t="s">
        <v>63</v>
      </c>
    </row>
    <row r="151" spans="1:1">
      <c r="A151" t="s">
        <v>64</v>
      </c>
    </row>
    <row r="186" spans="1:1">
      <c r="A186" t="s">
        <v>65</v>
      </c>
    </row>
    <row r="237" spans="1:1">
      <c r="A237" t="s">
        <v>66</v>
      </c>
    </row>
    <row r="291" spans="1:1">
      <c r="A291" t="s">
        <v>67</v>
      </c>
    </row>
    <row r="309" spans="1:1">
      <c r="A309" t="s">
        <v>68</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47"/>
  <sheetViews>
    <sheetView topLeftCell="A20" zoomScale="115" zoomScaleNormal="115" workbookViewId="0">
      <selection activeCell="F25" sqref="F25"/>
    </sheetView>
  </sheetViews>
  <sheetFormatPr defaultColWidth="9" defaultRowHeight="15.6"/>
  <cols>
    <col min="1" max="1" width="20.59765625" style="5" customWidth="1"/>
    <col min="2" max="3" width="18.59765625" style="5" customWidth="1"/>
    <col min="4" max="7" width="15.59765625" style="5" customWidth="1"/>
    <col min="8" max="16384" width="9" style="5"/>
  </cols>
  <sheetData>
    <row r="2" spans="1:7">
      <c r="A2" s="409" t="s">
        <v>211</v>
      </c>
      <c r="B2" s="410"/>
      <c r="C2" s="411"/>
    </row>
    <row r="3" spans="1:7">
      <c r="A3" s="3" t="s">
        <v>190</v>
      </c>
      <c r="B3" s="3">
        <f>1200000*2</f>
        <v>2400000</v>
      </c>
      <c r="C3" s="3">
        <f>1200000*2</f>
        <v>2400000</v>
      </c>
    </row>
    <row r="4" spans="1:7">
      <c r="A4" s="3" t="s">
        <v>191</v>
      </c>
      <c r="B4" s="3">
        <v>1000</v>
      </c>
      <c r="C4" s="3">
        <v>1000</v>
      </c>
    </row>
    <row r="5" spans="1:7">
      <c r="A5" s="3" t="s">
        <v>192</v>
      </c>
      <c r="B5" s="3">
        <v>220</v>
      </c>
      <c r="C5" s="3">
        <v>110</v>
      </c>
      <c r="E5" s="5" t="s">
        <v>41</v>
      </c>
    </row>
    <row r="6" spans="1:7">
      <c r="A6" s="3" t="s">
        <v>196</v>
      </c>
      <c r="B6" s="9">
        <f>B5*B4/(B3+B4)</f>
        <v>9.1628488129945854E-2</v>
      </c>
      <c r="C6" s="9">
        <f>C5*C4/(C3+C4)</f>
        <v>4.5814244064972927E-2</v>
      </c>
    </row>
    <row r="7" spans="1:7">
      <c r="A7" s="3" t="s">
        <v>197</v>
      </c>
      <c r="B7" s="9">
        <f>SQRT(2)*B6</f>
        <v>0.1295822506131116</v>
      </c>
      <c r="C7" s="9">
        <f>SQRT(2)*C6</f>
        <v>6.47911253065558E-2</v>
      </c>
    </row>
    <row r="8" spans="1:7">
      <c r="A8" s="3" t="s">
        <v>193</v>
      </c>
      <c r="B8" s="3">
        <v>2</v>
      </c>
      <c r="C8" s="3">
        <v>4</v>
      </c>
    </row>
    <row r="9" spans="1:7">
      <c r="A9" s="3" t="s">
        <v>194</v>
      </c>
      <c r="B9" s="3">
        <v>1</v>
      </c>
      <c r="C9" s="3">
        <v>1</v>
      </c>
    </row>
    <row r="10" spans="1:7">
      <c r="A10" s="3" t="s">
        <v>198</v>
      </c>
      <c r="B10" s="3">
        <f>B7*B8</f>
        <v>0.2591645012262232</v>
      </c>
      <c r="C10" s="3">
        <f>C7*C8</f>
        <v>0.2591645012262232</v>
      </c>
    </row>
    <row r="11" spans="1:7">
      <c r="A11" s="3" t="s">
        <v>195</v>
      </c>
      <c r="B11" s="3">
        <f>B5*B9/B10</f>
        <v>848.88169081445017</v>
      </c>
      <c r="C11" s="3">
        <f>C5*C9/C10</f>
        <v>424.44084540722508</v>
      </c>
      <c r="D11" s="5" t="s">
        <v>1318</v>
      </c>
      <c r="E11" s="5" t="s">
        <v>1317</v>
      </c>
    </row>
    <row r="12" spans="1:7">
      <c r="A12" s="261" t="s">
        <v>1674</v>
      </c>
      <c r="B12" s="261">
        <f>B6/B5</f>
        <v>4.1649312786339027E-4</v>
      </c>
      <c r="C12" s="261">
        <f>C6/C5</f>
        <v>4.1649312786339027E-4</v>
      </c>
    </row>
    <row r="13" spans="1:7">
      <c r="B13" s="5" t="s">
        <v>41</v>
      </c>
    </row>
    <row r="14" spans="1:7">
      <c r="A14" s="412" t="s">
        <v>212</v>
      </c>
      <c r="B14" s="412"/>
      <c r="C14" s="412"/>
      <c r="D14" s="412"/>
      <c r="E14" s="412"/>
      <c r="F14" s="33"/>
    </row>
    <row r="15" spans="1:7">
      <c r="A15" s="3"/>
      <c r="B15" s="1" t="s">
        <v>203</v>
      </c>
      <c r="C15" s="1" t="s">
        <v>204</v>
      </c>
      <c r="D15" s="1" t="s">
        <v>205</v>
      </c>
      <c r="E15" s="129" t="s">
        <v>1543</v>
      </c>
      <c r="F15" s="1" t="s">
        <v>203</v>
      </c>
      <c r="G15" s="264" t="s">
        <v>1676</v>
      </c>
    </row>
    <row r="16" spans="1:7">
      <c r="A16" s="3" t="s">
        <v>199</v>
      </c>
      <c r="B16" s="3">
        <v>5</v>
      </c>
      <c r="C16" s="3">
        <v>100</v>
      </c>
      <c r="D16" s="3">
        <v>100</v>
      </c>
      <c r="E16" s="3">
        <v>5</v>
      </c>
      <c r="F16" s="3">
        <v>5</v>
      </c>
    </row>
    <row r="17" spans="1:7">
      <c r="A17" s="3" t="s">
        <v>200</v>
      </c>
      <c r="B17" s="3">
        <v>1000</v>
      </c>
      <c r="C17" s="3">
        <v>1000</v>
      </c>
      <c r="D17" s="3" t="s">
        <v>208</v>
      </c>
      <c r="E17" s="3">
        <v>3000</v>
      </c>
      <c r="F17" s="3">
        <v>1000</v>
      </c>
    </row>
    <row r="18" spans="1:7">
      <c r="A18" s="3" t="s">
        <v>201</v>
      </c>
      <c r="B18" s="3">
        <f>B16/B17</f>
        <v>5.0000000000000001E-3</v>
      </c>
      <c r="C18" s="3">
        <f>C16/C17</f>
        <v>0.1</v>
      </c>
      <c r="D18" s="3">
        <v>0.33300000000000002</v>
      </c>
      <c r="E18" s="3">
        <f>E16/E17</f>
        <v>1.6666666666666668E-3</v>
      </c>
      <c r="F18" s="3">
        <f>F16/F17</f>
        <v>5.0000000000000001E-3</v>
      </c>
    </row>
    <row r="19" spans="1:7">
      <c r="A19" s="3" t="s">
        <v>202</v>
      </c>
      <c r="B19" s="3">
        <v>66.599999999999994</v>
      </c>
      <c r="C19" s="3">
        <v>3.2</v>
      </c>
      <c r="D19" s="3"/>
      <c r="E19" s="3">
        <v>200</v>
      </c>
      <c r="F19" s="3">
        <v>20</v>
      </c>
    </row>
    <row r="20" spans="1:7">
      <c r="A20" s="3" t="s">
        <v>196</v>
      </c>
      <c r="B20" s="3">
        <f>B19*B18</f>
        <v>0.33299999999999996</v>
      </c>
      <c r="C20" s="3">
        <f>C19*C18</f>
        <v>0.32000000000000006</v>
      </c>
      <c r="D20" s="3">
        <f>D18</f>
        <v>0.33300000000000002</v>
      </c>
      <c r="E20" s="3">
        <f>E19*E18</f>
        <v>0.33333333333333337</v>
      </c>
      <c r="F20" s="3">
        <f>F19*F18</f>
        <v>0.1</v>
      </c>
    </row>
    <row r="21" spans="1:7">
      <c r="A21" s="3" t="s">
        <v>206</v>
      </c>
      <c r="B21" s="3">
        <f>SQRT(2)*B20</f>
        <v>0.47093311627024065</v>
      </c>
      <c r="C21" s="3">
        <f>SQRT(2)*C20</f>
        <v>0.45254833995939053</v>
      </c>
      <c r="D21" s="3">
        <f>SQRT(2)*D20</f>
        <v>0.4709331162702407</v>
      </c>
      <c r="E21" s="3">
        <f>SQRT(2)*E20</f>
        <v>0.47140452079103179</v>
      </c>
      <c r="F21" s="3">
        <f>SQRT(2)*F20</f>
        <v>0.14142135623730953</v>
      </c>
    </row>
    <row r="22" spans="1:7">
      <c r="A22" s="10" t="s">
        <v>217</v>
      </c>
      <c r="B22" s="10">
        <v>1</v>
      </c>
      <c r="C22" s="10">
        <v>1</v>
      </c>
      <c r="D22" s="10">
        <v>1</v>
      </c>
      <c r="E22" s="10">
        <v>1</v>
      </c>
      <c r="F22" s="10">
        <v>1</v>
      </c>
    </row>
    <row r="23" spans="1:7">
      <c r="A23" s="3" t="s">
        <v>194</v>
      </c>
      <c r="B23" s="3">
        <v>1</v>
      </c>
      <c r="C23" s="3">
        <v>1</v>
      </c>
      <c r="D23" s="3">
        <v>1</v>
      </c>
      <c r="E23" s="3">
        <v>1</v>
      </c>
      <c r="F23" s="3">
        <v>1</v>
      </c>
    </row>
    <row r="24" spans="1:7">
      <c r="A24" s="3" t="s">
        <v>198</v>
      </c>
      <c r="B24" s="3">
        <f>B21*B22</f>
        <v>0.47093311627024065</v>
      </c>
      <c r="C24" s="3">
        <f>C21*C22</f>
        <v>0.45254833995939053</v>
      </c>
      <c r="D24" s="3">
        <f>D21*D22</f>
        <v>0.4709331162702407</v>
      </c>
      <c r="E24" s="3">
        <f>E21*E22</f>
        <v>0.47140452079103179</v>
      </c>
      <c r="F24" s="3">
        <f>F21*F22</f>
        <v>0.14142135623730953</v>
      </c>
    </row>
    <row r="25" spans="1:7">
      <c r="A25" s="3" t="s">
        <v>207</v>
      </c>
      <c r="B25" s="9">
        <f>B16*B23/B24</f>
        <v>10.617218936734949</v>
      </c>
      <c r="C25" s="9">
        <f>C16*C23/C24</f>
        <v>220.97086912079604</v>
      </c>
      <c r="D25" s="9">
        <f>D16*D23/D24</f>
        <v>212.34437873469892</v>
      </c>
      <c r="E25" s="9">
        <f>E16*E23/E24</f>
        <v>10.60660171779821</v>
      </c>
      <c r="F25" s="9">
        <f>F16*F23/F24</f>
        <v>35.35533905932737</v>
      </c>
    </row>
    <row r="26" spans="1:7">
      <c r="A26" s="262" t="s">
        <v>1675</v>
      </c>
      <c r="B26" s="263">
        <f>B20/B16</f>
        <v>6.6599999999999993E-2</v>
      </c>
      <c r="C26" s="263">
        <f>C20/C16</f>
        <v>3.2000000000000006E-3</v>
      </c>
      <c r="D26" s="263">
        <f>D20/D16</f>
        <v>3.3300000000000001E-3</v>
      </c>
      <c r="E26" s="263">
        <f>E20/E16</f>
        <v>6.666666666666668E-2</v>
      </c>
      <c r="F26" s="263">
        <f>F20/F16</f>
        <v>0.02</v>
      </c>
    </row>
    <row r="27" spans="1:7">
      <c r="B27" s="5" t="s">
        <v>1534</v>
      </c>
      <c r="G27" s="5" t="s">
        <v>1546</v>
      </c>
    </row>
    <row r="28" spans="1:7">
      <c r="A28" s="412" t="s">
        <v>210</v>
      </c>
      <c r="B28" s="412"/>
      <c r="C28" s="205"/>
    </row>
    <row r="29" spans="1:7">
      <c r="A29" s="3" t="s">
        <v>209</v>
      </c>
      <c r="B29" s="3">
        <v>60</v>
      </c>
    </row>
    <row r="30" spans="1:7">
      <c r="A30" s="3" t="s">
        <v>210</v>
      </c>
      <c r="B30" s="8">
        <f>360*B29/1024000</f>
        <v>2.1093750000000001E-2</v>
      </c>
      <c r="C30" s="5" t="s">
        <v>213</v>
      </c>
    </row>
    <row r="31" spans="1:7">
      <c r="B31" s="5" t="s">
        <v>208</v>
      </c>
    </row>
    <row r="32" spans="1:7">
      <c r="B32" s="5" t="s">
        <v>208</v>
      </c>
    </row>
    <row r="33" spans="1:11">
      <c r="F33" s="5" t="s">
        <v>1179</v>
      </c>
    </row>
    <row r="34" spans="1:11" ht="16.2" thickBot="1">
      <c r="A34" s="413" t="s">
        <v>1558</v>
      </c>
      <c r="B34" s="414"/>
      <c r="C34" s="415"/>
      <c r="D34" s="415"/>
      <c r="E34" s="415"/>
      <c r="F34" s="415"/>
      <c r="G34" s="414"/>
    </row>
    <row r="35" spans="1:11" ht="73.5" customHeight="1">
      <c r="A35" s="3"/>
      <c r="B35" s="198" t="s">
        <v>1503</v>
      </c>
      <c r="C35" s="210" t="s">
        <v>1547</v>
      </c>
      <c r="D35" s="218" t="s">
        <v>1549</v>
      </c>
      <c r="E35" s="214" t="s">
        <v>1548</v>
      </c>
      <c r="F35" s="222" t="s">
        <v>1502</v>
      </c>
      <c r="G35" s="221" t="s">
        <v>1544</v>
      </c>
    </row>
    <row r="36" spans="1:11">
      <c r="A36" s="3" t="s">
        <v>0</v>
      </c>
      <c r="B36" s="198">
        <v>5</v>
      </c>
      <c r="C36" s="211">
        <v>0.2</v>
      </c>
      <c r="D36" s="219">
        <v>0.5</v>
      </c>
      <c r="E36" s="215">
        <v>1</v>
      </c>
      <c r="F36" s="223">
        <v>0.2</v>
      </c>
      <c r="G36" s="221">
        <v>0.2</v>
      </c>
      <c r="K36" s="5" t="s">
        <v>1545</v>
      </c>
    </row>
    <row r="37" spans="1:11">
      <c r="A37" s="3" t="s">
        <v>200</v>
      </c>
      <c r="B37" s="198">
        <v>1000</v>
      </c>
      <c r="C37" s="211" t="s">
        <v>1501</v>
      </c>
      <c r="D37" s="219" t="s">
        <v>1501</v>
      </c>
      <c r="E37" s="215" t="s">
        <v>1501</v>
      </c>
      <c r="F37" s="223" t="s">
        <v>41</v>
      </c>
      <c r="G37" s="221">
        <v>2000</v>
      </c>
      <c r="K37" s="5" t="s">
        <v>1550</v>
      </c>
    </row>
    <row r="38" spans="1:11">
      <c r="A38" s="3" t="s">
        <v>129</v>
      </c>
      <c r="B38" s="198">
        <f>B36/B37</f>
        <v>5.0000000000000001E-3</v>
      </c>
      <c r="C38" s="211" t="s">
        <v>1500</v>
      </c>
      <c r="D38" s="219" t="s">
        <v>41</v>
      </c>
      <c r="E38" s="215" t="s">
        <v>41</v>
      </c>
      <c r="F38" s="223">
        <v>1.5E-3</v>
      </c>
      <c r="G38" s="221">
        <f>G36/G37</f>
        <v>1E-4</v>
      </c>
    </row>
    <row r="39" spans="1:11">
      <c r="A39" s="3" t="s">
        <v>202</v>
      </c>
      <c r="B39" s="198">
        <f>33.3*2</f>
        <v>66.599999999999994</v>
      </c>
      <c r="C39" s="211">
        <v>2000</v>
      </c>
      <c r="D39" s="219">
        <v>300</v>
      </c>
      <c r="E39" s="215">
        <v>120</v>
      </c>
      <c r="F39" s="223">
        <f>J41</f>
        <v>27.272727272727273</v>
      </c>
      <c r="G39" s="221">
        <v>300</v>
      </c>
      <c r="I39" s="5" t="s">
        <v>1551</v>
      </c>
      <c r="J39" s="5">
        <v>300</v>
      </c>
    </row>
    <row r="40" spans="1:11">
      <c r="A40" s="3" t="s">
        <v>196</v>
      </c>
      <c r="B40" s="198">
        <f>B39*B38</f>
        <v>0.33299999999999996</v>
      </c>
      <c r="C40" s="211">
        <v>0.1</v>
      </c>
      <c r="D40" s="219">
        <v>0.1</v>
      </c>
      <c r="E40" s="215">
        <v>0.1</v>
      </c>
      <c r="F40" s="223">
        <f>F38*F39</f>
        <v>4.0909090909090909E-2</v>
      </c>
      <c r="G40" s="221">
        <f>G38*G39</f>
        <v>3.0000000000000002E-2</v>
      </c>
      <c r="I40" s="5" t="s">
        <v>1552</v>
      </c>
      <c r="J40" s="5">
        <v>30</v>
      </c>
    </row>
    <row r="41" spans="1:11">
      <c r="A41" s="3" t="s">
        <v>206</v>
      </c>
      <c r="B41" s="198">
        <f t="shared" ref="B41:G41" si="0">SQRT(2)*B40</f>
        <v>0.47093311627024065</v>
      </c>
      <c r="C41" s="211">
        <f t="shared" si="0"/>
        <v>0.14142135623730953</v>
      </c>
      <c r="D41" s="219">
        <f t="shared" si="0"/>
        <v>0.14142135623730953</v>
      </c>
      <c r="E41" s="215">
        <f t="shared" si="0"/>
        <v>0.14142135623730953</v>
      </c>
      <c r="F41" s="223">
        <f t="shared" si="0"/>
        <v>5.7854191187990255E-2</v>
      </c>
      <c r="G41" s="221">
        <f t="shared" si="0"/>
        <v>4.2426406871192861E-2</v>
      </c>
      <c r="I41" s="5" t="s">
        <v>1553</v>
      </c>
      <c r="J41" s="5">
        <f>(J39*J40)/(J39+J40)</f>
        <v>27.272727272727273</v>
      </c>
    </row>
    <row r="42" spans="1:11">
      <c r="A42" s="10" t="s">
        <v>193</v>
      </c>
      <c r="B42" s="206">
        <v>1</v>
      </c>
      <c r="C42" s="212">
        <v>1</v>
      </c>
      <c r="D42" s="219">
        <v>1</v>
      </c>
      <c r="E42" s="216">
        <v>1</v>
      </c>
      <c r="F42" s="224">
        <v>1</v>
      </c>
      <c r="G42" s="208">
        <v>1</v>
      </c>
    </row>
    <row r="43" spans="1:11">
      <c r="A43" s="3" t="s">
        <v>194</v>
      </c>
      <c r="B43" s="198">
        <v>1</v>
      </c>
      <c r="C43" s="211">
        <v>1</v>
      </c>
      <c r="D43" s="219">
        <v>1</v>
      </c>
      <c r="E43" s="215">
        <v>1</v>
      </c>
      <c r="F43" s="223">
        <v>1</v>
      </c>
      <c r="G43" s="221">
        <v>1</v>
      </c>
    </row>
    <row r="44" spans="1:11">
      <c r="A44" s="3" t="s">
        <v>198</v>
      </c>
      <c r="B44" s="198">
        <f t="shared" ref="B44:G44" si="1">B41*B42</f>
        <v>0.47093311627024065</v>
      </c>
      <c r="C44" s="211">
        <f t="shared" si="1"/>
        <v>0.14142135623730953</v>
      </c>
      <c r="D44" s="219">
        <f t="shared" si="1"/>
        <v>0.14142135623730953</v>
      </c>
      <c r="E44" s="215">
        <f t="shared" si="1"/>
        <v>0.14142135623730953</v>
      </c>
      <c r="F44" s="223">
        <f t="shared" si="1"/>
        <v>5.7854191187990255E-2</v>
      </c>
      <c r="G44" s="221">
        <f t="shared" si="1"/>
        <v>4.2426406871192861E-2</v>
      </c>
    </row>
    <row r="45" spans="1:11" ht="16.2" thickBot="1">
      <c r="A45" s="3" t="s">
        <v>207</v>
      </c>
      <c r="B45" s="207">
        <f t="shared" ref="B45:G45" si="2">B36*B43/B44</f>
        <v>10.617218936734949</v>
      </c>
      <c r="C45" s="213">
        <f t="shared" si="2"/>
        <v>1.4142135623730949</v>
      </c>
      <c r="D45" s="220">
        <f t="shared" si="2"/>
        <v>3.5355339059327369</v>
      </c>
      <c r="E45" s="217">
        <f t="shared" si="2"/>
        <v>7.0710678118654737</v>
      </c>
      <c r="F45" s="225">
        <f t="shared" si="2"/>
        <v>3.456966485800899</v>
      </c>
      <c r="G45" s="209">
        <f t="shared" si="2"/>
        <v>4.7140452079103161</v>
      </c>
    </row>
    <row r="46" spans="1:11">
      <c r="A46" s="5" t="s">
        <v>1510</v>
      </c>
      <c r="B46" s="5">
        <v>6</v>
      </c>
      <c r="C46" s="5">
        <v>6</v>
      </c>
      <c r="D46" s="5">
        <v>1</v>
      </c>
      <c r="E46" s="5">
        <v>6</v>
      </c>
    </row>
    <row r="50" spans="1:3" ht="46.8">
      <c r="A50" s="197" t="s">
        <v>1508</v>
      </c>
      <c r="B50" s="3" t="s">
        <v>1507</v>
      </c>
    </row>
    <row r="51" spans="1:3" ht="16.2" thickBot="1">
      <c r="A51" s="3">
        <v>0.1</v>
      </c>
      <c r="B51" s="3">
        <v>0</v>
      </c>
    </row>
    <row r="52" spans="1:3">
      <c r="A52" s="3">
        <v>0.2</v>
      </c>
      <c r="B52" s="198">
        <v>5.0000000000000001E-3</v>
      </c>
      <c r="C52" s="202">
        <f t="shared" ref="C52:C69" si="3">B52-B51</f>
        <v>5.0000000000000001E-3</v>
      </c>
    </row>
    <row r="53" spans="1:3">
      <c r="A53" s="3">
        <v>0.3</v>
      </c>
      <c r="B53" s="198">
        <v>0.01</v>
      </c>
      <c r="C53" s="203">
        <f t="shared" si="3"/>
        <v>5.0000000000000001E-3</v>
      </c>
    </row>
    <row r="54" spans="1:3">
      <c r="A54" s="3">
        <v>0.4</v>
      </c>
      <c r="B54" s="198">
        <v>1.6E-2</v>
      </c>
      <c r="C54" s="203">
        <f t="shared" si="3"/>
        <v>6.0000000000000001E-3</v>
      </c>
    </row>
    <row r="55" spans="1:3">
      <c r="A55" s="3">
        <v>0.5</v>
      </c>
      <c r="B55" s="198">
        <v>2.1000000000000001E-2</v>
      </c>
      <c r="C55" s="203">
        <f t="shared" si="3"/>
        <v>5.000000000000001E-3</v>
      </c>
    </row>
    <row r="56" spans="1:3">
      <c r="A56" s="3">
        <v>0.6</v>
      </c>
      <c r="B56" s="198">
        <v>2.7E-2</v>
      </c>
      <c r="C56" s="203">
        <f t="shared" si="3"/>
        <v>5.9999999999999984E-3</v>
      </c>
    </row>
    <row r="57" spans="1:3">
      <c r="A57" s="3">
        <v>0.7</v>
      </c>
      <c r="B57" s="198">
        <v>3.3000000000000002E-2</v>
      </c>
      <c r="C57" s="203">
        <f t="shared" si="3"/>
        <v>6.0000000000000019E-3</v>
      </c>
    </row>
    <row r="58" spans="1:3">
      <c r="A58" s="3">
        <v>0.8</v>
      </c>
      <c r="B58" s="198">
        <v>3.9E-2</v>
      </c>
      <c r="C58" s="203">
        <f t="shared" si="3"/>
        <v>5.9999999999999984E-3</v>
      </c>
    </row>
    <row r="59" spans="1:3">
      <c r="A59" s="3">
        <v>0.9</v>
      </c>
      <c r="B59" s="5">
        <v>4.4999999999999998E-2</v>
      </c>
      <c r="C59" s="203">
        <f t="shared" si="3"/>
        <v>5.9999999999999984E-3</v>
      </c>
    </row>
    <row r="60" spans="1:3" ht="16.2" thickBot="1">
      <c r="A60" s="5">
        <v>1</v>
      </c>
      <c r="B60" s="5">
        <v>5.0999999999999997E-2</v>
      </c>
      <c r="C60" s="204">
        <f t="shared" si="3"/>
        <v>5.9999999999999984E-3</v>
      </c>
    </row>
    <row r="61" spans="1:3">
      <c r="A61" s="5">
        <v>2</v>
      </c>
      <c r="B61" s="5">
        <v>0.109</v>
      </c>
      <c r="C61" s="199">
        <f t="shared" si="3"/>
        <v>5.8000000000000003E-2</v>
      </c>
    </row>
    <row r="62" spans="1:3">
      <c r="A62" s="5">
        <v>3</v>
      </c>
      <c r="B62" s="5">
        <v>0.16800000000000001</v>
      </c>
      <c r="C62" s="200">
        <f t="shared" si="3"/>
        <v>5.9000000000000011E-2</v>
      </c>
    </row>
    <row r="63" spans="1:3">
      <c r="A63" s="5">
        <v>4</v>
      </c>
      <c r="B63" s="5">
        <v>0.22600000000000001</v>
      </c>
      <c r="C63" s="200">
        <f t="shared" si="3"/>
        <v>5.7999999999999996E-2</v>
      </c>
    </row>
    <row r="64" spans="1:3">
      <c r="A64" s="5">
        <v>5</v>
      </c>
      <c r="B64" s="5">
        <v>0.28499999999999998</v>
      </c>
      <c r="C64" s="200">
        <f t="shared" si="3"/>
        <v>5.8999999999999969E-2</v>
      </c>
    </row>
    <row r="65" spans="1:3">
      <c r="A65" s="5">
        <v>6</v>
      </c>
      <c r="B65" s="5">
        <v>0.34300000000000003</v>
      </c>
      <c r="C65" s="200">
        <f t="shared" si="3"/>
        <v>5.8000000000000052E-2</v>
      </c>
    </row>
    <row r="66" spans="1:3">
      <c r="A66" s="5">
        <v>7</v>
      </c>
      <c r="B66" s="5">
        <v>0.40300000000000002</v>
      </c>
      <c r="C66" s="200">
        <f t="shared" si="3"/>
        <v>0.06</v>
      </c>
    </row>
    <row r="67" spans="1:3">
      <c r="A67" s="5">
        <v>8</v>
      </c>
      <c r="B67" s="5">
        <v>0.46200000000000002</v>
      </c>
      <c r="C67" s="200">
        <f t="shared" si="3"/>
        <v>5.8999999999999997E-2</v>
      </c>
    </row>
    <row r="68" spans="1:3">
      <c r="A68" s="5">
        <v>9</v>
      </c>
      <c r="B68" s="5">
        <v>0.52100000000000002</v>
      </c>
      <c r="C68" s="200">
        <f t="shared" si="3"/>
        <v>5.8999999999999997E-2</v>
      </c>
    </row>
    <row r="69" spans="1:3" ht="16.2" thickBot="1">
      <c r="A69" s="5">
        <v>10</v>
      </c>
      <c r="B69" s="5">
        <v>0.58099999999999996</v>
      </c>
      <c r="C69" s="201">
        <f t="shared" si="3"/>
        <v>5.9999999999999942E-2</v>
      </c>
    </row>
    <row r="70" spans="1:3">
      <c r="C70" s="5" t="s">
        <v>1509</v>
      </c>
    </row>
    <row r="84" spans="1:5">
      <c r="A84" s="226" t="s">
        <v>1560</v>
      </c>
      <c r="B84" s="33"/>
      <c r="C84" s="227"/>
    </row>
    <row r="85" spans="1:5">
      <c r="A85" s="3"/>
      <c r="B85" s="84" t="s">
        <v>1502</v>
      </c>
      <c r="C85" s="221" t="s">
        <v>1544</v>
      </c>
      <c r="D85" s="1" t="s">
        <v>1502</v>
      </c>
    </row>
    <row r="86" spans="1:5">
      <c r="A86" s="3" t="s">
        <v>0</v>
      </c>
      <c r="B86" s="10">
        <v>0.2</v>
      </c>
      <c r="C86" s="221">
        <v>0.2</v>
      </c>
      <c r="D86" s="3">
        <v>0.2</v>
      </c>
    </row>
    <row r="87" spans="1:5">
      <c r="A87" s="3" t="s">
        <v>200</v>
      </c>
      <c r="B87" s="10" t="s">
        <v>1559</v>
      </c>
      <c r="C87" s="221">
        <v>2000</v>
      </c>
      <c r="D87" s="3" t="s">
        <v>115</v>
      </c>
    </row>
    <row r="88" spans="1:5">
      <c r="A88" s="3" t="s">
        <v>129</v>
      </c>
      <c r="B88" s="10">
        <v>1.5E-3</v>
      </c>
      <c r="C88" s="221">
        <f>C86/C87</f>
        <v>1E-4</v>
      </c>
      <c r="D88" s="3">
        <v>1.5E-3</v>
      </c>
    </row>
    <row r="89" spans="1:5">
      <c r="A89" s="3" t="s">
        <v>202</v>
      </c>
      <c r="B89" s="10">
        <v>6.6</v>
      </c>
      <c r="C89" s="3">
        <v>6.6</v>
      </c>
      <c r="D89" s="3">
        <v>3.2</v>
      </c>
    </row>
    <row r="90" spans="1:5">
      <c r="A90" s="3" t="s">
        <v>196</v>
      </c>
      <c r="B90" s="10">
        <f>B89*B88</f>
        <v>9.8999999999999991E-3</v>
      </c>
      <c r="C90" s="221">
        <f>C88*C89</f>
        <v>6.6E-4</v>
      </c>
      <c r="D90" s="3">
        <f>D89*D88</f>
        <v>4.8000000000000004E-3</v>
      </c>
    </row>
    <row r="91" spans="1:5">
      <c r="A91" s="3" t="s">
        <v>206</v>
      </c>
      <c r="B91" s="10">
        <f>SQRT(2)*B90</f>
        <v>1.4000714267493641E-2</v>
      </c>
      <c r="C91" s="221">
        <f>SQRT(2)*C90</f>
        <v>9.3338095116624281E-4</v>
      </c>
      <c r="D91" s="3">
        <f>SQRT(2)*D90</f>
        <v>6.7882250993908577E-3</v>
      </c>
    </row>
    <row r="92" spans="1:5">
      <c r="A92" s="10" t="s">
        <v>193</v>
      </c>
      <c r="B92" s="10">
        <v>4</v>
      </c>
      <c r="C92" s="208">
        <v>4</v>
      </c>
      <c r="D92" s="10">
        <v>8</v>
      </c>
    </row>
    <row r="93" spans="1:5">
      <c r="A93" s="3" t="s">
        <v>194</v>
      </c>
      <c r="B93" s="10">
        <v>1</v>
      </c>
      <c r="C93" s="221">
        <v>1</v>
      </c>
      <c r="D93" s="3">
        <v>1</v>
      </c>
    </row>
    <row r="94" spans="1:5">
      <c r="A94" s="3" t="s">
        <v>198</v>
      </c>
      <c r="B94" s="10">
        <f>B91*B92</f>
        <v>5.6002857069974564E-2</v>
      </c>
      <c r="C94" s="221">
        <f>C91*C92</f>
        <v>3.7335238046649712E-3</v>
      </c>
      <c r="D94" s="3">
        <f>D91*D92</f>
        <v>5.4305800795126861E-2</v>
      </c>
    </row>
    <row r="95" spans="1:5">
      <c r="A95" s="3" t="s">
        <v>207</v>
      </c>
      <c r="B95" s="228">
        <f>B86*B93/B94</f>
        <v>3.5712463696290282</v>
      </c>
      <c r="C95" s="209">
        <f>C86*C93/C94</f>
        <v>53.568695544435414</v>
      </c>
      <c r="D95" s="9">
        <f>D86*D93/D94</f>
        <v>3.6828478186799343</v>
      </c>
      <c r="E95" s="5" t="s">
        <v>1561</v>
      </c>
    </row>
    <row r="97" spans="1:3" ht="16.2" thickBot="1"/>
    <row r="98" spans="1:3">
      <c r="A98" s="235" t="s">
        <v>1575</v>
      </c>
      <c r="B98" s="236">
        <f>848.88*2</f>
        <v>1697.76</v>
      </c>
    </row>
    <row r="99" spans="1:3">
      <c r="A99" s="237" t="s">
        <v>1577</v>
      </c>
      <c r="B99" s="238">
        <v>52702092</v>
      </c>
    </row>
    <row r="100" spans="1:3">
      <c r="A100" s="237" t="s">
        <v>1611</v>
      </c>
      <c r="B100" s="238">
        <v>10</v>
      </c>
    </row>
    <row r="101" spans="1:3" ht="16.2" thickBot="1">
      <c r="A101" s="249" t="s">
        <v>1576</v>
      </c>
      <c r="B101" s="250">
        <f>B99*B100/B98*2</f>
        <v>620842.66327396093</v>
      </c>
      <c r="C101" s="5" t="s">
        <v>1578</v>
      </c>
    </row>
    <row r="102" spans="1:3" ht="16.2" thickBot="1">
      <c r="A102" s="247"/>
      <c r="B102" s="248"/>
    </row>
    <row r="103" spans="1:3">
      <c r="A103" s="235" t="s">
        <v>1589</v>
      </c>
      <c r="B103" s="236">
        <v>10.617000000000001</v>
      </c>
    </row>
    <row r="104" spans="1:3">
      <c r="A104" s="237" t="s">
        <v>1577</v>
      </c>
      <c r="B104" s="238">
        <v>52702092</v>
      </c>
    </row>
    <row r="105" spans="1:3">
      <c r="A105" s="237" t="s">
        <v>1612</v>
      </c>
      <c r="B105" s="238">
        <f>1*0.0005</f>
        <v>5.0000000000000001E-4</v>
      </c>
      <c r="C105" s="5" t="s">
        <v>1614</v>
      </c>
    </row>
    <row r="106" spans="1:3" ht="16.2" thickBot="1">
      <c r="A106" s="249" t="s">
        <v>1613</v>
      </c>
      <c r="B106" s="250">
        <f>B104*B105/B103</f>
        <v>2481.9672223792031</v>
      </c>
      <c r="C106" s="5" t="s">
        <v>1608</v>
      </c>
    </row>
    <row r="107" spans="1:3" ht="16.2" thickBot="1">
      <c r="A107" s="247"/>
      <c r="B107" s="248"/>
    </row>
    <row r="108" spans="1:3">
      <c r="A108" s="235" t="s">
        <v>1610</v>
      </c>
      <c r="B108" s="236">
        <v>220.971</v>
      </c>
    </row>
    <row r="109" spans="1:3">
      <c r="A109" s="237" t="s">
        <v>1577</v>
      </c>
      <c r="B109" s="238">
        <v>52702092</v>
      </c>
    </row>
    <row r="110" spans="1:3">
      <c r="A110" s="237" t="s">
        <v>1612</v>
      </c>
      <c r="B110" s="238">
        <f>25*0.0005</f>
        <v>1.2500000000000001E-2</v>
      </c>
    </row>
    <row r="111" spans="1:3" ht="16.2" thickBot="1">
      <c r="A111" s="249" t="s">
        <v>1613</v>
      </c>
      <c r="B111" s="250">
        <f>B109*B110/B108</f>
        <v>2981.2787650868213</v>
      </c>
      <c r="C111" s="5" t="s">
        <v>1609</v>
      </c>
    </row>
    <row r="112" spans="1:3" ht="16.2" thickBot="1">
      <c r="A112" s="245"/>
      <c r="B112" s="246"/>
    </row>
    <row r="113" spans="1:4">
      <c r="A113" s="235" t="s">
        <v>1579</v>
      </c>
      <c r="B113" s="236">
        <v>67107786</v>
      </c>
    </row>
    <row r="114" spans="1:4">
      <c r="A114" s="237" t="s">
        <v>1580</v>
      </c>
      <c r="B114" s="238">
        <v>848.88</v>
      </c>
    </row>
    <row r="115" spans="1:4">
      <c r="A115" s="237" t="s">
        <v>1581</v>
      </c>
      <c r="B115" s="238">
        <v>13200</v>
      </c>
    </row>
    <row r="116" spans="1:4">
      <c r="A116" s="237" t="s">
        <v>1582</v>
      </c>
      <c r="B116" s="238">
        <v>110</v>
      </c>
    </row>
    <row r="117" spans="1:4">
      <c r="A117" s="237" t="s">
        <v>1583</v>
      </c>
      <c r="B117" s="238">
        <v>13200</v>
      </c>
    </row>
    <row r="118" spans="1:4">
      <c r="A118" s="237" t="s">
        <v>1591</v>
      </c>
      <c r="B118" s="239">
        <f>B113/B114*B117*B116/B115</f>
        <v>8695995.2643483169</v>
      </c>
      <c r="C118" s="234"/>
    </row>
    <row r="119" spans="1:4">
      <c r="A119" s="237" t="s">
        <v>1586</v>
      </c>
      <c r="B119" s="238">
        <v>100</v>
      </c>
      <c r="C119" s="5" t="s">
        <v>1587</v>
      </c>
      <c r="D119" s="5" t="s">
        <v>1585</v>
      </c>
    </row>
    <row r="120" spans="1:4" ht="16.2" thickBot="1">
      <c r="A120" s="240" t="s">
        <v>1592</v>
      </c>
      <c r="B120" s="241">
        <f>B118*B119/100</f>
        <v>8695995.2643483169</v>
      </c>
      <c r="C120" s="5" t="s">
        <v>1594</v>
      </c>
    </row>
    <row r="121" spans="1:4">
      <c r="B121" s="5" t="s">
        <v>1584</v>
      </c>
    </row>
    <row r="122" spans="1:4">
      <c r="A122" s="237" t="s">
        <v>1603</v>
      </c>
      <c r="B122" s="243">
        <f>B114/B113*SQRT(2)*B115/B116</f>
        <v>2.1466914891108573E-3</v>
      </c>
      <c r="C122" s="5" t="s">
        <v>1595</v>
      </c>
    </row>
    <row r="123" spans="1:4" ht="16.2" thickBot="1">
      <c r="A123" s="240" t="s">
        <v>1593</v>
      </c>
      <c r="B123" s="242">
        <f>B122*B120</f>
        <v>18667.619023324853</v>
      </c>
      <c r="C123" s="5" t="s">
        <v>1596</v>
      </c>
    </row>
    <row r="124" spans="1:4" ht="16.2" thickBot="1">
      <c r="A124" s="416" t="s">
        <v>1602</v>
      </c>
      <c r="B124" s="416"/>
    </row>
    <row r="125" spans="1:4">
      <c r="A125" s="235" t="s">
        <v>1579</v>
      </c>
      <c r="B125" s="236">
        <v>67107786</v>
      </c>
      <c r="C125" s="236">
        <v>67107786</v>
      </c>
    </row>
    <row r="126" spans="1:4">
      <c r="A126" s="237" t="s">
        <v>1598</v>
      </c>
      <c r="B126" s="238">
        <v>10.617000000000001</v>
      </c>
      <c r="C126" s="238">
        <v>10.617000000000001</v>
      </c>
    </row>
    <row r="127" spans="1:4">
      <c r="A127" s="237" t="s">
        <v>1599</v>
      </c>
      <c r="B127" s="238">
        <v>100</v>
      </c>
      <c r="C127" s="238">
        <v>50</v>
      </c>
    </row>
    <row r="128" spans="1:4">
      <c r="A128" s="237" t="s">
        <v>1597</v>
      </c>
      <c r="B128" s="238">
        <v>5</v>
      </c>
      <c r="C128" s="238">
        <v>5</v>
      </c>
    </row>
    <row r="129" spans="1:4">
      <c r="A129" s="237" t="s">
        <v>1590</v>
      </c>
      <c r="B129" s="238">
        <v>100</v>
      </c>
      <c r="C129" s="238">
        <v>50</v>
      </c>
    </row>
    <row r="130" spans="1:4">
      <c r="A130" s="237" t="s">
        <v>1600</v>
      </c>
      <c r="B130" s="239">
        <f>B125/B126*B129*(B128/B127)</f>
        <v>31603930.48883865</v>
      </c>
      <c r="C130" s="239">
        <f>C125/C126*C129*C128/C127</f>
        <v>31603930.48883865</v>
      </c>
    </row>
    <row r="131" spans="1:4">
      <c r="A131" s="237" t="s">
        <v>1586</v>
      </c>
      <c r="B131" s="238">
        <v>100</v>
      </c>
      <c r="C131" s="238">
        <v>100</v>
      </c>
    </row>
    <row r="132" spans="1:4" ht="16.2" thickBot="1">
      <c r="A132" s="240" t="s">
        <v>1592</v>
      </c>
      <c r="B132" s="241">
        <f>B130*B131/100</f>
        <v>31603930.48883865</v>
      </c>
      <c r="C132" s="241">
        <f>C130*C131/100</f>
        <v>31603930.48883865</v>
      </c>
    </row>
    <row r="133" spans="1:4">
      <c r="A133" s="3"/>
      <c r="B133" s="3" t="s">
        <v>1584</v>
      </c>
    </row>
    <row r="134" spans="1:4">
      <c r="A134" s="3" t="s">
        <v>1604</v>
      </c>
      <c r="B134" s="244">
        <f>B126/B125*SQRT(2)*B127/5</f>
        <v>4.4748027871803587E-6</v>
      </c>
      <c r="C134" s="244">
        <f>C126/C125*SQRT(2)*C127/5</f>
        <v>2.2374013935901793E-6</v>
      </c>
    </row>
    <row r="135" spans="1:4">
      <c r="A135" s="3" t="s">
        <v>1588</v>
      </c>
      <c r="B135" s="3">
        <f>B134*B132</f>
        <v>141.42135623730951</v>
      </c>
      <c r="C135" s="3">
        <f>C134*C132</f>
        <v>70.710678118654755</v>
      </c>
    </row>
    <row r="136" spans="1:4" ht="16.2" thickBot="1">
      <c r="A136" s="416" t="s">
        <v>1601</v>
      </c>
      <c r="B136" s="416"/>
    </row>
    <row r="137" spans="1:4">
      <c r="A137" s="235" t="s">
        <v>1579</v>
      </c>
      <c r="B137" s="236">
        <v>67107786</v>
      </c>
      <c r="C137" s="236">
        <v>67107786</v>
      </c>
      <c r="D137" s="236">
        <v>67107786</v>
      </c>
    </row>
    <row r="138" spans="1:4">
      <c r="A138" s="237" t="s">
        <v>1605</v>
      </c>
      <c r="B138" s="238">
        <v>220.971</v>
      </c>
      <c r="C138" s="238">
        <v>220.971</v>
      </c>
      <c r="D138" s="238">
        <v>220.971</v>
      </c>
    </row>
    <row r="139" spans="1:4">
      <c r="A139" s="237" t="s">
        <v>1606</v>
      </c>
      <c r="B139" s="238">
        <v>100</v>
      </c>
      <c r="C139" s="238">
        <v>50</v>
      </c>
      <c r="D139" s="238">
        <v>60</v>
      </c>
    </row>
    <row r="140" spans="1:4">
      <c r="A140" s="237" t="s">
        <v>1607</v>
      </c>
      <c r="B140" s="238">
        <v>100</v>
      </c>
      <c r="C140" s="238">
        <v>100</v>
      </c>
      <c r="D140" s="238">
        <v>100</v>
      </c>
    </row>
    <row r="141" spans="1:4">
      <c r="A141" s="237" t="s">
        <v>1590</v>
      </c>
      <c r="B141" s="238">
        <v>100</v>
      </c>
      <c r="C141" s="238">
        <v>50</v>
      </c>
      <c r="D141" s="238">
        <v>60</v>
      </c>
    </row>
    <row r="142" spans="1:4">
      <c r="A142" s="237" t="s">
        <v>1600</v>
      </c>
      <c r="B142" s="239">
        <f>B137/B138*100*B141/B139</f>
        <v>30369499.165048804</v>
      </c>
      <c r="C142" s="239">
        <f>C137/C138*100*C141/C139</f>
        <v>30369499.165048804</v>
      </c>
      <c r="D142" s="239">
        <f>D137/D138*100*D141/D139</f>
        <v>30369499.165048804</v>
      </c>
    </row>
    <row r="143" spans="1:4">
      <c r="A143" s="237" t="s">
        <v>1586</v>
      </c>
      <c r="B143" s="238">
        <v>100</v>
      </c>
      <c r="C143" s="238">
        <v>100</v>
      </c>
      <c r="D143" s="238">
        <v>100</v>
      </c>
    </row>
    <row r="144" spans="1:4" ht="16.2" thickBot="1">
      <c r="A144" s="240" t="s">
        <v>1592</v>
      </c>
      <c r="B144" s="241">
        <f>B142*B143/100</f>
        <v>30369499.165048804</v>
      </c>
      <c r="C144" s="241">
        <f>C142*C143/100</f>
        <v>30369499.165048804</v>
      </c>
      <c r="D144" s="241">
        <f>D142*D143/100</f>
        <v>30369499.165048804</v>
      </c>
    </row>
    <row r="145" spans="1:4">
      <c r="A145" s="3"/>
      <c r="B145" s="3" t="s">
        <v>1584</v>
      </c>
    </row>
    <row r="146" spans="1:4">
      <c r="A146" s="3" t="s">
        <v>1604</v>
      </c>
      <c r="B146" s="244">
        <f>B138/B137*SQRT(2)*B139/100</f>
        <v>4.6566904336725579E-6</v>
      </c>
      <c r="C146" s="244">
        <f>C138/C137*SQRT(2)*C139/100</f>
        <v>2.3283452168362789E-6</v>
      </c>
      <c r="D146" s="244">
        <f>D138/D137*SQRT(2)*D139/100</f>
        <v>2.7940142602035347E-6</v>
      </c>
    </row>
    <row r="147" spans="1:4">
      <c r="A147" s="3" t="s">
        <v>1588</v>
      </c>
      <c r="B147" s="3">
        <f>B146*B144</f>
        <v>141.42135623730951</v>
      </c>
      <c r="C147" s="3">
        <f>C146*C144</f>
        <v>70.710678118654755</v>
      </c>
      <c r="D147" s="3">
        <f>D146*D144</f>
        <v>84.852813742385706</v>
      </c>
    </row>
  </sheetData>
  <mergeCells count="6">
    <mergeCell ref="A2:C2"/>
    <mergeCell ref="A28:B28"/>
    <mergeCell ref="A14:E14"/>
    <mergeCell ref="A34:G34"/>
    <mergeCell ref="A136:B136"/>
    <mergeCell ref="A124:B124"/>
  </mergeCells>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opLeftCell="A70" workbookViewId="0">
      <selection activeCell="F67" sqref="F67"/>
    </sheetView>
  </sheetViews>
  <sheetFormatPr defaultRowHeight="17.399999999999999"/>
  <cols>
    <col min="1" max="1" width="15.09765625" style="11" customWidth="1"/>
    <col min="2" max="2" width="22.3984375" customWidth="1"/>
  </cols>
  <sheetData>
    <row r="1" spans="1:2">
      <c r="A1" s="417" t="s">
        <v>619</v>
      </c>
      <c r="B1" s="418"/>
    </row>
    <row r="2" spans="1:2">
      <c r="A2" s="1">
        <v>1</v>
      </c>
      <c r="B2" s="4" t="s">
        <v>539</v>
      </c>
    </row>
    <row r="3" spans="1:2">
      <c r="A3" s="1">
        <f>A2+1</f>
        <v>2</v>
      </c>
      <c r="B3" s="4" t="s">
        <v>540</v>
      </c>
    </row>
    <row r="4" spans="1:2">
      <c r="A4" s="1">
        <f t="shared" ref="A4:A23" si="0">A3+1</f>
        <v>3</v>
      </c>
      <c r="B4" s="4" t="s">
        <v>495</v>
      </c>
    </row>
    <row r="5" spans="1:2">
      <c r="A5" s="1">
        <f t="shared" si="0"/>
        <v>4</v>
      </c>
      <c r="B5" s="4" t="s">
        <v>163</v>
      </c>
    </row>
    <row r="6" spans="1:2">
      <c r="A6" s="1">
        <f t="shared" si="0"/>
        <v>5</v>
      </c>
      <c r="B6" s="4" t="s">
        <v>164</v>
      </c>
    </row>
    <row r="7" spans="1:2">
      <c r="A7" s="1">
        <f t="shared" si="0"/>
        <v>6</v>
      </c>
      <c r="B7" s="4" t="s">
        <v>496</v>
      </c>
    </row>
    <row r="8" spans="1:2">
      <c r="A8" s="1">
        <f t="shared" si="0"/>
        <v>7</v>
      </c>
      <c r="B8" s="4" t="s">
        <v>497</v>
      </c>
    </row>
    <row r="9" spans="1:2">
      <c r="A9" s="1">
        <f t="shared" si="0"/>
        <v>8</v>
      </c>
      <c r="B9" s="4" t="s">
        <v>498</v>
      </c>
    </row>
    <row r="10" spans="1:2">
      <c r="A10" s="1">
        <f t="shared" si="0"/>
        <v>9</v>
      </c>
      <c r="B10" s="4" t="s">
        <v>499</v>
      </c>
    </row>
    <row r="11" spans="1:2">
      <c r="A11" s="1">
        <f t="shared" si="0"/>
        <v>10</v>
      </c>
      <c r="B11" s="4" t="s">
        <v>500</v>
      </c>
    </row>
    <row r="12" spans="1:2">
      <c r="A12" s="1">
        <f t="shared" si="0"/>
        <v>11</v>
      </c>
      <c r="B12" s="4" t="s">
        <v>501</v>
      </c>
    </row>
    <row r="13" spans="1:2">
      <c r="A13" s="1">
        <f t="shared" si="0"/>
        <v>12</v>
      </c>
      <c r="B13" s="4" t="s">
        <v>502</v>
      </c>
    </row>
    <row r="14" spans="1:2">
      <c r="A14" s="1">
        <f t="shared" si="0"/>
        <v>13</v>
      </c>
      <c r="B14" s="4" t="s">
        <v>503</v>
      </c>
    </row>
    <row r="15" spans="1:2">
      <c r="A15" s="1">
        <f t="shared" si="0"/>
        <v>14</v>
      </c>
      <c r="B15" s="4" t="s">
        <v>1</v>
      </c>
    </row>
    <row r="16" spans="1:2">
      <c r="A16" s="1">
        <f t="shared" si="0"/>
        <v>15</v>
      </c>
      <c r="B16" s="4" t="s">
        <v>2</v>
      </c>
    </row>
    <row r="17" spans="1:2">
      <c r="A17" s="1">
        <f t="shared" si="0"/>
        <v>16</v>
      </c>
      <c r="B17" s="4" t="s">
        <v>1125</v>
      </c>
    </row>
    <row r="18" spans="1:2">
      <c r="A18" s="1">
        <f t="shared" si="0"/>
        <v>17</v>
      </c>
      <c r="B18" s="4" t="s">
        <v>1126</v>
      </c>
    </row>
    <row r="19" spans="1:2">
      <c r="A19" s="1">
        <f t="shared" si="0"/>
        <v>18</v>
      </c>
      <c r="B19" s="4" t="s">
        <v>1127</v>
      </c>
    </row>
    <row r="20" spans="1:2">
      <c r="A20" s="1">
        <f t="shared" si="0"/>
        <v>19</v>
      </c>
      <c r="B20" s="4" t="s">
        <v>504</v>
      </c>
    </row>
    <row r="21" spans="1:2">
      <c r="A21" s="1">
        <f t="shared" si="0"/>
        <v>20</v>
      </c>
      <c r="B21" s="4" t="s">
        <v>3</v>
      </c>
    </row>
    <row r="22" spans="1:2">
      <c r="A22" s="1">
        <f t="shared" si="0"/>
        <v>21</v>
      </c>
      <c r="B22" s="4" t="s">
        <v>4</v>
      </c>
    </row>
    <row r="23" spans="1:2">
      <c r="A23" s="1">
        <f t="shared" si="0"/>
        <v>22</v>
      </c>
      <c r="B23" s="4" t="s">
        <v>505</v>
      </c>
    </row>
    <row r="24" spans="1:2">
      <c r="A24" s="1">
        <f t="shared" ref="A24:A87" si="1">A23+1</f>
        <v>23</v>
      </c>
      <c r="B24" s="4" t="s">
        <v>506</v>
      </c>
    </row>
    <row r="25" spans="1:2">
      <c r="A25" s="1">
        <f t="shared" si="1"/>
        <v>24</v>
      </c>
      <c r="B25" s="4" t="s">
        <v>507</v>
      </c>
    </row>
    <row r="26" spans="1:2">
      <c r="A26" s="1">
        <f t="shared" si="1"/>
        <v>25</v>
      </c>
      <c r="B26" s="4" t="s">
        <v>508</v>
      </c>
    </row>
    <row r="27" spans="1:2">
      <c r="A27" s="1">
        <f t="shared" si="1"/>
        <v>26</v>
      </c>
      <c r="B27" s="4" t="s">
        <v>509</v>
      </c>
    </row>
    <row r="28" spans="1:2">
      <c r="A28" s="1">
        <f t="shared" si="1"/>
        <v>27</v>
      </c>
      <c r="B28" s="4" t="s">
        <v>510</v>
      </c>
    </row>
    <row r="29" spans="1:2">
      <c r="A29" s="1">
        <f t="shared" si="1"/>
        <v>28</v>
      </c>
      <c r="B29" s="4" t="s">
        <v>511</v>
      </c>
    </row>
    <row r="30" spans="1:2">
      <c r="A30" s="1">
        <f t="shared" si="1"/>
        <v>29</v>
      </c>
      <c r="B30" s="4" t="s">
        <v>512</v>
      </c>
    </row>
    <row r="31" spans="1:2">
      <c r="A31" s="1">
        <f t="shared" si="1"/>
        <v>30</v>
      </c>
      <c r="B31" s="4" t="s">
        <v>513</v>
      </c>
    </row>
    <row r="32" spans="1:2">
      <c r="A32" s="1">
        <f t="shared" si="1"/>
        <v>31</v>
      </c>
      <c r="B32" s="4" t="s">
        <v>514</v>
      </c>
    </row>
    <row r="33" spans="1:2">
      <c r="A33" s="1">
        <f t="shared" si="1"/>
        <v>32</v>
      </c>
      <c r="B33" s="4" t="s">
        <v>6</v>
      </c>
    </row>
    <row r="34" spans="1:2">
      <c r="A34" s="1">
        <f t="shared" si="1"/>
        <v>33</v>
      </c>
      <c r="B34" s="4" t="s">
        <v>7</v>
      </c>
    </row>
    <row r="35" spans="1:2">
      <c r="A35" s="1">
        <f t="shared" si="1"/>
        <v>34</v>
      </c>
      <c r="B35" s="4" t="s">
        <v>515</v>
      </c>
    </row>
    <row r="36" spans="1:2">
      <c r="A36" s="1">
        <f t="shared" si="1"/>
        <v>35</v>
      </c>
      <c r="B36" s="4" t="s">
        <v>516</v>
      </c>
    </row>
    <row r="37" spans="1:2">
      <c r="A37" s="1">
        <f t="shared" si="1"/>
        <v>36</v>
      </c>
      <c r="B37" s="4" t="s">
        <v>8</v>
      </c>
    </row>
    <row r="38" spans="1:2">
      <c r="A38" s="1">
        <f t="shared" si="1"/>
        <v>37</v>
      </c>
      <c r="B38" s="4" t="s">
        <v>9</v>
      </c>
    </row>
    <row r="39" spans="1:2">
      <c r="A39" s="1">
        <f t="shared" si="1"/>
        <v>38</v>
      </c>
      <c r="B39" s="4" t="s">
        <v>517</v>
      </c>
    </row>
    <row r="40" spans="1:2">
      <c r="A40" s="1">
        <f t="shared" si="1"/>
        <v>39</v>
      </c>
      <c r="B40" s="4" t="s">
        <v>518</v>
      </c>
    </row>
    <row r="41" spans="1:2">
      <c r="A41" s="1">
        <f t="shared" si="1"/>
        <v>40</v>
      </c>
      <c r="B41" s="4" t="s">
        <v>392</v>
      </c>
    </row>
    <row r="42" spans="1:2">
      <c r="A42" s="1">
        <f t="shared" si="1"/>
        <v>41</v>
      </c>
      <c r="B42" s="4" t="s">
        <v>393</v>
      </c>
    </row>
    <row r="43" spans="1:2">
      <c r="A43" s="1">
        <f t="shared" si="1"/>
        <v>42</v>
      </c>
      <c r="B43" s="4" t="s">
        <v>519</v>
      </c>
    </row>
    <row r="44" spans="1:2">
      <c r="A44" s="1">
        <f t="shared" si="1"/>
        <v>43</v>
      </c>
      <c r="B44" s="4" t="s">
        <v>520</v>
      </c>
    </row>
    <row r="45" spans="1:2">
      <c r="A45" s="1">
        <f t="shared" si="1"/>
        <v>44</v>
      </c>
      <c r="B45" s="4" t="s">
        <v>521</v>
      </c>
    </row>
    <row r="46" spans="1:2">
      <c r="A46" s="1">
        <f t="shared" si="1"/>
        <v>45</v>
      </c>
      <c r="B46" s="4" t="s">
        <v>522</v>
      </c>
    </row>
    <row r="47" spans="1:2">
      <c r="A47" s="1">
        <f t="shared" si="1"/>
        <v>46</v>
      </c>
      <c r="B47" s="4" t="s">
        <v>25</v>
      </c>
    </row>
    <row r="48" spans="1:2">
      <c r="A48" s="1">
        <f t="shared" si="1"/>
        <v>47</v>
      </c>
      <c r="B48" s="4" t="s">
        <v>26</v>
      </c>
    </row>
    <row r="49" spans="1:2">
      <c r="A49" s="1">
        <f t="shared" si="1"/>
        <v>48</v>
      </c>
      <c r="B49" s="4" t="s">
        <v>523</v>
      </c>
    </row>
    <row r="50" spans="1:2">
      <c r="A50" s="1">
        <f t="shared" si="1"/>
        <v>49</v>
      </c>
      <c r="B50" s="4" t="s">
        <v>524</v>
      </c>
    </row>
    <row r="51" spans="1:2">
      <c r="A51" s="1">
        <f t="shared" si="1"/>
        <v>50</v>
      </c>
      <c r="B51" s="4" t="s">
        <v>525</v>
      </c>
    </row>
    <row r="52" spans="1:2">
      <c r="A52" s="1">
        <f t="shared" si="1"/>
        <v>51</v>
      </c>
      <c r="B52" s="4" t="s">
        <v>526</v>
      </c>
    </row>
    <row r="53" spans="1:2">
      <c r="A53" s="1">
        <f t="shared" si="1"/>
        <v>52</v>
      </c>
      <c r="B53" s="4" t="s">
        <v>527</v>
      </c>
    </row>
    <row r="54" spans="1:2">
      <c r="A54" s="1">
        <f t="shared" si="1"/>
        <v>53</v>
      </c>
      <c r="B54" s="4" t="s">
        <v>528</v>
      </c>
    </row>
    <row r="55" spans="1:2">
      <c r="A55" s="1">
        <f t="shared" si="1"/>
        <v>54</v>
      </c>
      <c r="B55" s="4" t="s">
        <v>529</v>
      </c>
    </row>
    <row r="56" spans="1:2">
      <c r="A56" s="1">
        <f t="shared" si="1"/>
        <v>55</v>
      </c>
      <c r="B56" s="4" t="s">
        <v>530</v>
      </c>
    </row>
    <row r="57" spans="1:2">
      <c r="A57" s="1">
        <f t="shared" si="1"/>
        <v>56</v>
      </c>
      <c r="B57" s="4" t="s">
        <v>531</v>
      </c>
    </row>
    <row r="58" spans="1:2">
      <c r="A58" s="1">
        <f t="shared" si="1"/>
        <v>57</v>
      </c>
      <c r="B58" s="4" t="s">
        <v>532</v>
      </c>
    </row>
    <row r="59" spans="1:2">
      <c r="A59" s="1">
        <f t="shared" si="1"/>
        <v>58</v>
      </c>
      <c r="B59" s="4" t="s">
        <v>533</v>
      </c>
    </row>
    <row r="60" spans="1:2">
      <c r="A60" s="1">
        <f t="shared" si="1"/>
        <v>59</v>
      </c>
      <c r="B60" s="4" t="s">
        <v>534</v>
      </c>
    </row>
    <row r="61" spans="1:2">
      <c r="A61" s="1">
        <f t="shared" si="1"/>
        <v>60</v>
      </c>
      <c r="B61" s="4" t="s">
        <v>535</v>
      </c>
    </row>
    <row r="62" spans="1:2">
      <c r="A62" s="1">
        <f t="shared" si="1"/>
        <v>61</v>
      </c>
      <c r="B62" s="4" t="s">
        <v>536</v>
      </c>
    </row>
    <row r="63" spans="1:2">
      <c r="A63" s="1">
        <f t="shared" si="1"/>
        <v>62</v>
      </c>
      <c r="B63" s="4" t="s">
        <v>537</v>
      </c>
    </row>
    <row r="64" spans="1:2">
      <c r="A64" s="1">
        <f t="shared" si="1"/>
        <v>63</v>
      </c>
      <c r="B64" s="4" t="s">
        <v>538</v>
      </c>
    </row>
    <row r="65" spans="1:2">
      <c r="A65" s="84">
        <f t="shared" si="1"/>
        <v>64</v>
      </c>
      <c r="B65" s="17" t="s">
        <v>1128</v>
      </c>
    </row>
    <row r="66" spans="1:2">
      <c r="A66" s="84">
        <f t="shared" si="1"/>
        <v>65</v>
      </c>
      <c r="B66" s="17" t="s">
        <v>1129</v>
      </c>
    </row>
    <row r="67" spans="1:2">
      <c r="A67" s="84">
        <f t="shared" si="1"/>
        <v>66</v>
      </c>
      <c r="B67" s="17" t="s">
        <v>1130</v>
      </c>
    </row>
    <row r="68" spans="1:2">
      <c r="A68" s="84">
        <f t="shared" si="1"/>
        <v>67</v>
      </c>
      <c r="B68" s="17" t="s">
        <v>1131</v>
      </c>
    </row>
    <row r="69" spans="1:2">
      <c r="A69" s="84">
        <f t="shared" si="1"/>
        <v>68</v>
      </c>
      <c r="B69" s="17" t="s">
        <v>1132</v>
      </c>
    </row>
    <row r="70" spans="1:2">
      <c r="A70" s="84">
        <f t="shared" si="1"/>
        <v>69</v>
      </c>
      <c r="B70" s="17" t="s">
        <v>1133</v>
      </c>
    </row>
    <row r="71" spans="1:2">
      <c r="A71" s="84">
        <f t="shared" si="1"/>
        <v>70</v>
      </c>
      <c r="B71" s="10" t="s">
        <v>1134</v>
      </c>
    </row>
    <row r="72" spans="1:2">
      <c r="A72" s="84">
        <f t="shared" si="1"/>
        <v>71</v>
      </c>
      <c r="B72" s="10" t="s">
        <v>1135</v>
      </c>
    </row>
    <row r="73" spans="1:2">
      <c r="A73" s="84">
        <f t="shared" si="1"/>
        <v>72</v>
      </c>
      <c r="B73" s="10" t="s">
        <v>1136</v>
      </c>
    </row>
    <row r="74" spans="1:2">
      <c r="A74" s="84">
        <f t="shared" si="1"/>
        <v>73</v>
      </c>
      <c r="B74" s="10" t="s">
        <v>1137</v>
      </c>
    </row>
    <row r="75" spans="1:2">
      <c r="A75" s="84">
        <f t="shared" si="1"/>
        <v>74</v>
      </c>
      <c r="B75" s="10" t="s">
        <v>1138</v>
      </c>
    </row>
    <row r="76" spans="1:2">
      <c r="A76" s="84">
        <f t="shared" si="1"/>
        <v>75</v>
      </c>
      <c r="B76" s="10" t="s">
        <v>1139</v>
      </c>
    </row>
    <row r="77" spans="1:2">
      <c r="A77" s="84">
        <f t="shared" si="1"/>
        <v>76</v>
      </c>
      <c r="B77" s="10" t="s">
        <v>1140</v>
      </c>
    </row>
    <row r="78" spans="1:2">
      <c r="A78" s="84">
        <f t="shared" si="1"/>
        <v>77</v>
      </c>
      <c r="B78" s="10" t="s">
        <v>1141</v>
      </c>
    </row>
    <row r="79" spans="1:2">
      <c r="A79" s="84">
        <f t="shared" si="1"/>
        <v>78</v>
      </c>
      <c r="B79" s="10" t="s">
        <v>1142</v>
      </c>
    </row>
    <row r="80" spans="1:2">
      <c r="A80" s="84">
        <f t="shared" si="1"/>
        <v>79</v>
      </c>
      <c r="B80" s="10" t="s">
        <v>1143</v>
      </c>
    </row>
    <row r="81" spans="1:2">
      <c r="A81" s="84">
        <f t="shared" si="1"/>
        <v>80</v>
      </c>
      <c r="B81" s="10" t="s">
        <v>1144</v>
      </c>
    </row>
    <row r="82" spans="1:2">
      <c r="A82" s="84">
        <f t="shared" si="1"/>
        <v>81</v>
      </c>
      <c r="B82" s="10" t="s">
        <v>1145</v>
      </c>
    </row>
    <row r="83" spans="1:2">
      <c r="A83" s="84">
        <f t="shared" si="1"/>
        <v>82</v>
      </c>
      <c r="B83" s="10" t="s">
        <v>1146</v>
      </c>
    </row>
    <row r="84" spans="1:2">
      <c r="A84" s="84">
        <f t="shared" si="1"/>
        <v>83</v>
      </c>
      <c r="B84" s="10" t="s">
        <v>1147</v>
      </c>
    </row>
    <row r="85" spans="1:2">
      <c r="A85" s="84">
        <f t="shared" si="1"/>
        <v>84</v>
      </c>
      <c r="B85" s="10" t="s">
        <v>1148</v>
      </c>
    </row>
    <row r="86" spans="1:2">
      <c r="A86" s="84">
        <f t="shared" si="1"/>
        <v>85</v>
      </c>
      <c r="B86" s="10" t="s">
        <v>1149</v>
      </c>
    </row>
    <row r="87" spans="1:2">
      <c r="A87" s="84">
        <f t="shared" si="1"/>
        <v>86</v>
      </c>
      <c r="B87" s="10" t="s">
        <v>1150</v>
      </c>
    </row>
    <row r="88" spans="1:2">
      <c r="A88" s="84">
        <f>A87+1</f>
        <v>87</v>
      </c>
      <c r="B88" s="10" t="s">
        <v>1151</v>
      </c>
    </row>
    <row r="89" spans="1:2">
      <c r="A89" s="84">
        <f>A88+1</f>
        <v>88</v>
      </c>
      <c r="B89" s="10" t="s">
        <v>1152</v>
      </c>
    </row>
    <row r="90" spans="1:2">
      <c r="A90" s="84">
        <f>A89+1</f>
        <v>89</v>
      </c>
      <c r="B90" s="10" t="s">
        <v>1153</v>
      </c>
    </row>
    <row r="91" spans="1:2">
      <c r="A91" s="84">
        <f>A90+1</f>
        <v>90</v>
      </c>
      <c r="B91" s="10" t="s">
        <v>1154</v>
      </c>
    </row>
  </sheetData>
  <mergeCells count="1">
    <mergeCell ref="A1:B1"/>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3:D101"/>
  <sheetViews>
    <sheetView topLeftCell="A25" zoomScale="85" zoomScaleNormal="85" workbookViewId="0">
      <selection activeCell="U52" sqref="U52"/>
    </sheetView>
  </sheetViews>
  <sheetFormatPr defaultRowHeight="17.399999999999999"/>
  <cols>
    <col min="1" max="1" width="5.3984375" customWidth="1"/>
  </cols>
  <sheetData>
    <row r="33" spans="2:4">
      <c r="B33" t="s">
        <v>1169</v>
      </c>
      <c r="D33" t="s">
        <v>1170</v>
      </c>
    </row>
    <row r="67" spans="2:4">
      <c r="B67" t="s">
        <v>1171</v>
      </c>
      <c r="D67" t="s">
        <v>1172</v>
      </c>
    </row>
    <row r="101" spans="2:4">
      <c r="B101" t="s">
        <v>1173</v>
      </c>
      <c r="D101" t="s">
        <v>1174</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22</vt:i4>
      </vt:variant>
    </vt:vector>
  </HeadingPairs>
  <TitlesOfParts>
    <vt:vector size="22" baseType="lpstr">
      <vt:lpstr>#1,2 Modbus</vt:lpstr>
      <vt:lpstr>#1CH modbus</vt:lpstr>
      <vt:lpstr>#2CH modbus</vt:lpstr>
      <vt:lpstr>SEQ Comp</vt:lpstr>
      <vt:lpstr>PQ</vt:lpstr>
      <vt:lpstr>ISKRA_Settings</vt:lpstr>
      <vt:lpstr>Meter Parameter</vt:lpstr>
      <vt:lpstr>Alarm Channel</vt:lpstr>
      <vt:lpstr>Sheet7</vt:lpstr>
      <vt:lpstr>K-factor</vt:lpstr>
      <vt:lpstr>File Structure</vt:lpstr>
      <vt:lpstr>Recorder</vt:lpstr>
      <vt:lpstr>Map Index</vt:lpstr>
      <vt:lpstr>소비전류</vt:lpstr>
      <vt:lpstr>pqlog 파일</vt:lpstr>
      <vt:lpstr>PQ  파일 표시</vt:lpstr>
      <vt:lpstr>Task List</vt:lpstr>
      <vt:lpstr>Phase Angle</vt:lpstr>
      <vt:lpstr>온도시험</vt:lpstr>
      <vt:lpstr>Sheet1</vt:lpstr>
      <vt:lpstr>IOM memory map</vt:lpstr>
      <vt:lpstr>Eth Module 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ordinaryface</dc:creator>
  <cp:lastModifiedBy>Jinwoo Lee</cp:lastModifiedBy>
  <cp:lastPrinted>2020-05-15T01:07:18Z</cp:lastPrinted>
  <dcterms:created xsi:type="dcterms:W3CDTF">2018-05-11T05:11:20Z</dcterms:created>
  <dcterms:modified xsi:type="dcterms:W3CDTF">2025-09-01T10:28:14Z</dcterms:modified>
</cp:coreProperties>
</file>