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ameen\Desktop\691\"/>
    </mc:Choice>
  </mc:AlternateContent>
  <xr:revisionPtr revIDLastSave="0" documentId="13_ncr:1_{C47EDF75-6A95-44B7-9D40-41BFD30287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2" i="1" l="1"/>
  <c r="AW3" i="1"/>
  <c r="AW4" i="1"/>
  <c r="AW5" i="1"/>
  <c r="AW6" i="1"/>
  <c r="AW7" i="1"/>
  <c r="AW8" i="1"/>
  <c r="AW9" i="1"/>
  <c r="AW10" i="1"/>
  <c r="AV4" i="1"/>
  <c r="AV8" i="1"/>
  <c r="AU2" i="1"/>
  <c r="AV2" i="1" s="1"/>
  <c r="AU3" i="1"/>
  <c r="AV3" i="1" s="1"/>
  <c r="AU4" i="1"/>
  <c r="AU5" i="1"/>
  <c r="AV5" i="1" s="1"/>
  <c r="AU6" i="1"/>
  <c r="AV6" i="1" s="1"/>
  <c r="AU7" i="1"/>
  <c r="AV7" i="1" s="1"/>
  <c r="AU8" i="1"/>
  <c r="AU9" i="1"/>
  <c r="AV9" i="1" s="1"/>
  <c r="AU10" i="1"/>
  <c r="AV10" i="1" s="1"/>
  <c r="AS2" i="1"/>
  <c r="AT2" i="1" s="1"/>
  <c r="AS3" i="1"/>
  <c r="AT3" i="1" s="1"/>
  <c r="AS4" i="1"/>
  <c r="AT4" i="1" s="1"/>
  <c r="AS5" i="1"/>
  <c r="AT5" i="1" s="1"/>
  <c r="AS6" i="1"/>
  <c r="AT6" i="1" s="1"/>
  <c r="AS7" i="1"/>
  <c r="AT7" i="1" s="1"/>
  <c r="AS8" i="1"/>
  <c r="AT8" i="1" s="1"/>
  <c r="AS9" i="1"/>
  <c r="AT9" i="1" s="1"/>
  <c r="AS10" i="1"/>
  <c r="AT10" i="1" s="1"/>
  <c r="AQ2" i="1" l="1"/>
  <c r="AQ3" i="1"/>
  <c r="AQ4" i="1"/>
  <c r="AQ5" i="1"/>
  <c r="AQ6" i="1"/>
  <c r="AQ7" i="1"/>
  <c r="AQ8" i="1"/>
  <c r="AQ9" i="1"/>
  <c r="AQ10" i="1"/>
  <c r="AO2" i="1" l="1"/>
  <c r="AO3" i="1"/>
  <c r="AO4" i="1"/>
  <c r="AO5" i="1"/>
  <c r="AO6" i="1"/>
  <c r="AO7" i="1"/>
  <c r="AO8" i="1"/>
  <c r="AO9" i="1"/>
  <c r="AO10" i="1"/>
  <c r="AE3" i="1"/>
  <c r="AE4" i="1"/>
  <c r="AE5" i="1"/>
  <c r="AE6" i="1"/>
  <c r="AE7" i="1"/>
  <c r="AE8" i="1"/>
  <c r="AE9" i="1"/>
  <c r="AE10" i="1"/>
  <c r="AE2" i="1"/>
</calcChain>
</file>

<file path=xl/sharedStrings.xml><?xml version="1.0" encoding="utf-8"?>
<sst xmlns="http://schemas.openxmlformats.org/spreadsheetml/2006/main" count="49" uniqueCount="49">
  <si>
    <t>Year</t>
  </si>
  <si>
    <t>Population</t>
  </si>
  <si>
    <t>% of Reduced Fare-Trips</t>
  </si>
  <si>
    <t>Total number of buses in fleet</t>
  </si>
  <si>
    <t>% of Buses with Bicycle Racks</t>
  </si>
  <si>
    <t>% of Articulated Buses</t>
  </si>
  <si>
    <t>Percentage of buses with front ramp</t>
  </si>
  <si>
    <t>Percentage of metro stations with elevators</t>
  </si>
  <si>
    <t>Percentage of metro stations with escalators</t>
  </si>
  <si>
    <t>Motor disability trips</t>
  </si>
  <si>
    <t>Intellectual disability trips</t>
  </si>
  <si>
    <t>Psychological disability trips</t>
  </si>
  <si>
    <t>Visual impairment trips</t>
  </si>
  <si>
    <t>With a motor disability  no of customers</t>
  </si>
  <si>
    <t>With an intellectual disability no of customers</t>
  </si>
  <si>
    <t>With a psychological disability no of customers</t>
  </si>
  <si>
    <t>With a visual impairment no of customers</t>
  </si>
  <si>
    <t>% of dwellings within 500 m – morning rush hour</t>
  </si>
  <si>
    <t>% of dwellings within 500 m – day</t>
  </si>
  <si>
    <t>% of dwellings within 500 m – evening</t>
  </si>
  <si>
    <t>% of dwellings within 500 m – Saturday</t>
  </si>
  <si>
    <t>% of dwellings within 500 m – Sunday</t>
  </si>
  <si>
    <t>% of dwellings within 1,000 m – night</t>
  </si>
  <si>
    <t xml:space="preserve">Capital investment in developing infrastructure and improving public transit ($M) </t>
  </si>
  <si>
    <t>Acquisitions of goods and services ($)</t>
  </si>
  <si>
    <t xml:space="preserve">Sense of security – bus survey (%) </t>
  </si>
  <si>
    <t xml:space="preserve">Sense of security – metro survey (%) </t>
  </si>
  <si>
    <t xml:space="preserve">Percentage of security officers trained in the company’s human rights policies or procedures applicable to their activities </t>
  </si>
  <si>
    <t>Reliability</t>
  </si>
  <si>
    <t>Failure</t>
  </si>
  <si>
    <t>Total Ridership Trips</t>
  </si>
  <si>
    <t xml:space="preserve">Average age of metro cars (years) </t>
  </si>
  <si>
    <t xml:space="preserve">Average age of bus fleet (years) </t>
  </si>
  <si>
    <t>Fare increase percent</t>
  </si>
  <si>
    <t>Metro service provided</t>
  </si>
  <si>
    <t>Growth rate</t>
  </si>
  <si>
    <t>customer satisfaction</t>
  </si>
  <si>
    <t># of Free Trips</t>
  </si>
  <si>
    <t>Surface network service provided</t>
  </si>
  <si>
    <t>Customer Dissatisfaction</t>
  </si>
  <si>
    <t>% of Trips with Delays</t>
  </si>
  <si>
    <t>% of Trips with Delays2</t>
  </si>
  <si>
    <t>Service Interruptions</t>
  </si>
  <si>
    <t>Total Bus trips</t>
  </si>
  <si>
    <t>MTDF</t>
  </si>
  <si>
    <t>Service Interruptions2</t>
  </si>
  <si>
    <t>total network</t>
  </si>
  <si>
    <t>Percentage metro</t>
  </si>
  <si>
    <t>percentage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</si>
</sst>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5">
    <cellStyle name="Currency 2" xfId="4" xr:uid="{37B56CC4-F0E6-4CD4-BA2D-7EB1A10195B8}"/>
    <cellStyle name="Normal" xfId="0" builtinId="0"/>
    <cellStyle name="Normal 2" xfId="1" xr:uid="{3D92EB63-D229-4645-8D7E-0A4F008E9713}"/>
    <cellStyle name="Normal 3" xfId="2" xr:uid="{C5A30A58-6A53-4B19-9617-0CE6E81E19A9}"/>
    <cellStyle name="Percent 2" xfId="3" xr:uid="{AA354B02-11A5-4420-B22C-C9F31A5D4AF7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5" formatCode="0.00000000"/>
    </dxf>
    <dxf>
      <numFmt numFmtId="0" formatCode="General"/>
    </dxf>
    <dxf>
      <numFmt numFmtId="2" formatCode="0.0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meen\Desktop\691\Regression\Outflow%20regression%20for%20variables.xlsx" TargetMode="External"/><Relationship Id="rId1" Type="http://schemas.openxmlformats.org/officeDocument/2006/relationships/externalLinkPath" Target="Regression/Outflow%20regression%20for%20vari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>
            <v>0.16000000000000003</v>
          </cell>
        </row>
        <row r="3">
          <cell r="B3">
            <v>0.18000000000000005</v>
          </cell>
        </row>
        <row r="4">
          <cell r="B4">
            <v>0.18000000000000005</v>
          </cell>
        </row>
        <row r="5">
          <cell r="B5">
            <v>0.14000000000000001</v>
          </cell>
        </row>
        <row r="6">
          <cell r="B6">
            <v>0.13</v>
          </cell>
        </row>
        <row r="7">
          <cell r="B7">
            <v>0.10999999999999999</v>
          </cell>
        </row>
        <row r="8">
          <cell r="B8">
            <v>0.12</v>
          </cell>
        </row>
        <row r="9">
          <cell r="B9">
            <v>0.15000000000000002</v>
          </cell>
        </row>
        <row r="10">
          <cell r="B10">
            <v>0.13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19DA7-EDF4-4359-84B4-56AB539AE5CC}" name="Table1" displayName="Table1" ref="A1:AW10" totalsRowShown="0">
  <autoFilter ref="A1:AW10" xr:uid="{16619DA7-EDF4-4359-84B4-56AB539AE5CC}"/>
  <tableColumns count="49">
    <tableColumn id="1" xr3:uid="{BA55448D-844D-4470-836B-4A60E6BDFFBB}" name="Year"/>
    <tableColumn id="2" xr3:uid="{7DA860F8-6912-42BD-8538-04AAB4EA81B9}" name="Population"/>
    <tableColumn id="3" xr3:uid="{47FC0885-5372-4417-A8D0-42A1965474FD}" name="Growth rate"/>
    <tableColumn id="4" xr3:uid="{D9AA4081-2898-4445-8840-4C9A2439B3B5}" name="% of Reduced Fare-Trips"/>
    <tableColumn id="5" xr3:uid="{8BC97FF8-AD8A-46C7-BE57-BD47F7E9CCFA}" name="Total number of buses in fleet"/>
    <tableColumn id="6" xr3:uid="{45299C11-C1F5-4D2E-9A1F-9E10129CA286}" name="% of Buses with Bicycle Racks"/>
    <tableColumn id="7" xr3:uid="{FD71B9A2-8F28-4141-B7C5-328DDB008997}" name="% of Articulated Buses"/>
    <tableColumn id="8" xr3:uid="{0CC98E8A-C077-4674-879D-E95FA35C3DFE}" name="Percentage of buses with front ramp"/>
    <tableColumn id="9" xr3:uid="{55B96AC4-AE37-4E6D-A3F3-7E9C2B1148B8}" name="Percentage of metro stations with elevators"/>
    <tableColumn id="10" xr3:uid="{9F403F7E-7E51-4601-A7A0-86A1B614FFE3}" name="Percentage of metro stations with escalators"/>
    <tableColumn id="11" xr3:uid="{DE75A66E-3398-469E-82BD-09E4C1B954FB}" name="Motor disability trips"/>
    <tableColumn id="12" xr3:uid="{CFA02EB1-1DFD-4FF4-A669-F33598C810F8}" name="Intellectual disability trips"/>
    <tableColumn id="13" xr3:uid="{9F5418F9-4B7C-4F3C-8B06-E6D44E88F3B9}" name="Psychological disability trips"/>
    <tableColumn id="14" xr3:uid="{012DDC36-3785-4173-A716-A8A658FE2EC9}" name="Visual impairment trips"/>
    <tableColumn id="15" xr3:uid="{AD02F463-4A55-40B8-8D77-71AF8A3D3D43}" name="With a motor disability  no of customers"/>
    <tableColumn id="16" xr3:uid="{F0276E3B-674F-4540-928E-7DCE154424AF}" name="With an intellectual disability no of customers"/>
    <tableColumn id="17" xr3:uid="{CF159FCC-0E7F-46E0-9E83-DD134A295EE0}" name="With a psychological disability no of customers"/>
    <tableColumn id="18" xr3:uid="{758EF2C5-5A41-470A-B839-01E29E2D3CBE}" name="With a visual impairment no of customers"/>
    <tableColumn id="19" xr3:uid="{A82BEAB5-809A-4C83-87D7-4A1DF7811D50}" name="% of dwellings within 500 m – morning rush hour"/>
    <tableColumn id="20" xr3:uid="{872568F1-23C7-4B4D-9BF8-62DC9BCAE5C5}" name="% of dwellings within 500 m – day"/>
    <tableColumn id="21" xr3:uid="{05E13723-7768-4E5F-B1CD-52078635A0C7}" name="% of dwellings within 500 m – evening"/>
    <tableColumn id="22" xr3:uid="{F0307C65-37EA-4C0A-9496-F9B1864A8A2A}" name="% of dwellings within 500 m – Saturday"/>
    <tableColumn id="23" xr3:uid="{44CCAAE5-919E-4E4B-A9A8-F03709497DEB}" name="% of dwellings within 500 m – Sunday"/>
    <tableColumn id="24" xr3:uid="{F37A449A-42E5-478C-AE44-742C1458F02E}" name="% of dwellings within 1,000 m – night"/>
    <tableColumn id="25" xr3:uid="{F01FB5A7-ACB4-4782-9C91-3A8F2468BF70}" name="Capital investment in developing infrastructure and improving public transit ($M) "/>
    <tableColumn id="26" xr3:uid="{1564B2B1-9A03-4F03-96D4-256A0097A615}" name="Acquisitions of goods and services ($)"/>
    <tableColumn id="27" xr3:uid="{474DCE83-618D-4FC8-BD85-3FDBA0CB9E5F}" name="Sense of security – bus survey (%) "/>
    <tableColumn id="28" xr3:uid="{1BF6D146-E7E7-4678-8DBA-AD7F6FDB97D3}" name="Sense of security – metro survey (%) "/>
    <tableColumn id="29" xr3:uid="{1F596B7A-FA58-47FD-8F62-97E0655B0DD1}" name="Percentage of security officers trained in the company’s human rights policies or procedures applicable to their activities "/>
    <tableColumn id="30" xr3:uid="{BA311282-944F-4C3F-9E6A-8B29D38BA10B}" name="Reliability"/>
    <tableColumn id="31" xr3:uid="{1BE59EAD-4136-404D-8D50-AAEF0DB297C4}" name="Failure">
      <calculatedColumnFormula>1-AD2</calculatedColumnFormula>
    </tableColumn>
    <tableColumn id="32" xr3:uid="{EAF4DB37-D24C-4824-8BFC-4AF4384FA7BC}" name="% of Trips with Delays"/>
    <tableColumn id="33" xr3:uid="{04417872-A008-46BB-9231-31BA8AD65B44}" name="Total Ridership Trips"/>
    <tableColumn id="34" xr3:uid="{4D3FC65C-F035-44B8-A65C-0473D774F5FC}" name="Average age of metro cars (years) "/>
    <tableColumn id="35" xr3:uid="{3BAF7E40-575B-4B60-8C79-57EA9BBF5931}" name="Average age of bus fleet (years) "/>
    <tableColumn id="36" xr3:uid="{47ADC625-A3DC-4EE3-B44B-AE12ADD224A1}" name="Fare increase percent"/>
    <tableColumn id="37" xr3:uid="{9B4F8A4B-89FB-4CA6-8277-2868EF497A9F}" name="Metro service provided"/>
    <tableColumn id="38" xr3:uid="{7001A02C-DB60-45CA-A49F-0CAFDF4C4B15}" name="Surface network service provided"/>
    <tableColumn id="39" xr3:uid="{F5C9BA6C-650F-410C-ADCD-5C71112D1F30}" name="customer satisfaction"/>
    <tableColumn id="40" xr3:uid="{605A8DF0-B161-4A37-B957-6F915F3224E1}" name="# of Free Trips"/>
    <tableColumn id="41" xr3:uid="{1D8B79C7-0867-44C9-B06C-B668C2B13A95}" name="Customer Dissatisfaction">
      <calculatedColumnFormula>1-[1]Sheet1!B2</calculatedColumnFormula>
    </tableColumn>
    <tableColumn id="42" xr3:uid="{3A528861-8EE3-41AB-B0B5-FE6BE2920155}" name="% of Trips with Delays2" dataDxfId="6"/>
    <tableColumn id="43" xr3:uid="{4FA34C29-16C1-4D1D-A309-D666C825ACCE}" name="Service Interruptions" dataDxfId="5">
      <calculatedColumnFormula>3864+Table1[[#This Row],[% of Trips with Delays2]]</calculatedColumnFormula>
    </tableColumn>
    <tableColumn id="44" xr3:uid="{148762F4-00E3-4699-898A-33B76D8FB335}" name="Total Bus trips"/>
    <tableColumn id="45" xr3:uid="{37EDD0BF-71CD-4E5D-859D-07F2A6DF6319}" name="MTDF" dataDxfId="4">
      <calculatedColumnFormula>3864/Table1[[#This Row],[Total Bus trips]]</calculatedColumnFormula>
    </tableColumn>
    <tableColumn id="46" xr3:uid="{49FFB68E-82EB-4713-89F6-55D4D7000CB1}" name="Service Interruptions2" dataDxfId="3">
      <calculatedColumnFormula>Table1[[#This Row],[MTDF]]+Table1[[#This Row],[% of Trips with Delays]]</calculatedColumnFormula>
    </tableColumn>
    <tableColumn id="47" xr3:uid="{04F70EE1-8322-414D-B33F-55D7E15EAC20}" name="total network" dataDxfId="2">
      <calculatedColumnFormula>Table1[[#This Row],[Metro service provided]]+Table1[[#This Row],[Surface network service provided]]</calculatedColumnFormula>
    </tableColumn>
    <tableColumn id="48" xr3:uid="{3403CF19-448B-4FEF-907B-3DAF8C0F35E2}" name="Percentage metro" dataDxfId="1">
      <calculatedColumnFormula>Table1[[#This Row],[Metro service provided]]/Table1[[#This Row],[total network]]</calculatedColumnFormula>
    </tableColumn>
    <tableColumn id="49" xr3:uid="{1DAD0619-0914-47F2-9862-D0ACE49DAD20}" name="percentage surface" dataDxfId="0">
      <calculatedColumnFormula>Table1[[#This Row],[Surface network service provided]]/Table1[[#This Row],[total network]]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"/>
  <sheetViews>
    <sheetView tabSelected="1" topLeftCell="AK1" workbookViewId="0">
      <selection activeCell="AV6" sqref="AV6"/>
    </sheetView>
  </sheetViews>
  <sheetFormatPr defaultRowHeight="14.4" x14ac:dyDescent="0.3"/>
  <cols>
    <col min="1" max="1" width="6.5546875" customWidth="1"/>
    <col min="2" max="2" width="12.109375" customWidth="1"/>
    <col min="3" max="3" width="23" customWidth="1"/>
    <col min="4" max="4" width="27.88671875" customWidth="1"/>
    <col min="5" max="5" width="27.33203125" customWidth="1"/>
    <col min="6" max="6" width="21.44140625" customWidth="1"/>
    <col min="7" max="7" width="33.44140625" customWidth="1"/>
    <col min="8" max="8" width="39.33203125" customWidth="1"/>
    <col min="9" max="9" width="40" customWidth="1"/>
    <col min="10" max="10" width="20.21875" customWidth="1"/>
    <col min="11" max="11" width="24.21875" customWidth="1"/>
    <col min="12" max="12" width="26.21875" customWidth="1"/>
    <col min="13" max="13" width="22.21875" customWidth="1"/>
    <col min="14" max="14" width="36.33203125" customWidth="1"/>
    <col min="15" max="15" width="41" customWidth="1"/>
    <col min="16" max="16" width="42" customWidth="1"/>
    <col min="17" max="17" width="37.77734375" customWidth="1"/>
    <col min="18" max="18" width="43.5546875" customWidth="1"/>
    <col min="19" max="19" width="31" customWidth="1"/>
    <col min="20" max="20" width="34.5546875" customWidth="1"/>
    <col min="21" max="21" width="35.44140625" customWidth="1"/>
    <col min="22" max="22" width="34.21875" customWidth="1"/>
    <col min="23" max="23" width="33.77734375" customWidth="1"/>
    <col min="24" max="24" width="67.77734375" bestFit="1" customWidth="1"/>
    <col min="25" max="25" width="34.21875" customWidth="1"/>
    <col min="26" max="26" width="31.5546875" customWidth="1"/>
    <col min="27" max="27" width="33.6640625" customWidth="1"/>
    <col min="28" max="28" width="57.109375" customWidth="1"/>
    <col min="29" max="29" width="11" customWidth="1"/>
    <col min="31" max="31" width="13.5546875" customWidth="1"/>
    <col min="32" max="32" width="19.77734375" customWidth="1"/>
    <col min="33" max="33" width="31.44140625" customWidth="1"/>
    <col min="34" max="34" width="29.77734375" customWidth="1"/>
    <col min="35" max="35" width="30.5546875" bestFit="1" customWidth="1"/>
    <col min="36" max="37" width="22.88671875" bestFit="1" customWidth="1"/>
    <col min="38" max="38" width="31.77734375" bestFit="1" customWidth="1"/>
    <col min="40" max="40" width="14.88671875" bestFit="1" customWidth="1"/>
    <col min="41" max="41" width="24.109375" bestFit="1" customWidth="1"/>
    <col min="42" max="42" width="21.5546875" bestFit="1" customWidth="1"/>
    <col min="43" max="43" width="11" bestFit="1" customWidth="1"/>
    <col min="44" max="44" width="15" bestFit="1" customWidth="1"/>
    <col min="45" max="45" width="12" bestFit="1" customWidth="1"/>
    <col min="46" max="46" width="10.5546875" bestFit="1" customWidth="1"/>
    <col min="48" max="48" width="18.33203125" bestFit="1" customWidth="1"/>
  </cols>
  <sheetData>
    <row r="1" spans="1:49" x14ac:dyDescent="0.3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40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38</v>
      </c>
      <c r="AM1" t="s">
        <v>36</v>
      </c>
      <c r="AN1" t="s">
        <v>37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2006</v>
      </c>
      <c r="B2">
        <v>3787447</v>
      </c>
      <c r="C2">
        <v>0.89088900568273388</v>
      </c>
      <c r="D2">
        <v>0.36</v>
      </c>
      <c r="E2">
        <v>1591</v>
      </c>
      <c r="F2">
        <v>0</v>
      </c>
      <c r="G2">
        <v>0</v>
      </c>
      <c r="H2">
        <v>0</v>
      </c>
      <c r="I2">
        <v>0.04</v>
      </c>
      <c r="J2">
        <v>0.88</v>
      </c>
      <c r="K2">
        <v>1057711</v>
      </c>
      <c r="L2">
        <v>693621</v>
      </c>
      <c r="M2">
        <v>125118</v>
      </c>
      <c r="N2">
        <v>88329</v>
      </c>
      <c r="O2">
        <v>8751</v>
      </c>
      <c r="P2">
        <v>2153</v>
      </c>
      <c r="Q2">
        <v>874</v>
      </c>
      <c r="R2">
        <v>764</v>
      </c>
      <c r="S2">
        <v>0.98199999999999998</v>
      </c>
      <c r="T2">
        <v>0.97399999999999998</v>
      </c>
      <c r="U2">
        <v>0.97199999999999998</v>
      </c>
      <c r="V2">
        <v>0.97299999999999998</v>
      </c>
      <c r="W2">
        <v>0.97199999999999998</v>
      </c>
      <c r="X2">
        <v>0.88700000000000001</v>
      </c>
      <c r="Y2">
        <v>40000000</v>
      </c>
      <c r="Z2">
        <v>380000000</v>
      </c>
      <c r="AA2">
        <v>0.91</v>
      </c>
      <c r="AB2">
        <v>0.87</v>
      </c>
      <c r="AC2">
        <v>1</v>
      </c>
      <c r="AD2">
        <v>0.98050000000000004</v>
      </c>
      <c r="AE2">
        <f>1-AD2</f>
        <v>1.9499999999999962E-2</v>
      </c>
      <c r="AF2">
        <v>1.1979999999999999E-2</v>
      </c>
      <c r="AG2">
        <v>363400000</v>
      </c>
      <c r="AH2">
        <v>35</v>
      </c>
      <c r="AI2">
        <v>8</v>
      </c>
      <c r="AJ2">
        <v>0</v>
      </c>
      <c r="AK2">
        <v>59839</v>
      </c>
      <c r="AL2">
        <v>69790</v>
      </c>
      <c r="AM2">
        <v>0.84</v>
      </c>
      <c r="AN2">
        <v>0</v>
      </c>
      <c r="AO2">
        <f>1-[1]Sheet1!B2</f>
        <v>0.84</v>
      </c>
      <c r="AP2" s="2">
        <v>1.1979999999999999E-2</v>
      </c>
      <c r="AQ2" s="1">
        <f>3864+Table1[[#This Row],[% of Trips with Delays2]]</f>
        <v>3864.0119800000002</v>
      </c>
      <c r="AR2">
        <v>4354036</v>
      </c>
      <c r="AS2">
        <f>3864/Table1[[#This Row],[Total Bus trips]]</f>
        <v>8.8745246938702388E-4</v>
      </c>
      <c r="AT2" s="3">
        <f>Table1[[#This Row],[MTDF]]+Table1[[#This Row],[% of Trips with Delays]]</f>
        <v>1.2867452469387024E-2</v>
      </c>
      <c r="AU2">
        <f>Table1[[#This Row],[Metro service provided]]+Table1[[#This Row],[Surface network service provided]]</f>
        <v>129629</v>
      </c>
      <c r="AV2">
        <f>Table1[[#This Row],[Metro service provided]]/Table1[[#This Row],[total network]]</f>
        <v>0.46161738499872712</v>
      </c>
      <c r="AW2" s="4">
        <f>Table1[[#This Row],[Surface network service provided]]/Table1[[#This Row],[total network]]</f>
        <v>0.53838261500127282</v>
      </c>
    </row>
    <row r="3" spans="1:49" x14ac:dyDescent="0.3">
      <c r="A3">
        <v>2007</v>
      </c>
      <c r="B3">
        <v>3820627</v>
      </c>
      <c r="C3">
        <v>0.8760518629039562</v>
      </c>
      <c r="D3">
        <v>0.36</v>
      </c>
      <c r="E3">
        <v>1589</v>
      </c>
      <c r="F3">
        <v>0</v>
      </c>
      <c r="G3">
        <v>0</v>
      </c>
      <c r="H3">
        <v>0</v>
      </c>
      <c r="I3">
        <v>0.04</v>
      </c>
      <c r="J3">
        <v>0.88</v>
      </c>
      <c r="K3">
        <v>1201884</v>
      </c>
      <c r="L3">
        <v>673118</v>
      </c>
      <c r="M3">
        <v>132268</v>
      </c>
      <c r="N3">
        <v>99934</v>
      </c>
      <c r="O3">
        <v>9740</v>
      </c>
      <c r="P3">
        <v>2141</v>
      </c>
      <c r="Q3">
        <v>968</v>
      </c>
      <c r="R3">
        <v>828</v>
      </c>
      <c r="S3">
        <v>0.98199999999999998</v>
      </c>
      <c r="T3">
        <v>0.97399999999999998</v>
      </c>
      <c r="U3">
        <v>0.97199999999999998</v>
      </c>
      <c r="V3">
        <v>0.97299999999999998</v>
      </c>
      <c r="W3">
        <v>0.97199999999999998</v>
      </c>
      <c r="X3">
        <v>0.88700000000000001</v>
      </c>
      <c r="Y3">
        <v>50000000</v>
      </c>
      <c r="Z3">
        <v>397000000</v>
      </c>
      <c r="AA3">
        <v>0.89</v>
      </c>
      <c r="AB3">
        <v>0.89</v>
      </c>
      <c r="AC3">
        <v>1</v>
      </c>
      <c r="AD3">
        <v>0.98</v>
      </c>
      <c r="AE3">
        <f t="shared" ref="AE3:AE10" si="0">1-AD3</f>
        <v>2.0000000000000018E-2</v>
      </c>
      <c r="AF3">
        <v>1.3639999999999999E-2</v>
      </c>
      <c r="AG3">
        <v>367500000</v>
      </c>
      <c r="AH3">
        <v>36</v>
      </c>
      <c r="AI3">
        <v>9</v>
      </c>
      <c r="AJ3">
        <v>0</v>
      </c>
      <c r="AK3">
        <v>64296</v>
      </c>
      <c r="AL3">
        <v>69721</v>
      </c>
      <c r="AM3">
        <v>0.82</v>
      </c>
      <c r="AN3">
        <v>0</v>
      </c>
      <c r="AO3">
        <f>1-[1]Sheet1!B3</f>
        <v>0.82</v>
      </c>
      <c r="AP3" s="2">
        <v>1.3639999999999999E-2</v>
      </c>
      <c r="AQ3" s="1">
        <f>3864+Table1[[#This Row],[% of Trips with Delays2]]</f>
        <v>3864.0136400000001</v>
      </c>
      <c r="AR3">
        <v>5011752</v>
      </c>
      <c r="AS3">
        <f>3864/Table1[[#This Row],[Total Bus trips]]</f>
        <v>7.7098787011009324E-4</v>
      </c>
      <c r="AT3" s="3">
        <f>Table1[[#This Row],[MTDF]]+Table1[[#This Row],[% of Trips with Delays]]</f>
        <v>1.4410987870110092E-2</v>
      </c>
      <c r="AU3">
        <f>Table1[[#This Row],[Metro service provided]]+Table1[[#This Row],[Surface network service provided]]</f>
        <v>134017</v>
      </c>
      <c r="AV3">
        <f>Table1[[#This Row],[Metro service provided]]/Table1[[#This Row],[total network]]</f>
        <v>0.47976003044389892</v>
      </c>
      <c r="AW3" s="4">
        <f>Table1[[#This Row],[Surface network service provided]]/Table1[[#This Row],[total network]]</f>
        <v>0.52023996955610108</v>
      </c>
    </row>
    <row r="4" spans="1:49" x14ac:dyDescent="0.3">
      <c r="A4">
        <v>2008</v>
      </c>
      <c r="B4">
        <v>3859334</v>
      </c>
      <c r="C4">
        <v>1.0131059640210887</v>
      </c>
      <c r="D4">
        <v>0.35</v>
      </c>
      <c r="E4">
        <v>1671</v>
      </c>
      <c r="F4">
        <v>0</v>
      </c>
      <c r="G4">
        <v>0</v>
      </c>
      <c r="H4">
        <v>0</v>
      </c>
      <c r="I4">
        <v>0.04</v>
      </c>
      <c r="J4">
        <v>0.88</v>
      </c>
      <c r="K4">
        <v>1333541</v>
      </c>
      <c r="L4">
        <v>697208</v>
      </c>
      <c r="M4">
        <v>142048</v>
      </c>
      <c r="N4">
        <v>108649</v>
      </c>
      <c r="O4">
        <v>10658</v>
      </c>
      <c r="P4">
        <v>2187</v>
      </c>
      <c r="Q4">
        <v>1049</v>
      </c>
      <c r="R4">
        <v>895</v>
      </c>
      <c r="S4">
        <v>0.98199999999999998</v>
      </c>
      <c r="T4">
        <v>0.97399999999999998</v>
      </c>
      <c r="U4">
        <v>0.97199999999999998</v>
      </c>
      <c r="V4">
        <v>0.97299999999999998</v>
      </c>
      <c r="W4">
        <v>0.97199999999999998</v>
      </c>
      <c r="X4">
        <v>0.88700000000000001</v>
      </c>
      <c r="Y4">
        <v>144000000</v>
      </c>
      <c r="Z4">
        <v>526000000</v>
      </c>
      <c r="AA4">
        <v>0.93</v>
      </c>
      <c r="AB4">
        <v>0.89</v>
      </c>
      <c r="AC4">
        <v>1</v>
      </c>
      <c r="AD4">
        <v>0.98</v>
      </c>
      <c r="AE4">
        <f t="shared" si="0"/>
        <v>2.0000000000000018E-2</v>
      </c>
      <c r="AF4">
        <v>1.206E-2</v>
      </c>
      <c r="AG4">
        <v>382500000</v>
      </c>
      <c r="AH4">
        <v>37</v>
      </c>
      <c r="AI4">
        <v>9</v>
      </c>
      <c r="AJ4">
        <v>0</v>
      </c>
      <c r="AK4">
        <v>75149</v>
      </c>
      <c r="AL4">
        <v>72144</v>
      </c>
      <c r="AM4">
        <v>0.82</v>
      </c>
      <c r="AN4">
        <v>0</v>
      </c>
      <c r="AO4">
        <f>1-[1]Sheet1!B4</f>
        <v>0.82</v>
      </c>
      <c r="AP4" s="2">
        <v>1.206E-2</v>
      </c>
      <c r="AQ4" s="1">
        <f>3864+Table1[[#This Row],[% of Trips with Delays2]]</f>
        <v>3864.01206</v>
      </c>
      <c r="AR4">
        <v>4613797</v>
      </c>
      <c r="AS4">
        <f>3864/Table1[[#This Row],[Total Bus trips]]</f>
        <v>8.3748808194205335E-4</v>
      </c>
      <c r="AT4" s="3">
        <f>Table1[[#This Row],[MTDF]]+Table1[[#This Row],[% of Trips with Delays]]</f>
        <v>1.2897488081942052E-2</v>
      </c>
      <c r="AU4">
        <f>Table1[[#This Row],[Metro service provided]]+Table1[[#This Row],[Surface network service provided]]</f>
        <v>147293</v>
      </c>
      <c r="AV4">
        <f>Table1[[#This Row],[Metro service provided]]/Table1[[#This Row],[total network]]</f>
        <v>0.51020075631564299</v>
      </c>
      <c r="AW4" s="4">
        <f>Table1[[#This Row],[Surface network service provided]]/Table1[[#This Row],[total network]]</f>
        <v>0.48979924368435701</v>
      </c>
    </row>
    <row r="5" spans="1:49" x14ac:dyDescent="0.3">
      <c r="A5">
        <v>2009</v>
      </c>
      <c r="B5">
        <v>3907597</v>
      </c>
      <c r="C5">
        <v>1.2505525564773612</v>
      </c>
      <c r="D5">
        <v>0.33</v>
      </c>
      <c r="E5">
        <v>1680</v>
      </c>
      <c r="F5">
        <v>0</v>
      </c>
      <c r="G5">
        <v>1.3095238095238096E-2</v>
      </c>
      <c r="H5">
        <v>0.09</v>
      </c>
      <c r="I5">
        <v>0.09</v>
      </c>
      <c r="J5">
        <v>0.88</v>
      </c>
      <c r="K5">
        <v>1446131</v>
      </c>
      <c r="L5">
        <v>710584</v>
      </c>
      <c r="M5">
        <v>155839</v>
      </c>
      <c r="N5">
        <v>126168</v>
      </c>
      <c r="O5">
        <v>11452</v>
      </c>
      <c r="P5">
        <v>2182</v>
      </c>
      <c r="Q5">
        <v>1148</v>
      </c>
      <c r="R5">
        <v>990</v>
      </c>
      <c r="S5">
        <v>0.98199999999999998</v>
      </c>
      <c r="T5">
        <v>0.97399999999999998</v>
      </c>
      <c r="U5">
        <v>0.97199999999999998</v>
      </c>
      <c r="V5">
        <v>0.97299999999999998</v>
      </c>
      <c r="W5">
        <v>0.97199999999999998</v>
      </c>
      <c r="X5">
        <v>0.88700000000000001</v>
      </c>
      <c r="Y5">
        <v>149000000</v>
      </c>
      <c r="Z5">
        <v>622000000</v>
      </c>
      <c r="AA5">
        <v>0.92</v>
      </c>
      <c r="AB5">
        <v>0.9</v>
      </c>
      <c r="AC5">
        <v>1</v>
      </c>
      <c r="AD5">
        <v>0.97899999999999998</v>
      </c>
      <c r="AE5">
        <f t="shared" si="0"/>
        <v>2.1000000000000019E-2</v>
      </c>
      <c r="AF5">
        <v>1.141E-2</v>
      </c>
      <c r="AG5">
        <v>382800000</v>
      </c>
      <c r="AH5">
        <v>38</v>
      </c>
      <c r="AI5">
        <v>8</v>
      </c>
      <c r="AJ5">
        <v>0</v>
      </c>
      <c r="AK5">
        <v>76232</v>
      </c>
      <c r="AL5">
        <v>77335</v>
      </c>
      <c r="AM5">
        <v>0.86</v>
      </c>
      <c r="AN5">
        <v>1400000</v>
      </c>
      <c r="AO5">
        <f>1-[1]Sheet1!B5</f>
        <v>0.86</v>
      </c>
      <c r="AP5" s="2">
        <v>1.141E-2</v>
      </c>
      <c r="AQ5" s="1">
        <f>3864+Table1[[#This Row],[% of Trips with Delays2]]</f>
        <v>3864.0114100000001</v>
      </c>
      <c r="AR5">
        <v>4366400</v>
      </c>
      <c r="AS5">
        <f>3864/Table1[[#This Row],[Total Bus trips]]</f>
        <v>8.8493953829241483E-4</v>
      </c>
      <c r="AT5" s="3">
        <f>Table1[[#This Row],[MTDF]]+Table1[[#This Row],[% of Trips with Delays]]</f>
        <v>1.2294939538292415E-2</v>
      </c>
      <c r="AU5">
        <f>Table1[[#This Row],[Metro service provided]]+Table1[[#This Row],[Surface network service provided]]</f>
        <v>153567</v>
      </c>
      <c r="AV5">
        <f>Table1[[#This Row],[Metro service provided]]/Table1[[#This Row],[total network]]</f>
        <v>0.49640873364720284</v>
      </c>
      <c r="AW5" s="4">
        <f>Table1[[#This Row],[Surface network service provided]]/Table1[[#This Row],[total network]]</f>
        <v>0.50359126635279716</v>
      </c>
    </row>
    <row r="6" spans="1:49" x14ac:dyDescent="0.3">
      <c r="A6">
        <v>2010</v>
      </c>
      <c r="B6">
        <v>3953773</v>
      </c>
      <c r="C6">
        <v>1.1816981126764097</v>
      </c>
      <c r="D6">
        <v>0.32</v>
      </c>
      <c r="E6">
        <v>1705</v>
      </c>
      <c r="F6">
        <v>0</v>
      </c>
      <c r="G6">
        <v>8.2111436950146624E-2</v>
      </c>
      <c r="H6">
        <v>0.35</v>
      </c>
      <c r="I6">
        <v>0.12</v>
      </c>
      <c r="J6">
        <v>0.88</v>
      </c>
      <c r="K6">
        <v>1643022</v>
      </c>
      <c r="L6">
        <v>732334</v>
      </c>
      <c r="M6">
        <v>173101</v>
      </c>
      <c r="N6">
        <v>136289</v>
      </c>
      <c r="O6">
        <v>12309</v>
      </c>
      <c r="P6">
        <v>2214</v>
      </c>
      <c r="Q6">
        <v>1273</v>
      </c>
      <c r="R6">
        <v>1042</v>
      </c>
      <c r="S6">
        <v>0.98899999999999999</v>
      </c>
      <c r="T6">
        <v>0.98599999999999999</v>
      </c>
      <c r="U6">
        <v>0.98499999999999999</v>
      </c>
      <c r="V6">
        <v>0.98499999999999999</v>
      </c>
      <c r="W6">
        <v>0.98499999999999999</v>
      </c>
      <c r="X6">
        <v>0.90900000000000003</v>
      </c>
      <c r="Y6">
        <v>270000000</v>
      </c>
      <c r="Z6">
        <v>796000000</v>
      </c>
      <c r="AA6">
        <v>0.93</v>
      </c>
      <c r="AB6">
        <v>0.93</v>
      </c>
      <c r="AC6">
        <v>1</v>
      </c>
      <c r="AD6">
        <v>0.98</v>
      </c>
      <c r="AE6">
        <f t="shared" si="0"/>
        <v>2.0000000000000018E-2</v>
      </c>
      <c r="AF6">
        <v>1.37E-2</v>
      </c>
      <c r="AG6">
        <v>388600000</v>
      </c>
      <c r="AH6">
        <v>39</v>
      </c>
      <c r="AI6">
        <v>6</v>
      </c>
      <c r="AJ6">
        <v>0</v>
      </c>
      <c r="AK6">
        <v>76541</v>
      </c>
      <c r="AL6">
        <v>81128</v>
      </c>
      <c r="AM6">
        <v>0.87</v>
      </c>
      <c r="AN6">
        <v>1300000</v>
      </c>
      <c r="AO6">
        <f>1-[1]Sheet1!B6</f>
        <v>0.87</v>
      </c>
      <c r="AP6" s="2">
        <v>1.37E-2</v>
      </c>
      <c r="AQ6" s="1">
        <f>3864+Table1[[#This Row],[% of Trips with Delays2]]</f>
        <v>3864.0137</v>
      </c>
      <c r="AR6">
        <v>5325346</v>
      </c>
      <c r="AS6">
        <f>3864/Table1[[#This Row],[Total Bus trips]]</f>
        <v>7.2558665671676546E-4</v>
      </c>
      <c r="AT6" s="3">
        <f>Table1[[#This Row],[MTDF]]+Table1[[#This Row],[% of Trips with Delays]]</f>
        <v>1.4425586656716765E-2</v>
      </c>
      <c r="AU6">
        <f>Table1[[#This Row],[Metro service provided]]+Table1[[#This Row],[Surface network service provided]]</f>
        <v>157669</v>
      </c>
      <c r="AV6">
        <f>Table1[[#This Row],[Metro service provided]]/Table1[[#This Row],[total network]]</f>
        <v>0.48545370364497775</v>
      </c>
      <c r="AW6" s="4">
        <f>Table1[[#This Row],[Surface network service provided]]/Table1[[#This Row],[total network]]</f>
        <v>0.51454629635502225</v>
      </c>
    </row>
    <row r="7" spans="1:49" x14ac:dyDescent="0.3">
      <c r="A7">
        <v>2011</v>
      </c>
      <c r="B7">
        <v>3994492</v>
      </c>
      <c r="C7">
        <v>1.0298770313824288</v>
      </c>
      <c r="D7">
        <v>0.32</v>
      </c>
      <c r="E7">
        <v>1680</v>
      </c>
      <c r="F7">
        <v>7.1428571428571426E-3</v>
      </c>
      <c r="G7">
        <v>0.12023809523809524</v>
      </c>
      <c r="H7">
        <v>0.52</v>
      </c>
      <c r="I7">
        <v>0.12</v>
      </c>
      <c r="J7">
        <v>0.88</v>
      </c>
      <c r="K7">
        <v>1936229</v>
      </c>
      <c r="L7">
        <v>750861</v>
      </c>
      <c r="M7">
        <v>221329</v>
      </c>
      <c r="N7">
        <v>147518</v>
      </c>
      <c r="O7">
        <v>14241</v>
      </c>
      <c r="P7">
        <v>2332</v>
      </c>
      <c r="Q7">
        <v>1500</v>
      </c>
      <c r="R7">
        <v>1097</v>
      </c>
      <c r="S7">
        <v>0.99299999999999999</v>
      </c>
      <c r="T7">
        <v>0.98699999999999999</v>
      </c>
      <c r="U7">
        <v>0.98499999999999999</v>
      </c>
      <c r="V7">
        <v>0.98599999999999999</v>
      </c>
      <c r="W7">
        <v>0.98499999999999999</v>
      </c>
      <c r="X7">
        <v>0.94699999999999995</v>
      </c>
      <c r="Y7">
        <v>220000000</v>
      </c>
      <c r="Z7">
        <v>665000000</v>
      </c>
      <c r="AA7">
        <v>0.93</v>
      </c>
      <c r="AB7">
        <v>0.93</v>
      </c>
      <c r="AC7">
        <v>1</v>
      </c>
      <c r="AD7">
        <v>0.97599999999999998</v>
      </c>
      <c r="AE7">
        <f t="shared" si="0"/>
        <v>2.4000000000000021E-2</v>
      </c>
      <c r="AF7">
        <v>1.469E-2</v>
      </c>
      <c r="AG7">
        <v>404800000</v>
      </c>
      <c r="AH7">
        <v>40</v>
      </c>
      <c r="AI7">
        <v>4</v>
      </c>
      <c r="AJ7">
        <v>9.0899999999999995E-2</v>
      </c>
      <c r="AK7">
        <v>77129</v>
      </c>
      <c r="AL7">
        <v>84878</v>
      </c>
      <c r="AM7">
        <v>0.89</v>
      </c>
      <c r="AN7">
        <v>1900000</v>
      </c>
      <c r="AO7">
        <f>1-[1]Sheet1!B7</f>
        <v>0.89</v>
      </c>
      <c r="AP7" s="2">
        <v>1.469E-2</v>
      </c>
      <c r="AQ7" s="1">
        <f>3864+Table1[[#This Row],[% of Trips with Delays2]]</f>
        <v>3864.01469</v>
      </c>
      <c r="AR7">
        <v>5945415</v>
      </c>
      <c r="AS7">
        <f>3864/Table1[[#This Row],[Total Bus trips]]</f>
        <v>6.4991257969376401E-4</v>
      </c>
      <c r="AT7" s="3">
        <f>Table1[[#This Row],[MTDF]]+Table1[[#This Row],[% of Trips with Delays]]</f>
        <v>1.5339912579693764E-2</v>
      </c>
      <c r="AU7">
        <f>Table1[[#This Row],[Metro service provided]]+Table1[[#This Row],[Surface network service provided]]</f>
        <v>162007</v>
      </c>
      <c r="AV7">
        <f>Table1[[#This Row],[Metro service provided]]/Table1[[#This Row],[total network]]</f>
        <v>0.47608436672489463</v>
      </c>
      <c r="AW7" s="4">
        <f>Table1[[#This Row],[Surface network service provided]]/Table1[[#This Row],[total network]]</f>
        <v>0.52391563327510537</v>
      </c>
    </row>
    <row r="8" spans="1:49" x14ac:dyDescent="0.3">
      <c r="A8">
        <v>2012</v>
      </c>
      <c r="B8">
        <v>4031655</v>
      </c>
      <c r="C8">
        <v>0.93035610035018224</v>
      </c>
      <c r="D8">
        <v>0.32</v>
      </c>
      <c r="E8">
        <v>1712</v>
      </c>
      <c r="F8">
        <v>1.2850467289719626E-2</v>
      </c>
      <c r="G8">
        <v>0.11799065420560748</v>
      </c>
      <c r="H8">
        <v>0.52</v>
      </c>
      <c r="I8">
        <v>0.12</v>
      </c>
      <c r="J8">
        <v>0.88</v>
      </c>
      <c r="K8">
        <v>2070189</v>
      </c>
      <c r="L8">
        <v>771238</v>
      </c>
      <c r="M8">
        <v>238796</v>
      </c>
      <c r="N8">
        <v>152533</v>
      </c>
      <c r="O8">
        <v>14988</v>
      </c>
      <c r="P8">
        <v>2398</v>
      </c>
      <c r="Q8">
        <v>1696</v>
      </c>
      <c r="R8">
        <v>1084</v>
      </c>
      <c r="S8">
        <v>0.99399999999999999</v>
      </c>
      <c r="T8">
        <v>0.98799999999999999</v>
      </c>
      <c r="U8">
        <v>0.98499999999999999</v>
      </c>
      <c r="V8">
        <v>0.98599999999999999</v>
      </c>
      <c r="W8">
        <v>0.98599999999999999</v>
      </c>
      <c r="X8">
        <v>0.94699999999999995</v>
      </c>
      <c r="Y8">
        <v>213000000</v>
      </c>
      <c r="Z8">
        <v>578000000</v>
      </c>
      <c r="AA8">
        <v>0.94</v>
      </c>
      <c r="AB8">
        <v>0.92</v>
      </c>
      <c r="AC8">
        <v>1</v>
      </c>
      <c r="AD8">
        <v>0.98</v>
      </c>
      <c r="AE8">
        <f t="shared" si="0"/>
        <v>2.0000000000000018E-2</v>
      </c>
      <c r="AF8">
        <v>1.4970000000000001E-2</v>
      </c>
      <c r="AG8">
        <v>412600000</v>
      </c>
      <c r="AH8">
        <v>41</v>
      </c>
      <c r="AI8">
        <v>5</v>
      </c>
      <c r="AJ8">
        <v>9.0899999999999995E-2</v>
      </c>
      <c r="AK8">
        <v>78162</v>
      </c>
      <c r="AL8">
        <v>90116</v>
      </c>
      <c r="AM8">
        <v>0.88</v>
      </c>
      <c r="AN8">
        <v>2300000</v>
      </c>
      <c r="AO8">
        <f>1-[1]Sheet1!B8</f>
        <v>0.88</v>
      </c>
      <c r="AP8" s="2">
        <v>1.4970000000000001E-2</v>
      </c>
      <c r="AQ8" s="1">
        <f>3864+Table1[[#This Row],[% of Trips with Delays2]]</f>
        <v>3864.0149700000002</v>
      </c>
      <c r="AR8">
        <v>6177258</v>
      </c>
      <c r="AS8">
        <f>3864/Table1[[#This Row],[Total Bus trips]]</f>
        <v>6.2552025510347791E-4</v>
      </c>
      <c r="AT8" s="3">
        <f>Table1[[#This Row],[MTDF]]+Table1[[#This Row],[% of Trips with Delays]]</f>
        <v>1.5595520255103478E-2</v>
      </c>
      <c r="AU8">
        <f>Table1[[#This Row],[Metro service provided]]+Table1[[#This Row],[Surface network service provided]]</f>
        <v>168278</v>
      </c>
      <c r="AV8">
        <f>Table1[[#This Row],[Metro service provided]]/Table1[[#This Row],[total network]]</f>
        <v>0.46448139388393017</v>
      </c>
      <c r="AW8" s="4">
        <f>Table1[[#This Row],[Surface network service provided]]/Table1[[#This Row],[total network]]</f>
        <v>0.53551860611606983</v>
      </c>
    </row>
    <row r="9" spans="1:49" x14ac:dyDescent="0.3">
      <c r="A9">
        <v>2013</v>
      </c>
      <c r="B9">
        <v>4066332</v>
      </c>
      <c r="C9">
        <v>0.86011823928386733</v>
      </c>
      <c r="D9">
        <v>0.32</v>
      </c>
      <c r="E9">
        <v>1730</v>
      </c>
      <c r="F9">
        <v>2.6011560693641619E-2</v>
      </c>
      <c r="G9">
        <v>0.12716763005780346</v>
      </c>
      <c r="H9">
        <v>0.53</v>
      </c>
      <c r="I9">
        <v>0.13</v>
      </c>
      <c r="J9">
        <v>0.88</v>
      </c>
      <c r="K9">
        <v>2251411</v>
      </c>
      <c r="L9">
        <v>772801</v>
      </c>
      <c r="M9">
        <v>274103</v>
      </c>
      <c r="N9">
        <v>162095</v>
      </c>
      <c r="O9">
        <v>19922</v>
      </c>
      <c r="P9">
        <v>2670</v>
      </c>
      <c r="Q9">
        <v>3152</v>
      </c>
      <c r="R9">
        <v>1288</v>
      </c>
      <c r="S9">
        <v>0.99299999999999999</v>
      </c>
      <c r="T9">
        <v>0.98799999999999999</v>
      </c>
      <c r="U9">
        <v>0.98499999999999999</v>
      </c>
      <c r="V9">
        <v>0.98599999999999999</v>
      </c>
      <c r="W9">
        <v>0.98599999999999999</v>
      </c>
      <c r="X9">
        <v>0.94699999999999995</v>
      </c>
      <c r="Y9">
        <v>300000000</v>
      </c>
      <c r="Z9">
        <v>709000000</v>
      </c>
      <c r="AA9">
        <v>0.94</v>
      </c>
      <c r="AB9">
        <v>0.93</v>
      </c>
      <c r="AC9">
        <v>1</v>
      </c>
      <c r="AD9">
        <v>0.98</v>
      </c>
      <c r="AE9">
        <f t="shared" si="0"/>
        <v>2.0000000000000018E-2</v>
      </c>
      <c r="AF9">
        <v>1.525E-2</v>
      </c>
      <c r="AG9">
        <v>416500000</v>
      </c>
      <c r="AH9">
        <v>42</v>
      </c>
      <c r="AI9">
        <v>6</v>
      </c>
      <c r="AJ9">
        <v>9.0899999999999995E-2</v>
      </c>
      <c r="AK9">
        <v>77993</v>
      </c>
      <c r="AL9">
        <v>89686</v>
      </c>
      <c r="AM9">
        <v>0.85</v>
      </c>
      <c r="AN9">
        <v>2200000</v>
      </c>
      <c r="AO9">
        <f>1-[1]Sheet1!B9</f>
        <v>0.85</v>
      </c>
      <c r="AP9" s="2">
        <v>1.525E-2</v>
      </c>
      <c r="AQ9" s="1">
        <f>3864+Table1[[#This Row],[% of Trips with Delays2]]</f>
        <v>3864.0152499999999</v>
      </c>
      <c r="AR9">
        <v>6351054</v>
      </c>
      <c r="AS9">
        <f>3864/Table1[[#This Row],[Total Bus trips]]</f>
        <v>6.0840295169904083E-4</v>
      </c>
      <c r="AT9" s="3">
        <f>Table1[[#This Row],[MTDF]]+Table1[[#This Row],[% of Trips with Delays]]</f>
        <v>1.585840295169904E-2</v>
      </c>
      <c r="AU9">
        <f>Table1[[#This Row],[Metro service provided]]+Table1[[#This Row],[Surface network service provided]]</f>
        <v>167679</v>
      </c>
      <c r="AV9">
        <f>Table1[[#This Row],[Metro service provided]]/Table1[[#This Row],[total network]]</f>
        <v>0.46513278347318388</v>
      </c>
      <c r="AW9" s="4">
        <f>Table1[[#This Row],[Surface network service provided]]/Table1[[#This Row],[total network]]</f>
        <v>0.53486721652681612</v>
      </c>
    </row>
    <row r="10" spans="1:49" x14ac:dyDescent="0.3">
      <c r="A10">
        <v>2014</v>
      </c>
      <c r="B10">
        <v>4093501</v>
      </c>
      <c r="C10">
        <v>0.66814514899422872</v>
      </c>
      <c r="D10">
        <v>0.32</v>
      </c>
      <c r="E10">
        <v>1767</v>
      </c>
      <c r="F10">
        <v>2.5466893039049237E-2</v>
      </c>
      <c r="G10">
        <v>0.14544425580079232</v>
      </c>
      <c r="H10">
        <v>0.53</v>
      </c>
      <c r="I10">
        <v>0.13</v>
      </c>
      <c r="J10">
        <v>0.88</v>
      </c>
      <c r="K10">
        <v>2251411</v>
      </c>
      <c r="L10">
        <v>772801</v>
      </c>
      <c r="M10">
        <v>274103</v>
      </c>
      <c r="N10">
        <v>162095</v>
      </c>
      <c r="O10">
        <v>24856</v>
      </c>
      <c r="P10">
        <v>2942</v>
      </c>
      <c r="Q10">
        <v>4608</v>
      </c>
      <c r="R10">
        <v>1492</v>
      </c>
      <c r="S10">
        <v>0.98899999999999999</v>
      </c>
      <c r="T10">
        <v>0.98299999999999998</v>
      </c>
      <c r="U10">
        <v>0.98</v>
      </c>
      <c r="V10">
        <v>0.98099999999999998</v>
      </c>
      <c r="W10">
        <v>0.98099999999999998</v>
      </c>
      <c r="X10">
        <v>0.94399999999999995</v>
      </c>
      <c r="Y10">
        <v>159000000</v>
      </c>
      <c r="Z10">
        <v>586000000</v>
      </c>
      <c r="AA10">
        <v>0.93</v>
      </c>
      <c r="AB10">
        <v>0.92</v>
      </c>
      <c r="AC10">
        <v>1</v>
      </c>
      <c r="AD10">
        <v>0.98</v>
      </c>
      <c r="AE10">
        <f t="shared" si="0"/>
        <v>2.0000000000000018E-2</v>
      </c>
      <c r="AF10">
        <v>0</v>
      </c>
      <c r="AG10">
        <v>417200000</v>
      </c>
      <c r="AH10">
        <v>43</v>
      </c>
      <c r="AI10">
        <v>7</v>
      </c>
      <c r="AJ10">
        <v>9.0899999999999995E-2</v>
      </c>
      <c r="AK10">
        <v>77681</v>
      </c>
      <c r="AL10">
        <v>85300</v>
      </c>
      <c r="AM10">
        <v>0.87</v>
      </c>
      <c r="AN10">
        <v>2200000</v>
      </c>
      <c r="AO10">
        <f>1-[1]Sheet1!B10</f>
        <v>0.87</v>
      </c>
      <c r="AP10" s="2">
        <v>0</v>
      </c>
      <c r="AQ10" s="1">
        <f>3864+Table1[[#This Row],[% of Trips with Delays2]]</f>
        <v>3864</v>
      </c>
      <c r="AR10">
        <v>6351054</v>
      </c>
      <c r="AS10">
        <f>3864/Table1[[#This Row],[Total Bus trips]]</f>
        <v>6.0840295169904083E-4</v>
      </c>
      <c r="AT10" s="3">
        <f>Table1[[#This Row],[MTDF]]+Table1[[#This Row],[% of Trips with Delays]]</f>
        <v>6.0840295169904083E-4</v>
      </c>
      <c r="AU10">
        <f>Table1[[#This Row],[Metro service provided]]+Table1[[#This Row],[Surface network service provided]]</f>
        <v>162981</v>
      </c>
      <c r="AV10">
        <f>Table1[[#This Row],[Metro service provided]]/Table1[[#This Row],[total network]]</f>
        <v>0.47662610979193892</v>
      </c>
      <c r="AW10" s="4">
        <f>Table1[[#This Row],[Surface network service provided]]/Table1[[#This Row],[total network]]</f>
        <v>0.52337389020806102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Alameen</dc:creator>
  <cp:lastModifiedBy>Alameen Sajeev</cp:lastModifiedBy>
  <dcterms:created xsi:type="dcterms:W3CDTF">2015-06-05T18:17:20Z</dcterms:created>
  <dcterms:modified xsi:type="dcterms:W3CDTF">2024-06-26T16:01:17Z</dcterms:modified>
</cp:coreProperties>
</file>