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Ex3.xml" ContentType="application/vnd.ms-office.chartex+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hidePivotFieldList="1"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010B0282-D3C6-4E51-96E2-A1407D6B525A}" xr6:coauthVersionLast="47" xr6:coauthVersionMax="47" xr10:uidLastSave="{00000000-0000-0000-0000-000000000000}"/>
  <bookViews>
    <workbookView xWindow="0" yWindow="0" windowWidth="20490" windowHeight="10920" firstSheet="6" activeTab="10" xr2:uid="{00000000-000D-0000-FFFF-FFFF00000000}"/>
  </bookViews>
  <sheets>
    <sheet name="Salesstore" sheetId="1" r:id="rId1"/>
    <sheet name="Ship Mode" sheetId="2" r:id="rId2"/>
    <sheet name="Region Sales" sheetId="7" r:id="rId3"/>
    <sheet name="Ship Mode Quantity" sheetId="8" r:id="rId4"/>
    <sheet name="Product Category" sheetId="10" r:id="rId5"/>
    <sheet name="Customer Type" sheetId="11" r:id="rId6"/>
    <sheet name="Order Priority" sheetId="13" r:id="rId7"/>
    <sheet name="Container Type" sheetId="15" r:id="rId8"/>
    <sheet name="Sub Category" sheetId="17" r:id="rId9"/>
    <sheet name="Basic Calculations" sheetId="18" r:id="rId10"/>
    <sheet name="Sheet13" sheetId="14" r:id="rId11"/>
  </sheets>
  <definedNames>
    <definedName name="_xlchart.v1.10" hidden="1">'Customer Type'!$D$2:$D$6</definedName>
    <definedName name="_xlchart.v1.11" hidden="1">'Customer Type'!$E$2:$E$6</definedName>
    <definedName name="_xlchart.v1.8" hidden="1">'Customer Type'!$D$2:$D$6</definedName>
    <definedName name="_xlchart.v1.9" hidden="1">'Customer Type'!$E$2:$E$6</definedName>
    <definedName name="_xlchart.v5.0" hidden="1">'Region Sales'!$A$6</definedName>
    <definedName name="_xlchart.v5.1" hidden="1">'Region Sales'!$A$7</definedName>
    <definedName name="_xlchart.v5.2" hidden="1">'Region Sales'!$B$6:$G$6</definedName>
    <definedName name="_xlchart.v5.3" hidden="1">'Region Sales'!$B$7:$G$7</definedName>
    <definedName name="_xlchart.v5.4" hidden="1">'Region Sales'!$A$6</definedName>
    <definedName name="_xlchart.v5.5" hidden="1">'Region Sales'!$A$7</definedName>
    <definedName name="_xlchart.v5.6" hidden="1">'Region Sales'!$B$6:$G$6</definedName>
    <definedName name="_xlchart.v5.7" hidden="1">'Region Sales'!$B$7:$G$7</definedName>
    <definedName name="Slicer_Customer_Segment">#N/A</definedName>
    <definedName name="Slicer_Order_Priority">#N/A</definedName>
    <definedName name="Slicer_Product_Category">#N/A</definedName>
    <definedName name="Slicer_Region">#N/A</definedName>
    <definedName name="Slicer_Ship_Mode">#N/A</definedName>
  </definedNames>
  <calcPr calcId="18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7" i="18" l="1"/>
  <c r="D14" i="18"/>
  <c r="D11" i="18"/>
  <c r="D5" i="18"/>
  <c r="D8" i="18"/>
  <c r="B14" i="7"/>
  <c r="B7" i="7"/>
  <c r="E5" i="11"/>
  <c r="C3" i="10"/>
  <c r="F7" i="7"/>
  <c r="E4" i="11"/>
  <c r="E7" i="7"/>
  <c r="E3" i="11"/>
  <c r="C2" i="8"/>
  <c r="D7" i="7"/>
  <c r="E6" i="11"/>
  <c r="E2" i="11"/>
  <c r="G7" i="7"/>
  <c r="C7" i="7"/>
  <c r="C3" i="8"/>
</calcChain>
</file>

<file path=xl/sharedStrings.xml><?xml version="1.0" encoding="utf-8"?>
<sst xmlns="http://schemas.openxmlformats.org/spreadsheetml/2006/main" count="6670" uniqueCount="672">
  <si>
    <t>Order_Priority</t>
  </si>
  <si>
    <t>Order_Quantity</t>
  </si>
  <si>
    <t>Sales</t>
  </si>
  <si>
    <t>Ship_Mode</t>
  </si>
  <si>
    <t>Profit</t>
  </si>
  <si>
    <t>Customer_Name</t>
  </si>
  <si>
    <t>Region</t>
  </si>
  <si>
    <t>Customer_Segment</t>
  </si>
  <si>
    <t>Product_Category</t>
  </si>
  <si>
    <t>Product_Sub-Category</t>
  </si>
  <si>
    <t>Product_Name</t>
  </si>
  <si>
    <t>Product_Container</t>
  </si>
  <si>
    <t>High</t>
  </si>
  <si>
    <t>Express Air</t>
  </si>
  <si>
    <t>Monica Federle</t>
  </si>
  <si>
    <t>Corporate</t>
  </si>
  <si>
    <t>Office Supplies</t>
  </si>
  <si>
    <t>Storage &amp; Organization</t>
  </si>
  <si>
    <t>SAFCO Commercial Wire Shelving, Black</t>
  </si>
  <si>
    <t>Large Box</t>
  </si>
  <si>
    <t>Beth Paige</t>
  </si>
  <si>
    <t>Consumer</t>
  </si>
  <si>
    <t>Furniture</t>
  </si>
  <si>
    <t>Office Furnishings</t>
  </si>
  <si>
    <t>Luxo Professional Combination Clamp-On Lamps</t>
  </si>
  <si>
    <t>Not Specified</t>
  </si>
  <si>
    <t>Bryan Davis</t>
  </si>
  <si>
    <t>Tennsco Snap-Together Open Shelving Units, Starter Sets and Add-On Units</t>
  </si>
  <si>
    <t>Low</t>
  </si>
  <si>
    <t>Carlos Daly</t>
  </si>
  <si>
    <t>Home Office</t>
  </si>
  <si>
    <t>Chairs &amp; Chairmats</t>
  </si>
  <si>
    <t>Hon Olson Stacker Stools</t>
  </si>
  <si>
    <t>Medium</t>
  </si>
  <si>
    <t>Muhammed MacIntyre</t>
  </si>
  <si>
    <t>Small Business</t>
  </si>
  <si>
    <t>Tennsco Industrial Shelving</t>
  </si>
  <si>
    <t>Bryan Mills</t>
  </si>
  <si>
    <t>Appliances</t>
  </si>
  <si>
    <t>Hoover Portapowerâ„¢ Portable Vacuum</t>
  </si>
  <si>
    <t>Critical</t>
  </si>
  <si>
    <t>Fred Wasserman</t>
  </si>
  <si>
    <t>Honeywell EnviracaireÂ® Portable Air Cleaner for up to 8 x 10 Room</t>
  </si>
  <si>
    <t>Filia McAdams</t>
  </si>
  <si>
    <t>Technology</t>
  </si>
  <si>
    <t>Copiers and Fax</t>
  </si>
  <si>
    <t>Canon PC-428 Personal Copier</t>
  </si>
  <si>
    <t>Sanjit Chand</t>
  </si>
  <si>
    <t>Sharp AL-1530CS Digital Copier</t>
  </si>
  <si>
    <t>Luke Weiss</t>
  </si>
  <si>
    <t>3M Polarizing Task Lamp with Clamp Arm, Light Gray</t>
  </si>
  <si>
    <t>Rob Dowd</t>
  </si>
  <si>
    <t>Tony Chapman</t>
  </si>
  <si>
    <t>Deflect-o DuraMat Antistatic Studded Beveled Mat for Medium Pile Carpeting</t>
  </si>
  <si>
    <t>Khloe Miller</t>
  </si>
  <si>
    <t>Dana Halogen Swing-Arm Architect Lamp</t>
  </si>
  <si>
    <t>Kristina Nunn</t>
  </si>
  <si>
    <t>Bobby Odegard</t>
  </si>
  <si>
    <t>Adam Bellavance</t>
  </si>
  <si>
    <t>Space Solutions Commercial Steel Shelving</t>
  </si>
  <si>
    <t>Regular Air</t>
  </si>
  <si>
    <t>Rick Reed</t>
  </si>
  <si>
    <t>Office Machines</t>
  </si>
  <si>
    <t>Polycom ViaVideoâ„¢ Desktop Video Communications Unit</t>
  </si>
  <si>
    <t>Anthony O'Donnell</t>
  </si>
  <si>
    <t>Sally Knutson</t>
  </si>
  <si>
    <t>Tables</t>
  </si>
  <si>
    <t>Hon 2111 Invitationâ„¢ Series Corner Table</t>
  </si>
  <si>
    <t>Justin Hirsh</t>
  </si>
  <si>
    <t>Euro Pro Shark Stick Mini Vacuum</t>
  </si>
  <si>
    <t>Canon imageCLASS 2200 Advanced Copier</t>
  </si>
  <si>
    <t>Cathy Armstrong</t>
  </si>
  <si>
    <t>Lesro Sheffield Collection Coffee Table, End Table, Center Table, Corner Table</t>
  </si>
  <si>
    <t>Ivan Liston</t>
  </si>
  <si>
    <t>Carina Mini System Audio Rack, Model AR050B</t>
  </si>
  <si>
    <t>Sarah Jordon</t>
  </si>
  <si>
    <t>Carina 42"Hx23 3/4"W Media Storage Unit</t>
  </si>
  <si>
    <t>Jim Radford</t>
  </si>
  <si>
    <t>Grant Carroll</t>
  </si>
  <si>
    <t>SAFCO Arco Folding Chair</t>
  </si>
  <si>
    <t>Lifetime Advantageâ„¢ Folding Chairs, 4/Carton</t>
  </si>
  <si>
    <t>Doug Bickford</t>
  </si>
  <si>
    <t>Sylvia Foulston</t>
  </si>
  <si>
    <t>Charles McCrossin</t>
  </si>
  <si>
    <t>Cindy Schnelling</t>
  </si>
  <si>
    <t>Luxo Economy Swing Arm Lamp</t>
  </si>
  <si>
    <t>Brendan Dodson</t>
  </si>
  <si>
    <t>Canon PC1060 Personal Laser Copier</t>
  </si>
  <si>
    <t>Jeremy Lonsdale</t>
  </si>
  <si>
    <t>Alan Barnes</t>
  </si>
  <si>
    <t>Jack Lebron</t>
  </si>
  <si>
    <t>Hilary Holden</t>
  </si>
  <si>
    <t>Joy Smith</t>
  </si>
  <si>
    <t>Telescoping Adjustable Floor Lamp</t>
  </si>
  <si>
    <t>Hon 5100 Series Wood Tables</t>
  </si>
  <si>
    <t>Erica Bern</t>
  </si>
  <si>
    <t>Evan Minnotte</t>
  </si>
  <si>
    <t>Canon Image Class D660 Copier</t>
  </si>
  <si>
    <t>HooverÂ® Commercial Lightweight Upright Vacuum</t>
  </si>
  <si>
    <t>Dana Swing-Arm Lamps</t>
  </si>
  <si>
    <t>Guy Armstrong</t>
  </si>
  <si>
    <t>Lesro Round Back Collection Coffee Table, End Table</t>
  </si>
  <si>
    <t>Greg Guthrie</t>
  </si>
  <si>
    <t>Tennsco Commercial Shelving</t>
  </si>
  <si>
    <t>Jim Sink</t>
  </si>
  <si>
    <t>Laminate Occasional Tables</t>
  </si>
  <si>
    <t>Brian Moss</t>
  </si>
  <si>
    <t>Sonia Sunley</t>
  </si>
  <si>
    <t>Roy Skaria</t>
  </si>
  <si>
    <t>Lela Donovan</t>
  </si>
  <si>
    <t>Honeywell Enviracaire Portable HEPA Air Cleaner for 17' x 22' Room</t>
  </si>
  <si>
    <t>Shahid Shariari</t>
  </si>
  <si>
    <t>Office Impressions Heavy Duty Welded Shelving &amp; Multimedia Storage Drawers</t>
  </si>
  <si>
    <t>Dana Kaydos</t>
  </si>
  <si>
    <t>Bruce Stewart</t>
  </si>
  <si>
    <t>Tensor "Hersey Kiss" Styled Floor Lamp</t>
  </si>
  <si>
    <t>Bill Eplett</t>
  </si>
  <si>
    <t>Thomas Seio</t>
  </si>
  <si>
    <t>Tenex 46" x 60" Computer Anti-Static Chairmat, Rectangular Shaped</t>
  </si>
  <si>
    <t>Medium Box</t>
  </si>
  <si>
    <t>Beth Thompson</t>
  </si>
  <si>
    <t>Tenex Contemporary Contur Chairmats for Low and Medium Pile Carpet, Computer, 39" x 49"</t>
  </si>
  <si>
    <t>Helen Abelman</t>
  </si>
  <si>
    <t>SAFCO Folding Chair Trolley</t>
  </si>
  <si>
    <t>Holmes Harmony HEPA Air Purifier for 17 x 20 Room</t>
  </si>
  <si>
    <t>Kimberly Carter</t>
  </si>
  <si>
    <t>Honeywell Quietcare HEPA Air Cleaner</t>
  </si>
  <si>
    <t>Emily Grady</t>
  </si>
  <si>
    <t>Eldon AdvantageÂ® Chair Mats for Low to Medium Pile Carpets</t>
  </si>
  <si>
    <t>Thomas Brumley</t>
  </si>
  <si>
    <t>Eldon Cleatmat Plusâ„¢ Chair Mats for High Pile Carpets</t>
  </si>
  <si>
    <t>Art Ferguson</t>
  </si>
  <si>
    <t>Holmes Odor Grabber</t>
  </si>
  <si>
    <t>Mary O'Rourke</t>
  </si>
  <si>
    <t>Deflect-o EconoMat Studded, No Bevel Mat for Low Pile Carpeting</t>
  </si>
  <si>
    <t>Hallie Redmond</t>
  </si>
  <si>
    <t>Deflect-o Glass Clear Studded Chair Mats</t>
  </si>
  <si>
    <t>Carlos Soltero</t>
  </si>
  <si>
    <t>Holmes HEPA Air Purifier</t>
  </si>
  <si>
    <t>3M Office Air Cleaner</t>
  </si>
  <si>
    <t>Becky Castell</t>
  </si>
  <si>
    <t>Telephones and Communication</t>
  </si>
  <si>
    <t>Bell Sonecor JB700 Caller ID</t>
  </si>
  <si>
    <t>Harold Engle</t>
  </si>
  <si>
    <t>Deflect-o EconoMat Nonstudded, No Bevel Mat</t>
  </si>
  <si>
    <t>Sharp EL500L Fraction Calculator</t>
  </si>
  <si>
    <t>Gene Hale</t>
  </si>
  <si>
    <t>Eldon Portable Mobile Manager</t>
  </si>
  <si>
    <t>Rob Haberlin</t>
  </si>
  <si>
    <t>Eldon SimplefileÂ® Box OfficeÂ®</t>
  </si>
  <si>
    <t>Canon MP41DH Printing Calculator</t>
  </si>
  <si>
    <t>Canon P1-DHIII Palm Printing Calculator</t>
  </si>
  <si>
    <t>TI 30X Scientific Calculator</t>
  </si>
  <si>
    <t>Barry Weirich</t>
  </si>
  <si>
    <t>Scissors, Rulers and Trimmers</t>
  </si>
  <si>
    <t>High Speed Automatic Electric Letter Opener</t>
  </si>
  <si>
    <t>Canon BP1200DH 12-Digit Bubble Jet Printing Calculator</t>
  </si>
  <si>
    <t>Polycom ViewStationâ„¢ Adapter H323 Videoconferencing Unit</t>
  </si>
  <si>
    <t>Dorothy Wardle</t>
  </si>
  <si>
    <t>Frank Price</t>
  </si>
  <si>
    <t>VTech VT20-2481 2.4GHz Two-Line Phone System w/Answering Machine</t>
  </si>
  <si>
    <t>Bionaire Personal Warm Mist Humidifier/Vaporizer</t>
  </si>
  <si>
    <t>Mike Pelletier</t>
  </si>
  <si>
    <t>Eldon CleatmatÂ® Chair Mats for Medium Pile Carpets</t>
  </si>
  <si>
    <t>Jamie Kunitz</t>
  </si>
  <si>
    <t>Deflect-o RollaMat Studded, Beveled Mat for Medium Pile Carpeting</t>
  </si>
  <si>
    <t>DAX Solid Wood Frames</t>
  </si>
  <si>
    <t>Don Jones</t>
  </si>
  <si>
    <t>Rubbermaid ClusterMat Chairmats, Mat Size- 66" x 60", Lip 20" x 11" -90 Degree Angle</t>
  </si>
  <si>
    <t>Eldon ClusterMat Chair Mat with Cordless Antistatic Protection</t>
  </si>
  <si>
    <t>TI 36X Solar Scientific Calculator</t>
  </si>
  <si>
    <t>Christopher Schild</t>
  </si>
  <si>
    <t>Dan Reichenbach</t>
  </si>
  <si>
    <t>Logan Haushalter</t>
  </si>
  <si>
    <t>Sharp EL501VB Scientific Calculator, Battery Operated, 10-Digit Display, Hard Case</t>
  </si>
  <si>
    <t>Marina Lichtenstein</t>
  </si>
  <si>
    <t>Panasonic All Digital Answering System with Caller ID*, KX-TM150B</t>
  </si>
  <si>
    <t>1726 Digital Answering Machine</t>
  </si>
  <si>
    <t>Lisa DeCherney</t>
  </si>
  <si>
    <t>Liz Price</t>
  </si>
  <si>
    <t>Charles Sheldon</t>
  </si>
  <si>
    <t>Sean Wendt</t>
  </si>
  <si>
    <t>Lycoris Saunders</t>
  </si>
  <si>
    <t>Polycom VoiceStation 100</t>
  </si>
  <si>
    <t>Maria Bertelson</t>
  </si>
  <si>
    <t>Meg O'Connel</t>
  </si>
  <si>
    <t>Holmes Replacement Filter for HEPA Air Cleaner, Medium Room</t>
  </si>
  <si>
    <t>Ivan Gibson</t>
  </si>
  <si>
    <t>Craig Carroll</t>
  </si>
  <si>
    <t>Bill Donatelli</t>
  </si>
  <si>
    <t>Labels</t>
  </si>
  <si>
    <t>Avery 52</t>
  </si>
  <si>
    <t>Small Box</t>
  </si>
  <si>
    <t>Annie Cyprus</t>
  </si>
  <si>
    <t>Paper</t>
  </si>
  <si>
    <t>Xerox 1881</t>
  </si>
  <si>
    <t>Xerox 213</t>
  </si>
  <si>
    <t>Andrew Gjertsen</t>
  </si>
  <si>
    <t>Crate-A-Filesâ„¢</t>
  </si>
  <si>
    <t>Nicole Hansen</t>
  </si>
  <si>
    <t>Xerox 1936</t>
  </si>
  <si>
    <t>Binders and Binder Accessories</t>
  </si>
  <si>
    <t>StaplesÂ® General Use 3-Ring Binders</t>
  </si>
  <si>
    <t>Xerox 1904</t>
  </si>
  <si>
    <t>Joy Bell</t>
  </si>
  <si>
    <t>Xerox 1887</t>
  </si>
  <si>
    <t>Computer Peripherals</t>
  </si>
  <si>
    <t>Microsoft Natural Multimedia Keyboard</t>
  </si>
  <si>
    <t>Xerox 188</t>
  </si>
  <si>
    <t>T39m</t>
  </si>
  <si>
    <t>Recycled Eldon Regeneration Jumbo File</t>
  </si>
  <si>
    <t>Envelopes</t>
  </si>
  <si>
    <t>#10- 4 1/8" x 9 1/2" Security-Tint Envelopes</t>
  </si>
  <si>
    <t>12-1/2 Diameter Round Wall Clock</t>
  </si>
  <si>
    <t>Recycled Interoffice Envelopes with String and Button Closure, 10 x 13</t>
  </si>
  <si>
    <t>Home/Office Personal File Carts</t>
  </si>
  <si>
    <t>Acco PermaÂ® 2700 Stacking Storage Drawers</t>
  </si>
  <si>
    <t>Susan Vittorini</t>
  </si>
  <si>
    <t>Tenex File Box, Personal Filing Tote with Lid, Black</t>
  </si>
  <si>
    <t>Chad Cunningham</t>
  </si>
  <si>
    <t>HP Office Paper (20Lb. and 87 Bright)</t>
  </si>
  <si>
    <t>Carl Ludwig</t>
  </si>
  <si>
    <t>Portable Personal File Box</t>
  </si>
  <si>
    <t>PC Concepts 116 Key Quantum 3000 Keyboard</t>
  </si>
  <si>
    <t>Claudia Miner</t>
  </si>
  <si>
    <t>Xerox 1882</t>
  </si>
  <si>
    <t>Accessory12</t>
  </si>
  <si>
    <t>Avery Trapezoid Ring Binder, 3" Capacity, Black, 1040 sheets</t>
  </si>
  <si>
    <t>LindenÂ® 12" Wall Clock With Oak Frame</t>
  </si>
  <si>
    <t>Avery 492</t>
  </si>
  <si>
    <t>AT&amp;T Black Trimline Phone, Model 210</t>
  </si>
  <si>
    <t>Eugene Barchas</t>
  </si>
  <si>
    <t>Wilson Jones 1" Hanging DublLockÂ® Ring Binders</t>
  </si>
  <si>
    <t>Neola Schneider</t>
  </si>
  <si>
    <t>Avery 493</t>
  </si>
  <si>
    <t>Fellowes Bankers Boxâ„¢ StaxonsteelÂ® Drawer File/Stacking System</t>
  </si>
  <si>
    <t>Cari Schnelling</t>
  </si>
  <si>
    <t>Xerox 1885</t>
  </si>
  <si>
    <t>i1000</t>
  </si>
  <si>
    <t>Xerox 1985</t>
  </si>
  <si>
    <t>Xerox 1920</t>
  </si>
  <si>
    <t>Belkin ErgoBoardâ„¢ Keyboard</t>
  </si>
  <si>
    <t>Frank Atkinson</t>
  </si>
  <si>
    <t>GBC DocuBind 200 Manual Binding Machine</t>
  </si>
  <si>
    <t>Xerox 220</t>
  </si>
  <si>
    <t>Jennifer Braxton</t>
  </si>
  <si>
    <t>270c</t>
  </si>
  <si>
    <t>T28 WORLD</t>
  </si>
  <si>
    <t>CF 888</t>
  </si>
  <si>
    <t>Noah Childs</t>
  </si>
  <si>
    <t>Staples Premium Bright 1-Part Blank Computer Paper</t>
  </si>
  <si>
    <t>Belkin 8 Outlet Surge Protector</t>
  </si>
  <si>
    <t>Matt Collins</t>
  </si>
  <si>
    <t>2160i</t>
  </si>
  <si>
    <t>Project Tote Personal File</t>
  </si>
  <si>
    <t>Justin Knight</t>
  </si>
  <si>
    <t>Gould Plastics 9-Pocket Panel Bin, 18-3/8w x 5-1/4d x 20-1/2h, Black</t>
  </si>
  <si>
    <t>Colored Envelopes</t>
  </si>
  <si>
    <t>Southworth 25% Cotton Antique Laid Paper &amp; Envelopes</t>
  </si>
  <si>
    <t>Eldon Expressions Punched Metal &amp; Wood Desk Accessories, Pewter &amp; Cherry</t>
  </si>
  <si>
    <t>Christina DeMoss</t>
  </si>
  <si>
    <t>Fellowes Super Stor/DrawerÂ® Files</t>
  </si>
  <si>
    <t>Micro Innovations Micro 3000 Keyboard, Black</t>
  </si>
  <si>
    <t>Belkin 8 Outlet SurgeMaster II Gold Surge Protector</t>
  </si>
  <si>
    <t>DAX Clear Channel Poster Frame</t>
  </si>
  <si>
    <t>Anna Andreadi</t>
  </si>
  <si>
    <t>HP Office Recycled Paper (20Lb. and 87 Bright)</t>
  </si>
  <si>
    <t>Angele Hood</t>
  </si>
  <si>
    <t>Seth Vernon</t>
  </si>
  <si>
    <t>Eldon Jumbo ProFileâ„¢ Portable File Boxes Graphite/Black</t>
  </si>
  <si>
    <t>Jim Karlsson</t>
  </si>
  <si>
    <t>Microsoft Internet Keyboard</t>
  </si>
  <si>
    <t>Kelly Williams</t>
  </si>
  <si>
    <t>Adesso Programmable 142-Key Keyboard</t>
  </si>
  <si>
    <t>Sarah Foster</t>
  </si>
  <si>
    <t>Belkin F9M820V08 8 Outlet Surge</t>
  </si>
  <si>
    <t>Alex Avila</t>
  </si>
  <si>
    <t>GBC VeloBinder Strips</t>
  </si>
  <si>
    <t>Barbara Fisher</t>
  </si>
  <si>
    <t>MicroTAC 650</t>
  </si>
  <si>
    <t>StarTAC 7760</t>
  </si>
  <si>
    <t>Xerox 210</t>
  </si>
  <si>
    <t>Christopher Martinez</t>
  </si>
  <si>
    <t>i500plus</t>
  </si>
  <si>
    <t>Mark Cousins</t>
  </si>
  <si>
    <t>Belkin MediaBoard 104- Keyboard</t>
  </si>
  <si>
    <t>Ricardo Emerson</t>
  </si>
  <si>
    <t>Xerox 1947</t>
  </si>
  <si>
    <t>Ralph Kennedy</t>
  </si>
  <si>
    <t>Hayes Optima 56K V.90 Internal Voice Modem</t>
  </si>
  <si>
    <t>Xerox 1893</t>
  </si>
  <si>
    <t>Staples Plastic Wall Frames</t>
  </si>
  <si>
    <t>Vicky Freymann</t>
  </si>
  <si>
    <t>Ames Color-FileÂ® Green Diamond Border X-ray Mailers</t>
  </si>
  <si>
    <t>Neil Knudson</t>
  </si>
  <si>
    <t>Nu-Form 106-Key Ergonomic Keyboard w/ Touchpad</t>
  </si>
  <si>
    <t>EldonÂ® Wave Desk Accessories</t>
  </si>
  <si>
    <t>g520</t>
  </si>
  <si>
    <t>Seth Thomas 12" Clock w/ Goldtone Case</t>
  </si>
  <si>
    <t>Fellowes Stor/DrawerÂ® Steel Plusâ„¢ Storage Drawers</t>
  </si>
  <si>
    <t>Xerox 1894</t>
  </si>
  <si>
    <t>Xerox 1896</t>
  </si>
  <si>
    <t>Sarah Bern</t>
  </si>
  <si>
    <t>Avery Hole Reinforcements</t>
  </si>
  <si>
    <t>Patrick O'Brill</t>
  </si>
  <si>
    <t>Belkin 105-Key Black Keyboard</t>
  </si>
  <si>
    <t>Avery Non-Stick Binders</t>
  </si>
  <si>
    <t>Fellowes Mobile Numeric Keypad, Graphite</t>
  </si>
  <si>
    <t>Steve Carroll</t>
  </si>
  <si>
    <t>Logitech Access Keyboard</t>
  </si>
  <si>
    <t>Matt Abelman</t>
  </si>
  <si>
    <t>T65</t>
  </si>
  <si>
    <t>Chad Sievert</t>
  </si>
  <si>
    <t>Avery Trapezoid Extra Heavy Duty 4" Binders</t>
  </si>
  <si>
    <t>V 3600 Series</t>
  </si>
  <si>
    <t>US Robotics 56K V.92 External Faxmodem</t>
  </si>
  <si>
    <t>Nathan Cano</t>
  </si>
  <si>
    <t>Eaton Premium Continuous-Feed Paper, 25% Cotton, Letter Size, White, 1000 Shts/Box</t>
  </si>
  <si>
    <t>Deflect-o SuperTrayâ„¢ Unbreakable Stackable Tray, Letter, Black</t>
  </si>
  <si>
    <t>Roland Black</t>
  </si>
  <si>
    <t>Wilson Jones Impact Binders</t>
  </si>
  <si>
    <t>Bart Watters</t>
  </si>
  <si>
    <t>Surelockâ„¢ Post Binders</t>
  </si>
  <si>
    <t>Fellowes 17-key keypad for PS/2 interface</t>
  </si>
  <si>
    <t>Fellowes StaxonsteelÂ® Drawer Files</t>
  </si>
  <si>
    <t>Avery 491</t>
  </si>
  <si>
    <t>Ken Lonsdale</t>
  </si>
  <si>
    <t>KF 788</t>
  </si>
  <si>
    <t>Guy Thornton</t>
  </si>
  <si>
    <t>GBC Pre-Punched Binding Paper, Plastic, White, 8-1/2" x 11"</t>
  </si>
  <si>
    <t>Howard Miller 13" Diameter Goldtone Round Wall Clock</t>
  </si>
  <si>
    <t>Fellowes Internet Keyboard, Platinum</t>
  </si>
  <si>
    <t>Joseph Airdo</t>
  </si>
  <si>
    <t>Hoover WindTunnelâ„¢ Plus Canister Vacuum</t>
  </si>
  <si>
    <t>GBC Laser Imprintable Binding System Covers, Desert Sand</t>
  </si>
  <si>
    <t>Belkin F5C206VTEL 6 Outlet Surge</t>
  </si>
  <si>
    <t>Computer Printout Paper with Letter-Trim Perforations</t>
  </si>
  <si>
    <t>Xerox 199</t>
  </si>
  <si>
    <t>Rob Beeghly</t>
  </si>
  <si>
    <t>Fellowes Twister Kit, Gray/Clear, 3/pkg</t>
  </si>
  <si>
    <t>Christina Vanderzanden</t>
  </si>
  <si>
    <t>Staples File Caddy</t>
  </si>
  <si>
    <t>Avery Flip-Chart Easel Binder, Black</t>
  </si>
  <si>
    <t>GBC Instant Indexâ„¢ System for Binding Systems</t>
  </si>
  <si>
    <t>Park Ridgeâ„¢ Embossed Executive Business Envelopes</t>
  </si>
  <si>
    <t>Russell Applegate</t>
  </si>
  <si>
    <t>Xerox 4200 Series MultiUse Premium Copy Paper (20Lb. and 84 Bright)</t>
  </si>
  <si>
    <t>Joel Jenkins</t>
  </si>
  <si>
    <t>Filing/Storage Totes and Swivel Casters</t>
  </si>
  <si>
    <t>Brad Eason</t>
  </si>
  <si>
    <t>Barry French</t>
  </si>
  <si>
    <t>Cardinal Slant-DÂ® Ring Binder, Heavy Gauge Vinyl</t>
  </si>
  <si>
    <t>Tenex Personal Project File with Scoop Front Design, Black</t>
  </si>
  <si>
    <t>Ralph Knight</t>
  </si>
  <si>
    <t>Angle-D Binders with Locking Rings, Label Holders</t>
  </si>
  <si>
    <t>Xerox 217</t>
  </si>
  <si>
    <t>600 Series Flip</t>
  </si>
  <si>
    <t>Edward Hooks</t>
  </si>
  <si>
    <t>GBC Twin Loopâ„¢ Wire Binding Elements, 9/16" Spine, Black</t>
  </si>
  <si>
    <t>Fellowes Basic 104-Key Keyboard, Platinum</t>
  </si>
  <si>
    <t>Xerox 1924</t>
  </si>
  <si>
    <t>Howard Miller 13-3/4" Diameter Brushed Chrome Round Wall Clock</t>
  </si>
  <si>
    <t>Recycled Steel Personal File for Standard File Folders</t>
  </si>
  <si>
    <t>GBC Standard Plastic Binding Systems Combs</t>
  </si>
  <si>
    <t>Micro Innovations 104 Keyboard</t>
  </si>
  <si>
    <t>Binder Posts</t>
  </si>
  <si>
    <t>Howard Miller 16" Diameter Gallery Wall Clock</t>
  </si>
  <si>
    <t>Ralph Arnett</t>
  </si>
  <si>
    <t>Dual Level, Single-Width Filing Carts</t>
  </si>
  <si>
    <t>Xerox 194</t>
  </si>
  <si>
    <t>EldonÂ® Expressionsâ„¢ Wood Desk Accessories, Oak</t>
  </si>
  <si>
    <t>Avery 485</t>
  </si>
  <si>
    <t>GBC Binding covers</t>
  </si>
  <si>
    <t>GBC Standard Therm-A-Bind Covers</t>
  </si>
  <si>
    <t>Xerox 1928</t>
  </si>
  <si>
    <t>Xerox 1939</t>
  </si>
  <si>
    <t>Xerox 1978</t>
  </si>
  <si>
    <t>Wausau Papers AstrobrightsÂ® Colored Envelopes</t>
  </si>
  <si>
    <t>Self-Adhesive Ring Binder Labels</t>
  </si>
  <si>
    <t>9-3/4 Diameter Round Wall Clock</t>
  </si>
  <si>
    <t>Xerox 1941</t>
  </si>
  <si>
    <t>Durable Pressboard Binders</t>
  </si>
  <si>
    <t>ACCOHIDEÂ® Binder by Acco</t>
  </si>
  <si>
    <t>Eldon Executive Woodline II Cherry Finish Desk Accessories</t>
  </si>
  <si>
    <t>Logitech Cordless Navigator Duo</t>
  </si>
  <si>
    <t>Hanging Personal Folder File</t>
  </si>
  <si>
    <t>Kensington 7 Outlet MasterPieceÂ® HOMEOFFICE Power Control Center</t>
  </si>
  <si>
    <t>Seth Thomas 13 1/2" Wall Clock</t>
  </si>
  <si>
    <t>3M Organizer Strips</t>
  </si>
  <si>
    <t>Economy Binders</t>
  </si>
  <si>
    <t>X-Rackâ„¢ File for Hanging Folders</t>
  </si>
  <si>
    <t>Avery Durable Binders</t>
  </si>
  <si>
    <t>Dennis Bolton</t>
  </si>
  <si>
    <t>Avery 487</t>
  </si>
  <si>
    <t>Acco Pressboard Covers with Storage Hooks, 14 7/8" x 11", Dark Blue</t>
  </si>
  <si>
    <t>Peter Buhler</t>
  </si>
  <si>
    <t>Hand-Finished Solid Wood Document Frame</t>
  </si>
  <si>
    <t>Staples Brown Kraft Recycled Clasp Envelopes</t>
  </si>
  <si>
    <t>Kensington 6 Outlet Guardian Standard Surge Protector</t>
  </si>
  <si>
    <t>#10 White Business Envelopes,4 1/8 x 9 1/2</t>
  </si>
  <si>
    <t>Microsoft Natural Keyboard Elite</t>
  </si>
  <si>
    <t>6162i</t>
  </si>
  <si>
    <t>Eldon Image Series Black Desk Accessories</t>
  </si>
  <si>
    <t>Avery 498</t>
  </si>
  <si>
    <t>Staples 6 Outlet Surge</t>
  </si>
  <si>
    <t>Xerox 1903</t>
  </si>
  <si>
    <t>Staples Copy Paper (20Lb. and 84 Bright)</t>
  </si>
  <si>
    <t>Eureka Disposable Bags for SanitaireÂ® Vibra Groomer IÂ® Upright Vac</t>
  </si>
  <si>
    <t>Recycled Premium Regency Composition Covers</t>
  </si>
  <si>
    <t>StarTAC 6500</t>
  </si>
  <si>
    <t>Tuff Stuffâ„¢ Recycled Round Ring Binders</t>
  </si>
  <si>
    <t>Xerox 1994</t>
  </si>
  <si>
    <t>Xerox 1993</t>
  </si>
  <si>
    <t>GBC DocuBind P100 Manual Binding Machine</t>
  </si>
  <si>
    <t>Xerox Blank Computer Paper</t>
  </si>
  <si>
    <t>Belkin 6 Outlet Metallic Surge Strip</t>
  </si>
  <si>
    <t>Belkin Premiere Surge Master II 8-outlet surge protector</t>
  </si>
  <si>
    <t>Wilson Jones â€œSnapâ€ Scratch Pad Binder Tool for Ring Binders</t>
  </si>
  <si>
    <t>Avery 510</t>
  </si>
  <si>
    <t>Xerox 193</t>
  </si>
  <si>
    <t>John Castell</t>
  </si>
  <si>
    <t>Xerox 1892</t>
  </si>
  <si>
    <t>David Philippe</t>
  </si>
  <si>
    <t>Xerox 1910</t>
  </si>
  <si>
    <t>Darren Koutras</t>
  </si>
  <si>
    <t>Avery 506</t>
  </si>
  <si>
    <t>Jet-Pak Recycled Peel 'N' Seal Padded Mailers</t>
  </si>
  <si>
    <t>Avery 478</t>
  </si>
  <si>
    <t>Hunter Lopez</t>
  </si>
  <si>
    <t>Cardinal Poly Pocket Divider Pockets for Ring Binders</t>
  </si>
  <si>
    <t>Accessory35</t>
  </si>
  <si>
    <t>Xerox 214</t>
  </si>
  <si>
    <t>Julia Dunbar</t>
  </si>
  <si>
    <t>Xerox 212</t>
  </si>
  <si>
    <t>Binding Machine Supplies</t>
  </si>
  <si>
    <t>GBC Linen Binding Covers</t>
  </si>
  <si>
    <t>Katrina Bavinger</t>
  </si>
  <si>
    <t>Micro Innovations Media Access Pro Keyboard</t>
  </si>
  <si>
    <t>Avery 507</t>
  </si>
  <si>
    <t>Blue String-Tie &amp; Button Interoffice Envelopes, 10 x 13</t>
  </si>
  <si>
    <t>Avery Printable Repositionable Plastic Tabs</t>
  </si>
  <si>
    <t>Avery Binding System Hidden Tabâ„¢ Executive Style Index Sets</t>
  </si>
  <si>
    <t>Annie Thurman</t>
  </si>
  <si>
    <t>XtraLifeÂ® ClearVueâ„¢ Slant-DÂ® Ring Binders by Cardinal</t>
  </si>
  <si>
    <t>Clay Rozendal</t>
  </si>
  <si>
    <t>R380</t>
  </si>
  <si>
    <t>Carl Jackson</t>
  </si>
  <si>
    <t>SAFCO Mobile Desk Side File, Wire Frame</t>
  </si>
  <si>
    <t>LX 788</t>
  </si>
  <si>
    <t>Self-Adhesive Address Labels for Typewriters by Universal</t>
  </si>
  <si>
    <t>Avery Binder Labels</t>
  </si>
  <si>
    <t>IBM Multi-Purpose Copy Paper, 8 1/2 x 11", Case</t>
  </si>
  <si>
    <t>Aaron Bergman</t>
  </si>
  <si>
    <t>Avery 49</t>
  </si>
  <si>
    <t>Eldon Expressionsâ„¢ Desk Accessory, Wood Pencil Holder, Oak</t>
  </si>
  <si>
    <t>Ann Chong</t>
  </si>
  <si>
    <t>Avery Arch Ring Binders</t>
  </si>
  <si>
    <t>APC 7 Outlet Network SurgeArrest Surge Protector</t>
  </si>
  <si>
    <t>Xerox 1966</t>
  </si>
  <si>
    <t>Acco Smartsocketâ„¢ Table Surge Protector, 6 Color-Coded Adapter Outlets</t>
  </si>
  <si>
    <t>Satellite Sectional Post Binders</t>
  </si>
  <si>
    <t>Hunter Glantz</t>
  </si>
  <si>
    <t>Fellowes Black Plastic Comb Bindings</t>
  </si>
  <si>
    <t>Xerox 224</t>
  </si>
  <si>
    <t>Multi-Use Personal File Cart and Caster Set, Three Stacking Bins</t>
  </si>
  <si>
    <t>Xerox 20</t>
  </si>
  <si>
    <t>Xerox 1971</t>
  </si>
  <si>
    <t>StarTAC ST7762</t>
  </si>
  <si>
    <t>Xerox 1930</t>
  </si>
  <si>
    <t>Avery 474</t>
  </si>
  <si>
    <t>Michelle Lonsdale</t>
  </si>
  <si>
    <t>i470</t>
  </si>
  <si>
    <t>300 Series Non-Flip</t>
  </si>
  <si>
    <t>GBC DocuBind TL200 Manual Binding Machine</t>
  </si>
  <si>
    <t>Xerox 1940</t>
  </si>
  <si>
    <t>Xerox 1897</t>
  </si>
  <si>
    <t>Heavy-Duty E-Z-DÂ® Binders</t>
  </si>
  <si>
    <t>Hammermill CopyPlus Copy Paper (20Lb. and 84 Bright)</t>
  </si>
  <si>
    <t>Deluxe Rollaway Locking File with Drawer</t>
  </si>
  <si>
    <t>Lock-Up Easel 'Spel-Binder'</t>
  </si>
  <si>
    <t>Kensington 7 Outlet MasterPiece Power Center</t>
  </si>
  <si>
    <t>PizazzÂ® Global Quick Fileâ„¢</t>
  </si>
  <si>
    <t>Toby Braunhardt</t>
  </si>
  <si>
    <t>Avery 494</t>
  </si>
  <si>
    <t>R280</t>
  </si>
  <si>
    <t>U.S. Robotics 56K Internet Call Modem</t>
  </si>
  <si>
    <t>Fellowes PB500 Electric Punch Plastic Comb Binding Machine with Manual Bind</t>
  </si>
  <si>
    <t>Poly Designer Cover &amp; Back</t>
  </si>
  <si>
    <t>Ibico Covers for Plastic or Wire Binding Elements</t>
  </si>
  <si>
    <t>Fellowes Command Center 5-outlet power strip</t>
  </si>
  <si>
    <t>GBC Prepunched Paper, 19-Hole, for Binding Systems, 24-lb</t>
  </si>
  <si>
    <t>DXLâ„¢ Angle-View Binders with Locking Rings, Black</t>
  </si>
  <si>
    <t>NewellÂ® 3-Hole Punched Plastic Slotted Magazine Holders for Binders</t>
  </si>
  <si>
    <t>Laser &amp; Ink Jet Business Envelopes</t>
  </si>
  <si>
    <t>Avery 51</t>
  </si>
  <si>
    <t>Avery Poly Binder Pockets</t>
  </si>
  <si>
    <t>Eldon Wave Desk Accessories</t>
  </si>
  <si>
    <t>Dot Matrix Printer Tape Reel Labels, White, 5000/Box</t>
  </si>
  <si>
    <t>Premium Transparent Presentation Covers by GBC</t>
  </si>
  <si>
    <t>Brown Kraft Recycled Envelopes</t>
  </si>
  <si>
    <t>A1228</t>
  </si>
  <si>
    <t>T18</t>
  </si>
  <si>
    <t>Fellowes Smart Design 104-Key Enhanced Keyboard, PS/2 Adapter, Platinum</t>
  </si>
  <si>
    <t>Peel &amp; Stick Add-On Corner Pockets</t>
  </si>
  <si>
    <t>Eureka The BossÂ® Cordless Rechargeable Stick Vac</t>
  </si>
  <si>
    <t>Xerox 1905</t>
  </si>
  <si>
    <t>Conquestâ„¢ 14 Commercial Heavy-Duty Upright Vacuum, Collection System, Accessory Kit</t>
  </si>
  <si>
    <t>Avery 497</t>
  </si>
  <si>
    <t>Manila Recycled Extra-Heavyweight Clasp Envelopes, 6" x 9"</t>
  </si>
  <si>
    <t>Keytronic Designer 104- Key Black Keyboard</t>
  </si>
  <si>
    <t>LX 677</t>
  </si>
  <si>
    <t>Acco Suede Grain Vinyl Round Ring Binder</t>
  </si>
  <si>
    <t>Staples #10 Laser &amp; Inkjet Envelopes, 4 1/8" x 9 1/2", 100/Box</t>
  </si>
  <si>
    <t>Micro Innovations Micro Digital Wireless Keyboard and Mouse, Gray</t>
  </si>
  <si>
    <t>Zoom V.92 V.44 PCI Internal Controllerless FaxModem</t>
  </si>
  <si>
    <t>Zoom V.92 USB External Faxmodem</t>
  </si>
  <si>
    <t>Wilson Jones Ledger-Size, Piano-Hinge Binder, 2", Blue</t>
  </si>
  <si>
    <t>Chuck Magee</t>
  </si>
  <si>
    <t>EldonÂ® 200 Classâ„¢ Desk Accessories, Burgundy</t>
  </si>
  <si>
    <t>Ibico EB-19 Dual Function Manual Binding System</t>
  </si>
  <si>
    <t>Southworth 25% Cotton Premium Laser Paper and Envelopes</t>
  </si>
  <si>
    <t>Timeport L7089</t>
  </si>
  <si>
    <t>Fellowes Smart Surge Ten-Outlet Protector, Platinum</t>
  </si>
  <si>
    <t>Pressboard Covers with Storage Hooks, 9 1/2" x 11", Light Blue</t>
  </si>
  <si>
    <t>*Staples* Packaging Labels</t>
  </si>
  <si>
    <t>Avery Legal 4-Ring Binder</t>
  </si>
  <si>
    <t>Xerox 1953</t>
  </si>
  <si>
    <t>Staples Standard Envelopes</t>
  </si>
  <si>
    <t>Philip Brown</t>
  </si>
  <si>
    <t>Paul Gonzalez</t>
  </si>
  <si>
    <t>GBC Imprintable Covers</t>
  </si>
  <si>
    <t>ArrayÂ® Parchment Paper, Assorted Colors</t>
  </si>
  <si>
    <t>Avery Durable Poly Binders</t>
  </si>
  <si>
    <t>#10-4 1/8" x 9 1/2" Premium Diagonal Seam Envelopes</t>
  </si>
  <si>
    <t>24 Capacity Maxi Data Binder Racks, Pearl</t>
  </si>
  <si>
    <t>Xerox 1898</t>
  </si>
  <si>
    <t>Holmes Replacement Filter for HEPA Air Cleaner, Large Room</t>
  </si>
  <si>
    <t>Fellowes Strictly BusinessÂ® Drawer File, Letter/Legal Size</t>
  </si>
  <si>
    <t>Eureka Sanitaire Â® Multi-Pro Heavy-Duty Upright, Disposable Bags</t>
  </si>
  <si>
    <t>Cardinal Holdit Business Card Pockets</t>
  </si>
  <si>
    <t>T193</t>
  </si>
  <si>
    <t>Hammermill Color Copier Paper (28Lb. and 96 Bright)</t>
  </si>
  <si>
    <t>Julie Creighton</t>
  </si>
  <si>
    <t>CF 688</t>
  </si>
  <si>
    <t>Acco PermaÂ® 3000 Stacking Storage Drawers</t>
  </si>
  <si>
    <t>Avery 479</t>
  </si>
  <si>
    <t>Wilson JonesÂ® Four-Pocket Poly Binders</t>
  </si>
  <si>
    <t>Xerox 1983</t>
  </si>
  <si>
    <t>Wilson Jones DublLockÂ® D-Ring Binders</t>
  </si>
  <si>
    <t>Wilson Jones Hanging View Binder, White, 1"</t>
  </si>
  <si>
    <t>Ibico Recycled Linen-Style Covers</t>
  </si>
  <si>
    <t>Fellowes 8 Outlet Superior Workstation Surge Protector</t>
  </si>
  <si>
    <t>Tyvek Interoffice Envelopes, 9 1/2" x 12 1/2", 100/Box</t>
  </si>
  <si>
    <t>Premier Elliptical Ring Binder, Black</t>
  </si>
  <si>
    <t>Avery 520</t>
  </si>
  <si>
    <t>Xerox 226</t>
  </si>
  <si>
    <t>Howard Miller 11-1/2" Diameter Ridgewood Wall Clock</t>
  </si>
  <si>
    <t>#10 Self-Seal White Envelopes</t>
  </si>
  <si>
    <t>Tyvek Â® Top-Opening Peel &amp; Seel Envelopes, Plain White</t>
  </si>
  <si>
    <t>Keytronic 105-Key Spanish Keyboard</t>
  </si>
  <si>
    <t>Motorola SB4200 Cable Modem</t>
  </si>
  <si>
    <t>Rick Duston</t>
  </si>
  <si>
    <t>Xerox 1891</t>
  </si>
  <si>
    <t>Fellowes Recycled Storage Drawers</t>
  </si>
  <si>
    <t>Stewart Carmichael</t>
  </si>
  <si>
    <t>Eureka Hand Vacuum, Bagless</t>
  </si>
  <si>
    <t>Airmail Envelopes</t>
  </si>
  <si>
    <t>Accessory27</t>
  </si>
  <si>
    <t>Xerox 1962</t>
  </si>
  <si>
    <t>Xerox 227</t>
  </si>
  <si>
    <t>Personal Creationsâ„¢ Ink Jet Cards and Labels</t>
  </si>
  <si>
    <t>Xerox 1923</t>
  </si>
  <si>
    <t>Giulietta Weimer</t>
  </si>
  <si>
    <t>I888 World Phone</t>
  </si>
  <si>
    <t>Xerox 1997</t>
  </si>
  <si>
    <t>GBC DocuBind TL300 Electric Binding System</t>
  </si>
  <si>
    <t>Storex DuraTech Recycled Plastic Frosted Binders</t>
  </si>
  <si>
    <t>Xerox 1950</t>
  </si>
  <si>
    <t>GBC ProClickâ„¢ 150 Presentation Binding System</t>
  </si>
  <si>
    <t>Letter Size Cart</t>
  </si>
  <si>
    <t>Career Cubicle Clock, 8 1/4", Black</t>
  </si>
  <si>
    <t>V8162</t>
  </si>
  <si>
    <t>Flexible Leather- Look Classic Collection Ring Binder</t>
  </si>
  <si>
    <t>Presstex Flexible Ring Binders</t>
  </si>
  <si>
    <t>Acco 6 Outlet Guardian Premium Surge Suppressor</t>
  </si>
  <si>
    <t>Avery 481</t>
  </si>
  <si>
    <t>Southworth 25% Cotton Linen-Finish Paper &amp; Envelopes</t>
  </si>
  <si>
    <t>Xerox 1979</t>
  </si>
  <si>
    <t>Xerox 196</t>
  </si>
  <si>
    <t>Vinyl Sectional Post Binders</t>
  </si>
  <si>
    <t>Round Ring Binders</t>
  </si>
  <si>
    <t>Xerox 1989</t>
  </si>
  <si>
    <t>Avery 496</t>
  </si>
  <si>
    <t>Heather Jas</t>
  </si>
  <si>
    <t>Avery 514</t>
  </si>
  <si>
    <t>V8160</t>
  </si>
  <si>
    <t>Chuck Clark</t>
  </si>
  <si>
    <t>Xerox 1907</t>
  </si>
  <si>
    <t>EldonÂ® Image Series Desk Accessories, Burgundy</t>
  </si>
  <si>
    <t>John Grady</t>
  </si>
  <si>
    <t>Eureka Recycled Copy Paper 8 1/2" x 11", Ream</t>
  </si>
  <si>
    <t>Michael Granlund</t>
  </si>
  <si>
    <t>Xerox 1927</t>
  </si>
  <si>
    <t>StarTAC Series</t>
  </si>
  <si>
    <t>Maya Herman</t>
  </si>
  <si>
    <t>StarTAC 8000</t>
  </si>
  <si>
    <t>Brad Norvell</t>
  </si>
  <si>
    <t>Ken Heidel</t>
  </si>
  <si>
    <t>Hoover Replacement Belts For Soft Guardâ„¢ &amp; Commercial Ltweight Upright Vacs, 2/Pk</t>
  </si>
  <si>
    <t>SimpliFileâ„¢ Personal File, Black Granite, 15w x 6-15/16d x 11-1/4h</t>
  </si>
  <si>
    <t>Mike Kennedy</t>
  </si>
  <si>
    <t>Theone Pippenger</t>
  </si>
  <si>
    <t>Xerox 1906</t>
  </si>
  <si>
    <t>Pens &amp; Art Supplies</t>
  </si>
  <si>
    <t>Model L Table or Wall-Mount Pencil Sharpener</t>
  </si>
  <si>
    <t>Staples Colored Bar Computer Paper</t>
  </si>
  <si>
    <t>Multimedia Mailers</t>
  </si>
  <si>
    <t>StarTAC Analog</t>
  </si>
  <si>
    <t>Nathan Mautz</t>
  </si>
  <si>
    <t>Logitech Internet Navigator Keyboard</t>
  </si>
  <si>
    <t>Staples #10 Colored Envelopes</t>
  </si>
  <si>
    <t>#10- 4 1/8" x 9 1/2" Recycled Envelopes</t>
  </si>
  <si>
    <t>Peel &amp; SeelÂ® Recycled Catalog Envelopes, Brown</t>
  </si>
  <si>
    <t>Kensington 7 Outlet MasterPiece Power Center with Fax/Phone Line Protection</t>
  </si>
  <si>
    <t>Liz Thompson</t>
  </si>
  <si>
    <t>Acco Four Pocket Poly Ring Binder with Label Holder, Smoke, 1"</t>
  </si>
  <si>
    <t>Mary Zewe</t>
  </si>
  <si>
    <t>Helen Andreada</t>
  </si>
  <si>
    <t>1/4 Fold Party Design Invitations &amp; White Envelopes, 24 8-1/2" X 11" Cards, 25 Env./Pack</t>
  </si>
  <si>
    <t>Gyration Ultra Cordless Optical Suite</t>
  </si>
  <si>
    <t>Targus USB Numeric Keypad</t>
  </si>
  <si>
    <t>Belkin 5 Outlet SurgeMasterâ„¢ Power Centers</t>
  </si>
  <si>
    <t>M70</t>
  </si>
  <si>
    <t>Fellowes EZ Multi-Media Keyboard</t>
  </si>
  <si>
    <t>Liz MacKendrick</t>
  </si>
  <si>
    <t>Xerox 1922</t>
  </si>
  <si>
    <t>Talkabout T8097</t>
  </si>
  <si>
    <t>Fellowes PB300 Plastic Comb Binding Machine</t>
  </si>
  <si>
    <t>Xerox 1934</t>
  </si>
  <si>
    <t>GBC Therma-A-Bind 250T Electric Binding System</t>
  </si>
  <si>
    <t>Sean O'Donnell</t>
  </si>
  <si>
    <t>Wilson Jones 14 Line Acrylic Coated Pressboard Data Binders</t>
  </si>
  <si>
    <t>Shirley Schmidt</t>
  </si>
  <si>
    <t>Column1</t>
  </si>
  <si>
    <t>Column Labels</t>
  </si>
  <si>
    <t>Grand Total</t>
  </si>
  <si>
    <t>Sum of Profit</t>
  </si>
  <si>
    <t>Sum of Sales</t>
  </si>
  <si>
    <t>Nevada</t>
  </si>
  <si>
    <t>Oregon</t>
  </si>
  <si>
    <t>Utah</t>
  </si>
  <si>
    <t>Alaska</t>
  </si>
  <si>
    <t>Montana</t>
  </si>
  <si>
    <t>Texas</t>
  </si>
  <si>
    <t>Texasinghouse Clip-On Gooseneck Lamps</t>
  </si>
  <si>
    <t>SouthTexasern Bell FA970 Digital Answering Machine with Time/Day Stamp</t>
  </si>
  <si>
    <t>Julia Texas</t>
  </si>
  <si>
    <t>Sum of Order_Quantity</t>
  </si>
  <si>
    <t>Row Labels</t>
  </si>
  <si>
    <t>Which Region has the maximum Sales?</t>
  </si>
  <si>
    <t>How many products are shipped in each of the modes?</t>
  </si>
  <si>
    <t>Which Product Category is sold most?</t>
  </si>
  <si>
    <t>Which type of customers buy most of the products?</t>
  </si>
  <si>
    <t>How many products are ordered based on priority and which type of customer has placed the order</t>
  </si>
  <si>
    <t>Which Container is majorly used and at which priority</t>
  </si>
  <si>
    <t>How much profit is earned in each state according to Product Sub Category</t>
  </si>
  <si>
    <t>What is the total number of orders placed?</t>
  </si>
  <si>
    <t>What is the total quantity of products ordered?</t>
  </si>
  <si>
    <t>What is the maximum Profit achieved in a region?</t>
  </si>
  <si>
    <t>What is the total profit?</t>
  </si>
  <si>
    <t>What is the total sale?</t>
  </si>
  <si>
    <t>What is the most commonly used Shipping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</si>
</sst>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theme="4" tint="0.39997558519241921"/>
      </bottom>
      <diagonal/>
    </border>
    <border>
      <left/>
      <right/>
      <top style="thin">
        <color theme="4" tint="0.39997558519241921"/>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pivotButton="1"/>
    <xf numFmtId="0" fontId="16" fillId="34" borderId="19" xfId="0" applyFont="1" applyFill="1" applyBorder="1"/>
    <xf numFmtId="0" fontId="0" fillId="0" borderId="0" xfId="0" applyNumberFormat="1"/>
    <xf numFmtId="0" fontId="16" fillId="34" borderId="20" xfId="0" applyFont="1" applyFill="1" applyBorder="1"/>
    <xf numFmtId="0" fontId="0" fillId="34" borderId="20" xfId="0" applyFont="1" applyFill="1" applyBorder="1"/>
    <xf numFmtId="0" fontId="0" fillId="0" borderId="20" xfId="0" applyFont="1" applyBorder="1"/>
    <xf numFmtId="0" fontId="13" fillId="33" borderId="0" xfId="0" applyFont="1" applyFill="1" applyBorder="1"/>
    <xf numFmtId="0" fontId="0" fillId="0" borderId="0" xfId="0" applyAlignment="1">
      <alignment horizontal="left"/>
    </xf>
    <xf numFmtId="9" fontId="0" fillId="0" borderId="0" xfId="1" applyFont="1"/>
    <xf numFmtId="0" fontId="16" fillId="34" borderId="20" xfId="0" applyFont="1" applyFill="1" applyBorder="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8">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Custom Style" pivot="0" table="0" count="10" xr9:uid="{00000000-0011-0000-FFFF-FFFF00000000}">
      <tableStyleElement type="wholeTable" dxfId="17"/>
      <tableStyleElement type="headerRow" dxfId="16"/>
    </tableStyle>
  </tableStyles>
  <colors>
    <mruColors>
      <color rgb="FF660066"/>
      <color rgb="FFCC00CC"/>
    </mruColors>
  </colors>
  <extLst>
    <ext xmlns:x14="http://schemas.microsoft.com/office/spreadsheetml/2009/9/main" uri="{46F421CA-312F-682f-3DD2-61675219B42D}">
      <x14:dxfs count="8">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rgb="FFCC00CC"/>
              </stop>
              <stop position="1">
                <color rgb="FF660066"/>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diagonalUp="0" diagonalDown="0">
            <left/>
            <right/>
            <top style="thin">
              <color rgb="FF999999"/>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[SagarExcelProject.xlsm]Ship Mode!PivotTable3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880314960629922"/>
          <c:y val="0.16564596092155148"/>
          <c:w val="0.3057101924759405"/>
          <c:h val="0.75010279965004378"/>
        </c:manualLayout>
      </c:layout>
      <c:bar3DChart>
        <c:barDir val="col"/>
        <c:grouping val="standard"/>
        <c:varyColors val="0"/>
        <c:ser>
          <c:idx val="0"/>
          <c:order val="0"/>
          <c:tx>
            <c:strRef>
              <c:f>'Ship Mode'!$B$1:$B$2</c:f>
              <c:strCache>
                <c:ptCount val="1"/>
                <c:pt idx="0">
                  <c:v>Express Air</c:v>
                </c:pt>
              </c:strCache>
            </c:strRef>
          </c:tx>
          <c:spPr>
            <a:solidFill>
              <a:schemeClr val="accent1"/>
            </a:solidFill>
            <a:ln>
              <a:noFill/>
            </a:ln>
            <a:effectLst/>
            <a:sp3d/>
          </c:spPr>
          <c:invertIfNegative val="0"/>
          <c:cat>
            <c:strRef>
              <c:f>'Ship Mode'!$A$3</c:f>
              <c:strCache>
                <c:ptCount val="1"/>
                <c:pt idx="0">
                  <c:v>Total</c:v>
                </c:pt>
              </c:strCache>
            </c:strRef>
          </c:cat>
          <c:val>
            <c:numRef>
              <c:f>'Ship Mode'!$B$3</c:f>
              <c:numCache>
                <c:formatCode>General</c:formatCode>
                <c:ptCount val="1"/>
                <c:pt idx="0">
                  <c:v>242731.57550000001</c:v>
                </c:pt>
              </c:numCache>
            </c:numRef>
          </c:val>
          <c:extLst>
            <c:ext xmlns:c16="http://schemas.microsoft.com/office/drawing/2014/chart" uri="{C3380CC4-5D6E-409C-BE32-E72D297353CC}">
              <c16:uniqueId val="{00000000-5F23-43C9-9F1A-9ADEB76CF28B}"/>
            </c:ext>
          </c:extLst>
        </c:ser>
        <c:ser>
          <c:idx val="1"/>
          <c:order val="1"/>
          <c:tx>
            <c:strRef>
              <c:f>'Ship Mode'!$C$1:$C$2</c:f>
              <c:strCache>
                <c:ptCount val="1"/>
                <c:pt idx="0">
                  <c:v>Regular Air</c:v>
                </c:pt>
              </c:strCache>
            </c:strRef>
          </c:tx>
          <c:spPr>
            <a:solidFill>
              <a:schemeClr val="accent2"/>
            </a:solidFill>
            <a:ln>
              <a:noFill/>
            </a:ln>
            <a:effectLst/>
            <a:sp3d/>
          </c:spPr>
          <c:invertIfNegative val="0"/>
          <c:cat>
            <c:strRef>
              <c:f>'Ship Mode'!$A$3</c:f>
              <c:strCache>
                <c:ptCount val="1"/>
                <c:pt idx="0">
                  <c:v>Total</c:v>
                </c:pt>
              </c:strCache>
            </c:strRef>
          </c:cat>
          <c:val>
            <c:numRef>
              <c:f>'Ship Mode'!$C$3</c:f>
              <c:numCache>
                <c:formatCode>General</c:formatCode>
                <c:ptCount val="1"/>
                <c:pt idx="0">
                  <c:v>854296.11149999977</c:v>
                </c:pt>
              </c:numCache>
            </c:numRef>
          </c:val>
          <c:extLst>
            <c:ext xmlns:c16="http://schemas.microsoft.com/office/drawing/2014/chart" uri="{C3380CC4-5D6E-409C-BE32-E72D297353CC}">
              <c16:uniqueId val="{00000001-E204-42E1-9700-23C04ED47881}"/>
            </c:ext>
          </c:extLst>
        </c:ser>
        <c:dLbls>
          <c:showLegendKey val="0"/>
          <c:showVal val="0"/>
          <c:showCatName val="0"/>
          <c:showSerName val="0"/>
          <c:showPercent val="0"/>
          <c:showBubbleSize val="0"/>
        </c:dLbls>
        <c:gapWidth val="219"/>
        <c:shape val="box"/>
        <c:axId val="313987960"/>
        <c:axId val="313988288"/>
        <c:axId val="576637728"/>
      </c:bar3DChart>
      <c:catAx>
        <c:axId val="313987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988288"/>
        <c:crosses val="autoZero"/>
        <c:auto val="1"/>
        <c:lblAlgn val="ctr"/>
        <c:lblOffset val="100"/>
        <c:noMultiLvlLbl val="0"/>
      </c:catAx>
      <c:valAx>
        <c:axId val="31398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987960"/>
        <c:crosses val="autoZero"/>
        <c:crossBetween val="between"/>
      </c:valAx>
      <c:serAx>
        <c:axId val="57663772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98828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[SagarExcelProject.xlsm]Ship Mode Quantity!PivotTable9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manualLayout>
          <c:layoutTarget val="inner"/>
          <c:xMode val="edge"/>
          <c:yMode val="edge"/>
          <c:x val="0.12416713313679392"/>
          <c:y val="0.14249781277340332"/>
          <c:w val="0.55045962856538666"/>
          <c:h val="0.80657626130067073"/>
        </c:manualLayout>
      </c:layout>
      <c:pieChart>
        <c:varyColors val="1"/>
        <c:ser>
          <c:idx val="0"/>
          <c:order val="0"/>
          <c:tx>
            <c:strRef>
              <c:f>'Ship Mode Quantity'!$B$1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94CD-4FB7-9951-8AACE4A221BA}"/>
              </c:ext>
            </c:extLst>
          </c:dPt>
          <c:dPt>
            <c:idx val="1"/>
            <c:bubble3D val="0"/>
            <c:spPr>
              <a:solidFill>
                <a:schemeClr val="accent2"/>
              </a:solidFill>
              <a:ln>
                <a:noFill/>
              </a:ln>
              <a:effectLst/>
            </c:spPr>
          </c:dPt>
          <c:cat>
            <c:strRef>
              <c:f>'Ship Mode Quantity'!$A$2:$A$4</c:f>
              <c:strCache>
                <c:ptCount val="2"/>
                <c:pt idx="0">
                  <c:v>Regular Air</c:v>
                </c:pt>
                <c:pt idx="1">
                  <c:v>Express Air</c:v>
                </c:pt>
              </c:strCache>
            </c:strRef>
          </c:cat>
          <c:val>
            <c:numRef>
              <c:f>'Ship Mode Quantity'!$B$2:$B$4</c:f>
              <c:numCache>
                <c:formatCode>General</c:formatCode>
                <c:ptCount val="2"/>
                <c:pt idx="0">
                  <c:v>14431</c:v>
                </c:pt>
                <c:pt idx="1">
                  <c:v>3715</c:v>
                </c:pt>
              </c:numCache>
            </c:numRef>
          </c:val>
          <c:extLst>
            <c:ext xmlns:c16="http://schemas.microsoft.com/office/drawing/2014/chart" uri="{C3380CC4-5D6E-409C-BE32-E72D297353CC}">
              <c16:uniqueId val="{00000000-94CD-4FB7-9951-8AACE4A221B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[SagarExcelProject.xlsm]Product Category!PivotTable10</c:name>
    <c:fmtId val="8"/>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'Product Category'!$B$1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2-D3C5-458A-BB3E-4A6D76F9E47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3C5-458A-BB3E-4A6D76F9E47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4-D3C5-458A-BB3E-4A6D76F9E471}"/>
              </c:ext>
            </c:extLst>
          </c:dPt>
          <c:cat>
            <c:strRef>
              <c:f>'Product Category'!$A$2:$A$5</c:f>
              <c:strCache>
                <c:ptCount val="3"/>
                <c:pt idx="0">
                  <c:v>Furniture</c:v>
                </c:pt>
                <c:pt idx="1">
                  <c:v>Office Supplies</c:v>
                </c:pt>
                <c:pt idx="2">
                  <c:v>Technology</c:v>
                </c:pt>
              </c:strCache>
            </c:strRef>
          </c:cat>
          <c:val>
            <c:numRef>
              <c:f>'Product Category'!$B$2:$B$5</c:f>
              <c:numCache>
                <c:formatCode>General</c:formatCode>
                <c:ptCount val="3"/>
                <c:pt idx="0">
                  <c:v>2494</c:v>
                </c:pt>
                <c:pt idx="1">
                  <c:v>10925</c:v>
                </c:pt>
                <c:pt idx="2">
                  <c:v>4727</c:v>
                </c:pt>
              </c:numCache>
            </c:numRef>
          </c:val>
          <c:extLst>
            <c:ext xmlns:c16="http://schemas.microsoft.com/office/drawing/2014/chart" uri="{C3380CC4-5D6E-409C-BE32-E72D297353CC}">
              <c16:uniqueId val="{00000000-D3C5-458A-BB3E-4A6D76F9E47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[SagarExcelProject.xlsm]Order Priority!PivotTable13</c:name>
    <c:fmtId val="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'Order Priority'!$B$1:$B$2</c:f>
              <c:strCache>
                <c:ptCount val="1"/>
                <c:pt idx="0">
                  <c:v>Consumer</c:v>
                </c:pt>
              </c:strCache>
            </c:strRef>
          </c:tx>
          <c:spPr>
            <a:solidFill>
              <a:schemeClr val="accent1"/>
            </a:solidFill>
            <a:ln>
              <a:noFill/>
            </a:ln>
            <a:effectLst/>
            <a:sp3d/>
          </c:spPr>
          <c:invertIfNegative val="0"/>
          <c:cat>
            <c:strRef>
              <c:f>'Order Priority'!$A$3:$A$8</c:f>
              <c:strCache>
                <c:ptCount val="5"/>
                <c:pt idx="0">
                  <c:v>Low</c:v>
                </c:pt>
                <c:pt idx="1">
                  <c:v>Medium</c:v>
                </c:pt>
                <c:pt idx="2">
                  <c:v>High</c:v>
                </c:pt>
                <c:pt idx="3">
                  <c:v>Critical</c:v>
                </c:pt>
                <c:pt idx="4">
                  <c:v>Not Specified</c:v>
                </c:pt>
              </c:strCache>
            </c:strRef>
          </c:cat>
          <c:val>
            <c:numRef>
              <c:f>'Order Priority'!$B$3:$B$8</c:f>
              <c:numCache>
                <c:formatCode>General</c:formatCode>
                <c:ptCount val="5"/>
                <c:pt idx="0">
                  <c:v>791</c:v>
                </c:pt>
                <c:pt idx="1">
                  <c:v>520</c:v>
                </c:pt>
                <c:pt idx="2">
                  <c:v>810</c:v>
                </c:pt>
                <c:pt idx="3">
                  <c:v>758</c:v>
                </c:pt>
                <c:pt idx="4">
                  <c:v>840</c:v>
                </c:pt>
              </c:numCache>
            </c:numRef>
          </c:val>
          <c:extLst>
            <c:ext xmlns:c16="http://schemas.microsoft.com/office/drawing/2014/chart" uri="{C3380CC4-5D6E-409C-BE32-E72D297353CC}">
              <c16:uniqueId val="{00000000-3B6C-4E24-93DE-40CC95952850}"/>
            </c:ext>
          </c:extLst>
        </c:ser>
        <c:ser>
          <c:idx val="1"/>
          <c:order val="1"/>
          <c:tx>
            <c:strRef>
              <c:f>'Order Priority'!$C$1:$C$2</c:f>
              <c:strCache>
                <c:ptCount val="1"/>
                <c:pt idx="0">
                  <c:v>Corporate</c:v>
                </c:pt>
              </c:strCache>
            </c:strRef>
          </c:tx>
          <c:spPr>
            <a:solidFill>
              <a:schemeClr val="accent2"/>
            </a:solidFill>
            <a:ln>
              <a:noFill/>
            </a:ln>
            <a:effectLst/>
            <a:sp3d/>
          </c:spPr>
          <c:invertIfNegative val="0"/>
          <c:cat>
            <c:strRef>
              <c:f>'Order Priority'!$A$3:$A$8</c:f>
              <c:strCache>
                <c:ptCount val="5"/>
                <c:pt idx="0">
                  <c:v>Low</c:v>
                </c:pt>
                <c:pt idx="1">
                  <c:v>Medium</c:v>
                </c:pt>
                <c:pt idx="2">
                  <c:v>High</c:v>
                </c:pt>
                <c:pt idx="3">
                  <c:v>Critical</c:v>
                </c:pt>
                <c:pt idx="4">
                  <c:v>Not Specified</c:v>
                </c:pt>
              </c:strCache>
            </c:strRef>
          </c:cat>
          <c:val>
            <c:numRef>
              <c:f>'Order Priority'!$C$3:$C$8</c:f>
              <c:numCache>
                <c:formatCode>General</c:formatCode>
                <c:ptCount val="5"/>
                <c:pt idx="0">
                  <c:v>2657</c:v>
                </c:pt>
                <c:pt idx="1">
                  <c:v>2409</c:v>
                </c:pt>
                <c:pt idx="2">
                  <c:v>2653</c:v>
                </c:pt>
                <c:pt idx="3">
                  <c:v>2536</c:v>
                </c:pt>
                <c:pt idx="4">
                  <c:v>2602</c:v>
                </c:pt>
              </c:numCache>
            </c:numRef>
          </c:val>
          <c:extLst>
            <c:ext xmlns:c16="http://schemas.microsoft.com/office/drawing/2014/chart" uri="{C3380CC4-5D6E-409C-BE32-E72D297353CC}">
              <c16:uniqueId val="{00000001-B275-4136-BDB7-42DFABBF97BE}"/>
            </c:ext>
          </c:extLst>
        </c:ser>
        <c:ser>
          <c:idx val="2"/>
          <c:order val="2"/>
          <c:tx>
            <c:strRef>
              <c:f>'Order Priority'!$D$1:$D$2</c:f>
              <c:strCache>
                <c:ptCount val="1"/>
                <c:pt idx="0">
                  <c:v>Home Office</c:v>
                </c:pt>
              </c:strCache>
            </c:strRef>
          </c:tx>
          <c:spPr>
            <a:solidFill>
              <a:schemeClr val="accent3"/>
            </a:solidFill>
            <a:ln>
              <a:noFill/>
            </a:ln>
            <a:effectLst/>
            <a:sp3d/>
          </c:spPr>
          <c:invertIfNegative val="0"/>
          <c:cat>
            <c:strRef>
              <c:f>'Order Priority'!$A$3:$A$8</c:f>
              <c:strCache>
                <c:ptCount val="5"/>
                <c:pt idx="0">
                  <c:v>Low</c:v>
                </c:pt>
                <c:pt idx="1">
                  <c:v>Medium</c:v>
                </c:pt>
                <c:pt idx="2">
                  <c:v>High</c:v>
                </c:pt>
                <c:pt idx="3">
                  <c:v>Critical</c:v>
                </c:pt>
                <c:pt idx="4">
                  <c:v>Not Specified</c:v>
                </c:pt>
              </c:strCache>
            </c:strRef>
          </c:cat>
          <c:val>
            <c:numRef>
              <c:f>'Order Priority'!$D$3:$D$8</c:f>
              <c:numCache>
                <c:formatCode>General</c:formatCode>
                <c:ptCount val="5"/>
                <c:pt idx="0">
                  <c:v>211</c:v>
                </c:pt>
                <c:pt idx="1">
                  <c:v>96</c:v>
                </c:pt>
                <c:pt idx="2">
                  <c:v>159</c:v>
                </c:pt>
                <c:pt idx="3">
                  <c:v>149</c:v>
                </c:pt>
                <c:pt idx="4">
                  <c:v>216</c:v>
                </c:pt>
              </c:numCache>
            </c:numRef>
          </c:val>
          <c:extLst>
            <c:ext xmlns:c16="http://schemas.microsoft.com/office/drawing/2014/chart" uri="{C3380CC4-5D6E-409C-BE32-E72D297353CC}">
              <c16:uniqueId val="{00000002-B275-4136-BDB7-42DFABBF97BE}"/>
            </c:ext>
          </c:extLst>
        </c:ser>
        <c:ser>
          <c:idx val="3"/>
          <c:order val="3"/>
          <c:tx>
            <c:strRef>
              <c:f>'Order Priority'!$E$1:$E$2</c:f>
              <c:strCache>
                <c:ptCount val="1"/>
                <c:pt idx="0">
                  <c:v>Small Business</c:v>
                </c:pt>
              </c:strCache>
            </c:strRef>
          </c:tx>
          <c:spPr>
            <a:solidFill>
              <a:schemeClr val="accent4"/>
            </a:solidFill>
            <a:ln>
              <a:noFill/>
            </a:ln>
            <a:effectLst/>
            <a:sp3d/>
          </c:spPr>
          <c:invertIfNegative val="0"/>
          <c:cat>
            <c:strRef>
              <c:f>'Order Priority'!$A$3:$A$8</c:f>
              <c:strCache>
                <c:ptCount val="5"/>
                <c:pt idx="0">
                  <c:v>Low</c:v>
                </c:pt>
                <c:pt idx="1">
                  <c:v>Medium</c:v>
                </c:pt>
                <c:pt idx="2">
                  <c:v>High</c:v>
                </c:pt>
                <c:pt idx="3">
                  <c:v>Critical</c:v>
                </c:pt>
                <c:pt idx="4">
                  <c:v>Not Specified</c:v>
                </c:pt>
              </c:strCache>
            </c:strRef>
          </c:cat>
          <c:val>
            <c:numRef>
              <c:f>'Order Priority'!$E$3:$E$8</c:f>
              <c:numCache>
                <c:formatCode>General</c:formatCode>
                <c:ptCount val="5"/>
                <c:pt idx="0">
                  <c:v>126</c:v>
                </c:pt>
                <c:pt idx="1">
                  <c:v>99</c:v>
                </c:pt>
                <c:pt idx="2">
                  <c:v>125</c:v>
                </c:pt>
                <c:pt idx="3">
                  <c:v>176</c:v>
                </c:pt>
                <c:pt idx="4">
                  <c:v>213</c:v>
                </c:pt>
              </c:numCache>
            </c:numRef>
          </c:val>
          <c:extLst>
            <c:ext xmlns:c16="http://schemas.microsoft.com/office/drawing/2014/chart" uri="{C3380CC4-5D6E-409C-BE32-E72D297353CC}">
              <c16:uniqueId val="{00000003-B275-4136-BDB7-42DFABBF97BE}"/>
            </c:ext>
          </c:extLst>
        </c:ser>
        <c:dLbls>
          <c:showLegendKey val="0"/>
          <c:showVal val="0"/>
          <c:showCatName val="0"/>
          <c:showSerName val="0"/>
          <c:showPercent val="0"/>
          <c:showBubbleSize val="0"/>
        </c:dLbls>
        <c:gapWidth val="150"/>
        <c:shape val="box"/>
        <c:axId val="555166200"/>
        <c:axId val="555167512"/>
        <c:axId val="0"/>
      </c:bar3DChart>
      <c:catAx>
        <c:axId val="555166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167512"/>
        <c:crosses val="autoZero"/>
        <c:auto val="1"/>
        <c:lblAlgn val="ctr"/>
        <c:lblOffset val="100"/>
        <c:noMultiLvlLbl val="0"/>
      </c:catAx>
      <c:valAx>
        <c:axId val="55516751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166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[SagarExcelProject.xlsm]Container Type!PivotTable14</c:name>
    <c:fmtId val="3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'Container Type'!$B$1:$B$2</c:f>
              <c:strCache>
                <c:ptCount val="1"/>
                <c:pt idx="0">
                  <c:v>Critical</c:v>
                </c:pt>
              </c:strCache>
            </c:strRef>
          </c:tx>
          <c:spPr>
            <a:ln w="28575" cap="rnd">
              <a:solidFill>
                <a:schemeClr val="accent1"/>
              </a:solidFill>
              <a:round/>
            </a:ln>
            <a:effectLst/>
          </c:spPr>
          <c:marker>
            <c:symbol val="none"/>
          </c:marker>
          <c:cat>
            <c:strRef>
              <c:f>'Container Type'!$A$3:$A$6</c:f>
              <c:strCache>
                <c:ptCount val="3"/>
                <c:pt idx="0">
                  <c:v>Large Box</c:v>
                </c:pt>
                <c:pt idx="1">
                  <c:v>Medium Box</c:v>
                </c:pt>
                <c:pt idx="2">
                  <c:v>Small Box</c:v>
                </c:pt>
              </c:strCache>
            </c:strRef>
          </c:cat>
          <c:val>
            <c:numRef>
              <c:f>'Container Type'!$B$3:$B$6</c:f>
              <c:numCache>
                <c:formatCode>General</c:formatCode>
                <c:ptCount val="3"/>
                <c:pt idx="0">
                  <c:v>232</c:v>
                </c:pt>
                <c:pt idx="1">
                  <c:v>294</c:v>
                </c:pt>
                <c:pt idx="2">
                  <c:v>3093</c:v>
                </c:pt>
              </c:numCache>
            </c:numRef>
          </c:val>
          <c:smooth val="0"/>
          <c:extLst>
            <c:ext xmlns:c16="http://schemas.microsoft.com/office/drawing/2014/chart" uri="{C3380CC4-5D6E-409C-BE32-E72D297353CC}">
              <c16:uniqueId val="{00000000-2134-4A49-AEE7-FDE224ED6C8B}"/>
            </c:ext>
          </c:extLst>
        </c:ser>
        <c:ser>
          <c:idx val="1"/>
          <c:order val="1"/>
          <c:tx>
            <c:strRef>
              <c:f>'Container Type'!$C$1:$C$2</c:f>
              <c:strCache>
                <c:ptCount val="1"/>
                <c:pt idx="0">
                  <c:v>High</c:v>
                </c:pt>
              </c:strCache>
            </c:strRef>
          </c:tx>
          <c:spPr>
            <a:ln w="28575" cap="rnd">
              <a:solidFill>
                <a:schemeClr val="accent2"/>
              </a:solidFill>
              <a:round/>
            </a:ln>
            <a:effectLst/>
          </c:spPr>
          <c:marker>
            <c:symbol val="none"/>
          </c:marker>
          <c:cat>
            <c:strRef>
              <c:f>'Container Type'!$A$3:$A$6</c:f>
              <c:strCache>
                <c:ptCount val="3"/>
                <c:pt idx="0">
                  <c:v>Large Box</c:v>
                </c:pt>
                <c:pt idx="1">
                  <c:v>Medium Box</c:v>
                </c:pt>
                <c:pt idx="2">
                  <c:v>Small Box</c:v>
                </c:pt>
              </c:strCache>
            </c:strRef>
          </c:cat>
          <c:val>
            <c:numRef>
              <c:f>'Container Type'!$C$3:$C$6</c:f>
              <c:numCache>
                <c:formatCode>General</c:formatCode>
                <c:ptCount val="3"/>
                <c:pt idx="0">
                  <c:v>369</c:v>
                </c:pt>
                <c:pt idx="1">
                  <c:v>343</c:v>
                </c:pt>
                <c:pt idx="2">
                  <c:v>3035</c:v>
                </c:pt>
              </c:numCache>
            </c:numRef>
          </c:val>
          <c:smooth val="0"/>
          <c:extLst>
            <c:ext xmlns:c16="http://schemas.microsoft.com/office/drawing/2014/chart" uri="{C3380CC4-5D6E-409C-BE32-E72D297353CC}">
              <c16:uniqueId val="{00000001-2134-4A49-AEE7-FDE224ED6C8B}"/>
            </c:ext>
          </c:extLst>
        </c:ser>
        <c:ser>
          <c:idx val="2"/>
          <c:order val="2"/>
          <c:tx>
            <c:strRef>
              <c:f>'Container Type'!$D$1:$D$2</c:f>
              <c:strCache>
                <c:ptCount val="1"/>
                <c:pt idx="0">
                  <c:v>Low</c:v>
                </c:pt>
              </c:strCache>
            </c:strRef>
          </c:tx>
          <c:spPr>
            <a:ln w="28575" cap="rnd">
              <a:solidFill>
                <a:schemeClr val="accent3"/>
              </a:solidFill>
              <a:round/>
            </a:ln>
            <a:effectLst/>
          </c:spPr>
          <c:marker>
            <c:symbol val="none"/>
          </c:marker>
          <c:cat>
            <c:strRef>
              <c:f>'Container Type'!$A$3:$A$6</c:f>
              <c:strCache>
                <c:ptCount val="3"/>
                <c:pt idx="0">
                  <c:v>Large Box</c:v>
                </c:pt>
                <c:pt idx="1">
                  <c:v>Medium Box</c:v>
                </c:pt>
                <c:pt idx="2">
                  <c:v>Small Box</c:v>
                </c:pt>
              </c:strCache>
            </c:strRef>
          </c:cat>
          <c:val>
            <c:numRef>
              <c:f>'Container Type'!$D$3:$D$6</c:f>
              <c:numCache>
                <c:formatCode>General</c:formatCode>
                <c:ptCount val="3"/>
                <c:pt idx="0">
                  <c:v>169</c:v>
                </c:pt>
                <c:pt idx="1">
                  <c:v>287</c:v>
                </c:pt>
                <c:pt idx="2">
                  <c:v>3329</c:v>
                </c:pt>
              </c:numCache>
            </c:numRef>
          </c:val>
          <c:smooth val="0"/>
          <c:extLst>
            <c:ext xmlns:c16="http://schemas.microsoft.com/office/drawing/2014/chart" uri="{C3380CC4-5D6E-409C-BE32-E72D297353CC}">
              <c16:uniqueId val="{00000002-2134-4A49-AEE7-FDE224ED6C8B}"/>
            </c:ext>
          </c:extLst>
        </c:ser>
        <c:ser>
          <c:idx val="3"/>
          <c:order val="3"/>
          <c:tx>
            <c:strRef>
              <c:f>'Container Type'!$E$1:$E$2</c:f>
              <c:strCache>
                <c:ptCount val="1"/>
                <c:pt idx="0">
                  <c:v>Medium</c:v>
                </c:pt>
              </c:strCache>
            </c:strRef>
          </c:tx>
          <c:spPr>
            <a:ln w="28575" cap="rnd">
              <a:solidFill>
                <a:schemeClr val="accent4"/>
              </a:solidFill>
              <a:round/>
            </a:ln>
            <a:effectLst/>
          </c:spPr>
          <c:marker>
            <c:symbol val="none"/>
          </c:marker>
          <c:cat>
            <c:strRef>
              <c:f>'Container Type'!$A$3:$A$6</c:f>
              <c:strCache>
                <c:ptCount val="3"/>
                <c:pt idx="0">
                  <c:v>Large Box</c:v>
                </c:pt>
                <c:pt idx="1">
                  <c:v>Medium Box</c:v>
                </c:pt>
                <c:pt idx="2">
                  <c:v>Small Box</c:v>
                </c:pt>
              </c:strCache>
            </c:strRef>
          </c:cat>
          <c:val>
            <c:numRef>
              <c:f>'Container Type'!$E$3:$E$6</c:f>
              <c:numCache>
                <c:formatCode>General</c:formatCode>
                <c:ptCount val="3"/>
                <c:pt idx="0">
                  <c:v>204</c:v>
                </c:pt>
                <c:pt idx="1">
                  <c:v>341</c:v>
                </c:pt>
                <c:pt idx="2">
                  <c:v>2579</c:v>
                </c:pt>
              </c:numCache>
            </c:numRef>
          </c:val>
          <c:smooth val="0"/>
          <c:extLst>
            <c:ext xmlns:c16="http://schemas.microsoft.com/office/drawing/2014/chart" uri="{C3380CC4-5D6E-409C-BE32-E72D297353CC}">
              <c16:uniqueId val="{00000003-2134-4A49-AEE7-FDE224ED6C8B}"/>
            </c:ext>
          </c:extLst>
        </c:ser>
        <c:ser>
          <c:idx val="4"/>
          <c:order val="4"/>
          <c:tx>
            <c:strRef>
              <c:f>'Container Type'!$F$1:$F$2</c:f>
              <c:strCache>
                <c:ptCount val="1"/>
                <c:pt idx="0">
                  <c:v>Not Specified</c:v>
                </c:pt>
              </c:strCache>
            </c:strRef>
          </c:tx>
          <c:spPr>
            <a:ln w="28575" cap="rnd">
              <a:solidFill>
                <a:schemeClr val="accent5"/>
              </a:solidFill>
              <a:round/>
            </a:ln>
            <a:effectLst/>
          </c:spPr>
          <c:marker>
            <c:symbol val="none"/>
          </c:marker>
          <c:cat>
            <c:strRef>
              <c:f>'Container Type'!$A$3:$A$6</c:f>
              <c:strCache>
                <c:ptCount val="3"/>
                <c:pt idx="0">
                  <c:v>Large Box</c:v>
                </c:pt>
                <c:pt idx="1">
                  <c:v>Medium Box</c:v>
                </c:pt>
                <c:pt idx="2">
                  <c:v>Small Box</c:v>
                </c:pt>
              </c:strCache>
            </c:strRef>
          </c:cat>
          <c:val>
            <c:numRef>
              <c:f>'Container Type'!$F$3:$F$6</c:f>
              <c:numCache>
                <c:formatCode>General</c:formatCode>
                <c:ptCount val="3"/>
                <c:pt idx="0">
                  <c:v>427</c:v>
                </c:pt>
                <c:pt idx="1">
                  <c:v>309</c:v>
                </c:pt>
                <c:pt idx="2">
                  <c:v>3135</c:v>
                </c:pt>
              </c:numCache>
            </c:numRef>
          </c:val>
          <c:smooth val="0"/>
          <c:extLst>
            <c:ext xmlns:c16="http://schemas.microsoft.com/office/drawing/2014/chart" uri="{C3380CC4-5D6E-409C-BE32-E72D297353CC}">
              <c16:uniqueId val="{00000004-2134-4A49-AEE7-FDE224ED6C8B}"/>
            </c:ext>
          </c:extLst>
        </c:ser>
        <c:dLbls>
          <c:showLegendKey val="0"/>
          <c:showVal val="0"/>
          <c:showCatName val="0"/>
          <c:showSerName val="0"/>
          <c:showPercent val="0"/>
          <c:showBubbleSize val="0"/>
        </c:dLbls>
        <c:smooth val="0"/>
        <c:axId val="1056436504"/>
        <c:axId val="1056444048"/>
      </c:lineChart>
      <c:catAx>
        <c:axId val="105643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444048"/>
        <c:crosses val="autoZero"/>
        <c:auto val="1"/>
        <c:lblAlgn val="ctr"/>
        <c:lblOffset val="100"/>
        <c:noMultiLvlLbl val="0"/>
      </c:catAx>
      <c:valAx>
        <c:axId val="105644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436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[SagarExcelProject.xlsm]Sub Category!PivotTable15</c:name>
    <c:fmtId val="29"/>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'Sub Category'!$B$1:$B$2</c:f>
              <c:strCache>
                <c:ptCount val="1"/>
                <c:pt idx="0">
                  <c:v>Alaska</c:v>
                </c:pt>
              </c:strCache>
            </c:strRef>
          </c:tx>
          <c:spPr>
            <a:solidFill>
              <a:schemeClr val="accent1"/>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Category'!$B$3:$B$18</c:f>
              <c:numCache>
                <c:formatCode>General</c:formatCode>
                <c:ptCount val="15"/>
                <c:pt idx="0">
                  <c:v>5718.3199999999988</c:v>
                </c:pt>
                <c:pt idx="1">
                  <c:v>7095.8300000000008</c:v>
                </c:pt>
                <c:pt idx="2">
                  <c:v>1467.82</c:v>
                </c:pt>
                <c:pt idx="3">
                  <c:v>1299.0000000000002</c:v>
                </c:pt>
                <c:pt idx="4">
                  <c:v>-4408.04</c:v>
                </c:pt>
                <c:pt idx="5">
                  <c:v>560.98</c:v>
                </c:pt>
                <c:pt idx="6">
                  <c:v>136.99</c:v>
                </c:pt>
                <c:pt idx="7">
                  <c:v>1521.1600000000003</c:v>
                </c:pt>
                <c:pt idx="8">
                  <c:v>2469.3800000000006</c:v>
                </c:pt>
                <c:pt idx="9">
                  <c:v>2184.5</c:v>
                </c:pt>
                <c:pt idx="12">
                  <c:v>-2952.33</c:v>
                </c:pt>
                <c:pt idx="13">
                  <c:v>-1521.4</c:v>
                </c:pt>
                <c:pt idx="14">
                  <c:v>14821.070000000002</c:v>
                </c:pt>
              </c:numCache>
            </c:numRef>
          </c:val>
          <c:extLst>
            <c:ext xmlns:c16="http://schemas.microsoft.com/office/drawing/2014/chart" uri="{C3380CC4-5D6E-409C-BE32-E72D297353CC}">
              <c16:uniqueId val="{00000000-61E9-4752-8282-ACBDFAFA2031}"/>
            </c:ext>
          </c:extLst>
        </c:ser>
        <c:ser>
          <c:idx val="1"/>
          <c:order val="1"/>
          <c:tx>
            <c:strRef>
              <c:f>'Sub Category'!$C$1:$C$2</c:f>
              <c:strCache>
                <c:ptCount val="1"/>
                <c:pt idx="0">
                  <c:v>Montana</c:v>
                </c:pt>
              </c:strCache>
            </c:strRef>
          </c:tx>
          <c:spPr>
            <a:solidFill>
              <a:schemeClr val="accent2"/>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Category'!$C$3:$C$18</c:f>
              <c:numCache>
                <c:formatCode>General</c:formatCode>
                <c:ptCount val="15"/>
                <c:pt idx="0">
                  <c:v>1816.9000000000005</c:v>
                </c:pt>
                <c:pt idx="1">
                  <c:v>8237.4799999999977</c:v>
                </c:pt>
                <c:pt idx="2">
                  <c:v>9046.08</c:v>
                </c:pt>
                <c:pt idx="3">
                  <c:v>-730.15999999999985</c:v>
                </c:pt>
                <c:pt idx="4">
                  <c:v>9715.83</c:v>
                </c:pt>
                <c:pt idx="5">
                  <c:v>368.44</c:v>
                </c:pt>
                <c:pt idx="6">
                  <c:v>602.26</c:v>
                </c:pt>
                <c:pt idx="7">
                  <c:v>3187.1999999999994</c:v>
                </c:pt>
                <c:pt idx="8">
                  <c:v>16418.289999999997</c:v>
                </c:pt>
                <c:pt idx="9">
                  <c:v>-740.54</c:v>
                </c:pt>
                <c:pt idx="12">
                  <c:v>-2863.8599999999997</c:v>
                </c:pt>
                <c:pt idx="14">
                  <c:v>14493.940000000002</c:v>
                </c:pt>
              </c:numCache>
            </c:numRef>
          </c:val>
          <c:extLst>
            <c:ext xmlns:c16="http://schemas.microsoft.com/office/drawing/2014/chart" uri="{C3380CC4-5D6E-409C-BE32-E72D297353CC}">
              <c16:uniqueId val="{00000001-61E9-4752-8282-ACBDFAFA2031}"/>
            </c:ext>
          </c:extLst>
        </c:ser>
        <c:ser>
          <c:idx val="2"/>
          <c:order val="2"/>
          <c:tx>
            <c:strRef>
              <c:f>'Sub Category'!$D$1:$D$2</c:f>
              <c:strCache>
                <c:ptCount val="1"/>
                <c:pt idx="0">
                  <c:v>Nevada</c:v>
                </c:pt>
              </c:strCache>
            </c:strRef>
          </c:tx>
          <c:spPr>
            <a:solidFill>
              <a:schemeClr val="accent3"/>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Category'!$D$3:$D$18</c:f>
              <c:numCache>
                <c:formatCode>General</c:formatCode>
                <c:ptCount val="15"/>
                <c:pt idx="0">
                  <c:v>-141.14000000000001</c:v>
                </c:pt>
                <c:pt idx="1">
                  <c:v>-398.03000000000003</c:v>
                </c:pt>
                <c:pt idx="2">
                  <c:v>1902.24</c:v>
                </c:pt>
                <c:pt idx="5">
                  <c:v>353.2</c:v>
                </c:pt>
                <c:pt idx="6">
                  <c:v>168.25</c:v>
                </c:pt>
                <c:pt idx="7">
                  <c:v>52.5</c:v>
                </c:pt>
                <c:pt idx="9">
                  <c:v>-3.1200000000000045</c:v>
                </c:pt>
                <c:pt idx="11">
                  <c:v>-1759.58</c:v>
                </c:pt>
                <c:pt idx="12">
                  <c:v>-714.28</c:v>
                </c:pt>
                <c:pt idx="14">
                  <c:v>1320.6699999999998</c:v>
                </c:pt>
              </c:numCache>
            </c:numRef>
          </c:val>
          <c:extLst>
            <c:ext xmlns:c16="http://schemas.microsoft.com/office/drawing/2014/chart" uri="{C3380CC4-5D6E-409C-BE32-E72D297353CC}">
              <c16:uniqueId val="{00000002-61E9-4752-8282-ACBDFAFA2031}"/>
            </c:ext>
          </c:extLst>
        </c:ser>
        <c:ser>
          <c:idx val="3"/>
          <c:order val="3"/>
          <c:tx>
            <c:strRef>
              <c:f>'Sub Category'!$E$1:$E$2</c:f>
              <c:strCache>
                <c:ptCount val="1"/>
                <c:pt idx="0">
                  <c:v>Oregon</c:v>
                </c:pt>
              </c:strCache>
            </c:strRef>
          </c:tx>
          <c:spPr>
            <a:solidFill>
              <a:schemeClr val="accent4"/>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Category'!$E$3:$E$18</c:f>
              <c:numCache>
                <c:formatCode>General</c:formatCode>
                <c:ptCount val="15"/>
                <c:pt idx="0">
                  <c:v>6113.49</c:v>
                </c:pt>
                <c:pt idx="1">
                  <c:v>1396.2800000000002</c:v>
                </c:pt>
                <c:pt idx="3">
                  <c:v>-271.98</c:v>
                </c:pt>
                <c:pt idx="5">
                  <c:v>555.99</c:v>
                </c:pt>
                <c:pt idx="6">
                  <c:v>3.85</c:v>
                </c:pt>
                <c:pt idx="7">
                  <c:v>542.34</c:v>
                </c:pt>
                <c:pt idx="8">
                  <c:v>5609.68</c:v>
                </c:pt>
                <c:pt idx="9">
                  <c:v>787.88</c:v>
                </c:pt>
                <c:pt idx="12">
                  <c:v>-2040.15</c:v>
                </c:pt>
                <c:pt idx="14">
                  <c:v>3678.08</c:v>
                </c:pt>
              </c:numCache>
            </c:numRef>
          </c:val>
          <c:extLst>
            <c:ext xmlns:c16="http://schemas.microsoft.com/office/drawing/2014/chart" uri="{C3380CC4-5D6E-409C-BE32-E72D297353CC}">
              <c16:uniqueId val="{00000003-61E9-4752-8282-ACBDFAFA2031}"/>
            </c:ext>
          </c:extLst>
        </c:ser>
        <c:ser>
          <c:idx val="4"/>
          <c:order val="4"/>
          <c:tx>
            <c:strRef>
              <c:f>'Sub Category'!$F$1:$F$2</c:f>
              <c:strCache>
                <c:ptCount val="1"/>
                <c:pt idx="0">
                  <c:v>Texas</c:v>
                </c:pt>
              </c:strCache>
            </c:strRef>
          </c:tx>
          <c:spPr>
            <a:solidFill>
              <a:schemeClr val="accent5"/>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Category'!$F$3:$F$18</c:f>
              <c:numCache>
                <c:formatCode>General</c:formatCode>
                <c:ptCount val="15"/>
                <c:pt idx="0">
                  <c:v>9077.5799999999981</c:v>
                </c:pt>
                <c:pt idx="1">
                  <c:v>9920.9500000000007</c:v>
                </c:pt>
                <c:pt idx="2">
                  <c:v>-251.2</c:v>
                </c:pt>
                <c:pt idx="3">
                  <c:v>3679.6600000000003</c:v>
                </c:pt>
                <c:pt idx="4">
                  <c:v>-3746.3999999999996</c:v>
                </c:pt>
                <c:pt idx="5">
                  <c:v>4233.24</c:v>
                </c:pt>
                <c:pt idx="6">
                  <c:v>355.58</c:v>
                </c:pt>
                <c:pt idx="7">
                  <c:v>1561.0499999999997</c:v>
                </c:pt>
                <c:pt idx="8">
                  <c:v>2400.5300000000002</c:v>
                </c:pt>
                <c:pt idx="9">
                  <c:v>1298.76</c:v>
                </c:pt>
                <c:pt idx="10">
                  <c:v>-93.3</c:v>
                </c:pt>
                <c:pt idx="12">
                  <c:v>4846.13</c:v>
                </c:pt>
                <c:pt idx="13">
                  <c:v>-1958.96</c:v>
                </c:pt>
                <c:pt idx="14">
                  <c:v>8090.5899999999983</c:v>
                </c:pt>
              </c:numCache>
            </c:numRef>
          </c:val>
          <c:extLst>
            <c:ext xmlns:c16="http://schemas.microsoft.com/office/drawing/2014/chart" uri="{C3380CC4-5D6E-409C-BE32-E72D297353CC}">
              <c16:uniqueId val="{00000004-61E9-4752-8282-ACBDFAFA2031}"/>
            </c:ext>
          </c:extLst>
        </c:ser>
        <c:ser>
          <c:idx val="5"/>
          <c:order val="5"/>
          <c:tx>
            <c:strRef>
              <c:f>'Sub Category'!$G$1:$G$2</c:f>
              <c:strCache>
                <c:ptCount val="1"/>
                <c:pt idx="0">
                  <c:v>Utah</c:v>
                </c:pt>
              </c:strCache>
            </c:strRef>
          </c:tx>
          <c:spPr>
            <a:solidFill>
              <a:schemeClr val="accent6"/>
            </a:solidFill>
            <a:ln>
              <a:noFill/>
            </a:ln>
            <a:effectLst/>
            <a:sp3d/>
          </c:spPr>
          <c:invertIfNegative val="0"/>
          <c:cat>
            <c:strRef>
              <c:f>'Sub Category'!$A$3:$A$18</c:f>
              <c:strCache>
                <c:ptCount val="15"/>
                <c:pt idx="0">
                  <c:v>Appliances</c:v>
                </c:pt>
                <c:pt idx="1">
                  <c:v>Binders and Binder Accessories</c:v>
                </c:pt>
                <c:pt idx="2">
                  <c:v>Chairs &amp; Chairmats</c:v>
                </c:pt>
                <c:pt idx="3">
                  <c:v>Computer Peripherals</c:v>
                </c:pt>
                <c:pt idx="4">
                  <c:v>Copiers and Fax</c:v>
                </c:pt>
                <c:pt idx="5">
                  <c:v>Envelopes</c:v>
                </c:pt>
                <c:pt idx="6">
                  <c:v>Labels</c:v>
                </c:pt>
                <c:pt idx="7">
                  <c:v>Office Furnishings</c:v>
                </c:pt>
                <c:pt idx="8">
                  <c:v>Office Machines</c:v>
                </c:pt>
                <c:pt idx="9">
                  <c:v>Paper</c:v>
                </c:pt>
                <c:pt idx="10">
                  <c:v>Pens &amp; Art Supplies</c:v>
                </c:pt>
                <c:pt idx="11">
                  <c:v>Scissors, Rulers and Trimmers</c:v>
                </c:pt>
                <c:pt idx="12">
                  <c:v>Storage &amp; Organization</c:v>
                </c:pt>
                <c:pt idx="13">
                  <c:v>Tables</c:v>
                </c:pt>
                <c:pt idx="14">
                  <c:v>Telephones and Communication</c:v>
                </c:pt>
              </c:strCache>
            </c:strRef>
          </c:cat>
          <c:val>
            <c:numRef>
              <c:f>'Sub Category'!$G$3:$G$18</c:f>
              <c:numCache>
                <c:formatCode>General</c:formatCode>
                <c:ptCount val="15"/>
                <c:pt idx="0">
                  <c:v>146.70999999999998</c:v>
                </c:pt>
                <c:pt idx="1">
                  <c:v>39.22999999999999</c:v>
                </c:pt>
                <c:pt idx="3">
                  <c:v>1005.5400000000002</c:v>
                </c:pt>
                <c:pt idx="5">
                  <c:v>-21.880000000000003</c:v>
                </c:pt>
                <c:pt idx="6">
                  <c:v>29.67</c:v>
                </c:pt>
                <c:pt idx="7">
                  <c:v>1836.01</c:v>
                </c:pt>
                <c:pt idx="8">
                  <c:v>-65.45</c:v>
                </c:pt>
                <c:pt idx="9">
                  <c:v>-402.84000000000009</c:v>
                </c:pt>
                <c:pt idx="12">
                  <c:v>-843.48999999999944</c:v>
                </c:pt>
                <c:pt idx="13">
                  <c:v>-367</c:v>
                </c:pt>
                <c:pt idx="14">
                  <c:v>5587.82</c:v>
                </c:pt>
              </c:numCache>
            </c:numRef>
          </c:val>
          <c:extLst>
            <c:ext xmlns:c16="http://schemas.microsoft.com/office/drawing/2014/chart" uri="{C3380CC4-5D6E-409C-BE32-E72D297353CC}">
              <c16:uniqueId val="{00000005-61E9-4752-8282-ACBDFAFA2031}"/>
            </c:ext>
          </c:extLst>
        </c:ser>
        <c:dLbls>
          <c:showLegendKey val="0"/>
          <c:showVal val="0"/>
          <c:showCatName val="0"/>
          <c:showSerName val="0"/>
          <c:showPercent val="0"/>
          <c:showBubbleSize val="0"/>
        </c:dLbls>
        <c:gapWidth val="150"/>
        <c:shape val="box"/>
        <c:axId val="946383344"/>
        <c:axId val="946383672"/>
        <c:axId val="0"/>
      </c:bar3DChart>
      <c:catAx>
        <c:axId val="9463833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83672"/>
        <c:crosses val="autoZero"/>
        <c:auto val="1"/>
        <c:lblAlgn val="ctr"/>
        <c:lblOffset val="100"/>
        <c:noMultiLvlLbl val="0"/>
      </c:catAx>
      <c:valAx>
        <c:axId val="946383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83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[SagarExcelProject.xlsm]Ship Mode!PivotTable3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173043283457432"/>
          <c:y val="0.16564618101982537"/>
          <c:w val="0.49406219435756255"/>
          <c:h val="0.75010279965004378"/>
        </c:manualLayout>
      </c:layout>
      <c:bar3DChart>
        <c:barDir val="col"/>
        <c:grouping val="standard"/>
        <c:varyColors val="0"/>
        <c:ser>
          <c:idx val="0"/>
          <c:order val="0"/>
          <c:tx>
            <c:strRef>
              <c:f>'Ship Mode'!$B$1:$B$2</c:f>
              <c:strCache>
                <c:ptCount val="1"/>
                <c:pt idx="0">
                  <c:v>Express Air</c:v>
                </c:pt>
              </c:strCache>
            </c:strRef>
          </c:tx>
          <c:spPr>
            <a:solidFill>
              <a:schemeClr val="accent1"/>
            </a:solidFill>
            <a:ln>
              <a:noFill/>
            </a:ln>
            <a:effectLst/>
            <a:sp3d/>
          </c:spPr>
          <c:invertIfNegative val="0"/>
          <c:cat>
            <c:strRef>
              <c:f>'Ship Mode'!$A$3</c:f>
              <c:strCache>
                <c:ptCount val="1"/>
                <c:pt idx="0">
                  <c:v>Total</c:v>
                </c:pt>
              </c:strCache>
            </c:strRef>
          </c:cat>
          <c:val>
            <c:numRef>
              <c:f>'Ship Mode'!$B$3</c:f>
              <c:numCache>
                <c:formatCode>General</c:formatCode>
                <c:ptCount val="1"/>
                <c:pt idx="0">
                  <c:v>242731.57550000001</c:v>
                </c:pt>
              </c:numCache>
            </c:numRef>
          </c:val>
          <c:extLst>
            <c:ext xmlns:c16="http://schemas.microsoft.com/office/drawing/2014/chart" uri="{C3380CC4-5D6E-409C-BE32-E72D297353CC}">
              <c16:uniqueId val="{00000000-CF05-459B-A228-AD7CB59E2D68}"/>
            </c:ext>
          </c:extLst>
        </c:ser>
        <c:ser>
          <c:idx val="1"/>
          <c:order val="1"/>
          <c:tx>
            <c:strRef>
              <c:f>'Ship Mode'!$C$1:$C$2</c:f>
              <c:strCache>
                <c:ptCount val="1"/>
                <c:pt idx="0">
                  <c:v>Regular Air</c:v>
                </c:pt>
              </c:strCache>
            </c:strRef>
          </c:tx>
          <c:spPr>
            <a:solidFill>
              <a:schemeClr val="accent2"/>
            </a:solidFill>
            <a:ln>
              <a:noFill/>
            </a:ln>
            <a:effectLst/>
            <a:sp3d/>
          </c:spPr>
          <c:invertIfNegative val="0"/>
          <c:cat>
            <c:strRef>
              <c:f>'Ship Mode'!$A$3</c:f>
              <c:strCache>
                <c:ptCount val="1"/>
                <c:pt idx="0">
                  <c:v>Total</c:v>
                </c:pt>
              </c:strCache>
            </c:strRef>
          </c:cat>
          <c:val>
            <c:numRef>
              <c:f>'Ship Mode'!$C$3</c:f>
              <c:numCache>
                <c:formatCode>General</c:formatCode>
                <c:ptCount val="1"/>
                <c:pt idx="0">
                  <c:v>854296.11149999977</c:v>
                </c:pt>
              </c:numCache>
            </c:numRef>
          </c:val>
          <c:extLst>
            <c:ext xmlns:c16="http://schemas.microsoft.com/office/drawing/2014/chart" uri="{C3380CC4-5D6E-409C-BE32-E72D297353CC}">
              <c16:uniqueId val="{00000000-AAB6-4AD0-A390-6AE53FB48BCA}"/>
            </c:ext>
          </c:extLst>
        </c:ser>
        <c:dLbls>
          <c:showLegendKey val="0"/>
          <c:showVal val="0"/>
          <c:showCatName val="0"/>
          <c:showSerName val="0"/>
          <c:showPercent val="0"/>
          <c:showBubbleSize val="0"/>
        </c:dLbls>
        <c:gapWidth val="219"/>
        <c:shape val="box"/>
        <c:axId val="313987960"/>
        <c:axId val="313988288"/>
        <c:axId val="576637728"/>
      </c:bar3DChart>
      <c:catAx>
        <c:axId val="313987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3988288"/>
        <c:crosses val="autoZero"/>
        <c:auto val="1"/>
        <c:lblAlgn val="ctr"/>
        <c:lblOffset val="100"/>
        <c:noMultiLvlLbl val="0"/>
      </c:catAx>
      <c:valAx>
        <c:axId val="31398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3987960"/>
        <c:crosses val="autoZero"/>
        <c:crossBetween val="between"/>
      </c:valAx>
      <c:serAx>
        <c:axId val="57663772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3988288"/>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[SagarExcelProject.xlsm]Ship Mode Quantity!PivotTable9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bg1"/>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a:solidFill>
              <a:schemeClr val="accent1">
                <a:shade val="50000"/>
              </a:schemeClr>
            </a:solidFill>
          </a:ln>
          <a:effectLst/>
        </c:spPr>
      </c:pivotFmt>
      <c:pivotFmt>
        <c:idx val="6"/>
        <c:spPr>
          <a:noFill/>
          <a:ln>
            <a:solidFill>
              <a:schemeClr val="accent1">
                <a:shade val="50000"/>
              </a:schemeClr>
            </a:solidFill>
          </a:ln>
          <a:effectLst/>
        </c:spPr>
      </c:pivotFmt>
    </c:pivotFmts>
    <c:plotArea>
      <c:layout>
        <c:manualLayout>
          <c:layoutTarget val="inner"/>
          <c:xMode val="edge"/>
          <c:yMode val="edge"/>
          <c:x val="0.12416713313679392"/>
          <c:y val="0.14249781277340332"/>
          <c:w val="0.55045962856538666"/>
          <c:h val="0.80657626130067073"/>
        </c:manualLayout>
      </c:layout>
      <c:doughnutChart>
        <c:varyColors val="1"/>
        <c:ser>
          <c:idx val="0"/>
          <c:order val="0"/>
          <c:tx>
            <c:strRef>
              <c:f>'Ship Mode Quantity'!$B$1</c:f>
              <c:strCache>
                <c:ptCount val="1"/>
                <c:pt idx="0">
                  <c:v>Total</c:v>
                </c:pt>
              </c:strCache>
            </c:strRef>
          </c:tx>
          <c:spPr>
            <a:solidFill>
              <a:schemeClr val="bg1"/>
            </a:solidFill>
            <a:ln>
              <a:solidFill>
                <a:schemeClr val="accent1">
                  <a:shade val="50000"/>
                </a:schemeClr>
              </a:solidFill>
            </a:ln>
          </c:spPr>
          <c:dPt>
            <c:idx val="0"/>
            <c:bubble3D val="0"/>
            <c:spPr>
              <a:solidFill>
                <a:schemeClr val="bg1"/>
              </a:solidFill>
              <a:ln>
                <a:solidFill>
                  <a:schemeClr val="accent1">
                    <a:shade val="50000"/>
                  </a:schemeClr>
                </a:solidFill>
              </a:ln>
              <a:effectLst/>
            </c:spPr>
            <c:extLst>
              <c:ext xmlns:c16="http://schemas.microsoft.com/office/drawing/2014/chart" uri="{C3380CC4-5D6E-409C-BE32-E72D297353CC}">
                <c16:uniqueId val="{00000001-ECB1-43F2-B740-A5E04D7CF52B}"/>
              </c:ext>
            </c:extLst>
          </c:dPt>
          <c:dPt>
            <c:idx val="1"/>
            <c:bubble3D val="0"/>
            <c:spPr>
              <a:noFill/>
              <a:ln>
                <a:solidFill>
                  <a:schemeClr val="accent1">
                    <a:shade val="50000"/>
                  </a:schemeClr>
                </a:solidFill>
              </a:ln>
              <a:effectLst/>
            </c:spPr>
          </c:dPt>
          <c:cat>
            <c:strRef>
              <c:f>'Ship Mode Quantity'!$A$2:$A$4</c:f>
              <c:strCache>
                <c:ptCount val="2"/>
                <c:pt idx="0">
                  <c:v>Regular Air</c:v>
                </c:pt>
                <c:pt idx="1">
                  <c:v>Express Air</c:v>
                </c:pt>
              </c:strCache>
            </c:strRef>
          </c:cat>
          <c:val>
            <c:numRef>
              <c:f>'Ship Mode Quantity'!$B$2:$B$4</c:f>
              <c:numCache>
                <c:formatCode>General</c:formatCode>
                <c:ptCount val="2"/>
                <c:pt idx="0">
                  <c:v>14431</c:v>
                </c:pt>
                <c:pt idx="1">
                  <c:v>3715</c:v>
                </c:pt>
              </c:numCache>
            </c:numRef>
          </c:val>
          <c:extLst>
            <c:ext xmlns:c16="http://schemas.microsoft.com/office/drawing/2014/chart" uri="{C3380CC4-5D6E-409C-BE32-E72D297353CC}">
              <c16:uniqueId val="{00000004-ECB1-43F2-B740-A5E04D7CF52B}"/>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[SagarExcelProject.xlsm]Product Category!PivotTable10</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bg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tx1"/>
          </a:solidFill>
          <a:ln w="19050">
            <a:solidFill>
              <a:schemeClr val="lt1"/>
            </a:solidFill>
          </a:ln>
          <a:effectLst/>
        </c:spPr>
      </c:pivotFmt>
    </c:pivotFmts>
    <c:plotArea>
      <c:layout>
        <c:manualLayout>
          <c:layoutTarget val="inner"/>
          <c:xMode val="edge"/>
          <c:yMode val="edge"/>
          <c:x val="0.23030691515319379"/>
          <c:y val="0.11872154278587517"/>
          <c:w val="0.58626465661641536"/>
          <c:h val="0.79908675799086759"/>
        </c:manualLayout>
      </c:layout>
      <c:doughnutChart>
        <c:varyColors val="1"/>
        <c:ser>
          <c:idx val="0"/>
          <c:order val="0"/>
          <c:tx>
            <c:strRef>
              <c:f>'Product Category'!$B$1</c:f>
              <c:strCache>
                <c:ptCount val="1"/>
                <c:pt idx="0">
                  <c:v>Total</c:v>
                </c:pt>
              </c:strCache>
            </c:strRef>
          </c:tx>
          <c:spPr>
            <a:solidFill>
              <a:schemeClr val="bg1"/>
            </a:solidFill>
          </c:spPr>
          <c:dPt>
            <c:idx val="0"/>
            <c:bubble3D val="0"/>
            <c:spPr>
              <a:noFill/>
              <a:ln w="19050">
                <a:solidFill>
                  <a:schemeClr val="lt1"/>
                </a:solidFill>
              </a:ln>
              <a:effectLst/>
            </c:spPr>
            <c:extLst>
              <c:ext xmlns:c16="http://schemas.microsoft.com/office/drawing/2014/chart" uri="{C3380CC4-5D6E-409C-BE32-E72D297353CC}">
                <c16:uniqueId val="{00000001-13E3-4449-A9F0-EB731AE1AE23}"/>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3E3-4449-A9F0-EB731AE1AE23}"/>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13E3-4449-A9F0-EB731AE1AE23}"/>
              </c:ext>
            </c:extLst>
          </c:dPt>
          <c:cat>
            <c:strRef>
              <c:f>'Product Category'!$A$2:$A$5</c:f>
              <c:strCache>
                <c:ptCount val="3"/>
                <c:pt idx="0">
                  <c:v>Furniture</c:v>
                </c:pt>
                <c:pt idx="1">
                  <c:v>Office Supplies</c:v>
                </c:pt>
                <c:pt idx="2">
                  <c:v>Technology</c:v>
                </c:pt>
              </c:strCache>
            </c:strRef>
          </c:cat>
          <c:val>
            <c:numRef>
              <c:f>'Product Category'!$B$2:$B$5</c:f>
              <c:numCache>
                <c:formatCode>General</c:formatCode>
                <c:ptCount val="3"/>
                <c:pt idx="0">
                  <c:v>2494</c:v>
                </c:pt>
                <c:pt idx="1">
                  <c:v>10925</c:v>
                </c:pt>
                <c:pt idx="2">
                  <c:v>4727</c:v>
                </c:pt>
              </c:numCache>
            </c:numRef>
          </c:val>
          <c:extLst>
            <c:ext xmlns:c16="http://schemas.microsoft.com/office/drawing/2014/chart" uri="{C3380CC4-5D6E-409C-BE32-E72D297353CC}">
              <c16:uniqueId val="{00000006-13E3-4449-A9F0-EB731AE1AE23}"/>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[SagarExcelProject.xlsm]Order Priority!PivotTable13</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89000">
                <a:srgbClr val="660066"/>
              </a:gs>
              <a:gs pos="89000">
                <a:srgbClr val="660066"/>
              </a:gs>
              <a:gs pos="0">
                <a:srgbClr val="FF0000"/>
              </a:gs>
              <a:gs pos="95575">
                <a:srgbClr val="660066">
                  <a:alpha val="50000"/>
                </a:srgbClr>
              </a:gs>
              <a:gs pos="0">
                <a:srgbClr val="FFC000">
                  <a:lumMod val="60000"/>
                  <a:lumOff val="40000"/>
                  <a:alpha val="64000"/>
                </a:srgbClr>
              </a:gs>
            </a:gsLst>
            <a:lin ang="5400000" scaled="0"/>
          </a:gradFill>
          <a:ln>
            <a:solidFill>
              <a:schemeClr val="bg1"/>
            </a:solidFill>
          </a:ln>
          <a:effectLst/>
          <a:sp3d>
            <a:contourClr>
              <a:schemeClr val="bg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89000">
                <a:schemeClr val="tx1"/>
              </a:gs>
              <a:gs pos="89000">
                <a:srgbClr val="660066"/>
              </a:gs>
              <a:gs pos="0">
                <a:srgbClr val="FF0000"/>
              </a:gs>
              <a:gs pos="95575">
                <a:srgbClr val="0070C0"/>
              </a:gs>
              <a:gs pos="0">
                <a:schemeClr val="bg1"/>
              </a:gs>
            </a:gsLst>
            <a:lin ang="5400000" scaled="0"/>
          </a:gradFill>
          <a:ln>
            <a:solidFill>
              <a:schemeClr val="bg1"/>
            </a:solidFill>
          </a:ln>
          <a:effectLst/>
          <a:sp3d>
            <a:contourClr>
              <a:schemeClr val="bg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89000">
                <a:schemeClr val="tx1"/>
              </a:gs>
              <a:gs pos="89000">
                <a:srgbClr val="660066"/>
              </a:gs>
              <a:gs pos="0">
                <a:srgbClr val="FF0000"/>
              </a:gs>
              <a:gs pos="95575">
                <a:schemeClr val="accent2">
                  <a:lumMod val="60000"/>
                  <a:lumOff val="40000"/>
                </a:schemeClr>
              </a:gs>
              <a:gs pos="0">
                <a:srgbClr val="00B050"/>
              </a:gs>
            </a:gsLst>
            <a:lin ang="5400000" scaled="0"/>
          </a:gradFill>
          <a:ln>
            <a:solidFill>
              <a:schemeClr val="bg1"/>
            </a:solidFill>
          </a:ln>
          <a:effectLst/>
          <a:sp3d>
            <a:contourClr>
              <a:schemeClr val="bg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89000">
                <a:srgbClr val="660066"/>
              </a:gs>
              <a:gs pos="89000">
                <a:srgbClr val="660066"/>
              </a:gs>
              <a:gs pos="0">
                <a:srgbClr val="FF0000"/>
              </a:gs>
              <a:gs pos="95575">
                <a:srgbClr val="0070C0"/>
              </a:gs>
              <a:gs pos="0">
                <a:srgbClr val="FF0000"/>
              </a:gs>
            </a:gsLst>
            <a:lin ang="5400000" scaled="0"/>
          </a:gradFill>
          <a:ln>
            <a:solidFill>
              <a:schemeClr val="bg1"/>
            </a:solidFill>
          </a:ln>
          <a:effectLst/>
          <a:sp3d>
            <a:contourClr>
              <a:schemeClr val="bg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89000">
                <a:schemeClr val="tx1"/>
              </a:gs>
              <a:gs pos="89000">
                <a:srgbClr val="660066"/>
              </a:gs>
              <a:gs pos="0">
                <a:srgbClr val="FF0000"/>
              </a:gs>
              <a:gs pos="95575">
                <a:schemeClr val="accent2">
                  <a:lumMod val="60000"/>
                  <a:lumOff val="40000"/>
                </a:schemeClr>
              </a:gs>
              <a:gs pos="0">
                <a:srgbClr val="00B050"/>
              </a:gs>
            </a:gsLst>
            <a:lin ang="5400000" scaled="0"/>
          </a:gradFill>
          <a:ln>
            <a:solidFill>
              <a:schemeClr val="bg1"/>
            </a:solidFill>
          </a:ln>
          <a:effectLst/>
          <a:sp3d>
            <a:contourClr>
              <a:schemeClr val="bg1"/>
            </a:contourClr>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6494138232720907"/>
          <c:y val="5.9924970111720328E-2"/>
          <c:w val="0.52918372703412075"/>
          <c:h val="0.87191660031260132"/>
        </c:manualLayout>
      </c:layout>
      <c:bar3DChart>
        <c:barDir val="bar"/>
        <c:grouping val="percentStacked"/>
        <c:varyColors val="0"/>
        <c:ser>
          <c:idx val="0"/>
          <c:order val="0"/>
          <c:tx>
            <c:strRef>
              <c:f>'Order Priority'!$B$1:$B$2</c:f>
              <c:strCache>
                <c:ptCount val="1"/>
                <c:pt idx="0">
                  <c:v>Consumer</c:v>
                </c:pt>
              </c:strCache>
            </c:strRef>
          </c:tx>
          <c:spPr>
            <a:gradFill>
              <a:gsLst>
                <a:gs pos="89000">
                  <a:srgbClr val="660066"/>
                </a:gs>
                <a:gs pos="89000">
                  <a:srgbClr val="660066"/>
                </a:gs>
                <a:gs pos="0">
                  <a:srgbClr val="FF0000"/>
                </a:gs>
                <a:gs pos="95575">
                  <a:srgbClr val="660066">
                    <a:alpha val="50000"/>
                  </a:srgbClr>
                </a:gs>
                <a:gs pos="0">
                  <a:srgbClr val="FFC000">
                    <a:lumMod val="60000"/>
                    <a:lumOff val="40000"/>
                    <a:alpha val="64000"/>
                  </a:srgbClr>
                </a:gs>
              </a:gsLst>
              <a:lin ang="5400000" scaled="0"/>
            </a:gradFill>
            <a:ln>
              <a:solidFill>
                <a:schemeClr val="bg1"/>
              </a:solidFill>
            </a:ln>
            <a:effectLst/>
            <a:sp3d>
              <a:contourClr>
                <a:schemeClr val="bg1"/>
              </a:contourClr>
            </a:sp3d>
          </c:spPr>
          <c:invertIfNegative val="0"/>
          <c:cat>
            <c:strRef>
              <c:f>'Order Priority'!$A$3:$A$8</c:f>
              <c:strCache>
                <c:ptCount val="5"/>
                <c:pt idx="0">
                  <c:v>Low</c:v>
                </c:pt>
                <c:pt idx="1">
                  <c:v>Medium</c:v>
                </c:pt>
                <c:pt idx="2">
                  <c:v>High</c:v>
                </c:pt>
                <c:pt idx="3">
                  <c:v>Critical</c:v>
                </c:pt>
                <c:pt idx="4">
                  <c:v>Not Specified</c:v>
                </c:pt>
              </c:strCache>
            </c:strRef>
          </c:cat>
          <c:val>
            <c:numRef>
              <c:f>'Order Priority'!$B$3:$B$8</c:f>
              <c:numCache>
                <c:formatCode>General</c:formatCode>
                <c:ptCount val="5"/>
                <c:pt idx="0">
                  <c:v>791</c:v>
                </c:pt>
                <c:pt idx="1">
                  <c:v>520</c:v>
                </c:pt>
                <c:pt idx="2">
                  <c:v>810</c:v>
                </c:pt>
                <c:pt idx="3">
                  <c:v>758</c:v>
                </c:pt>
                <c:pt idx="4">
                  <c:v>840</c:v>
                </c:pt>
              </c:numCache>
            </c:numRef>
          </c:val>
          <c:extLst>
            <c:ext xmlns:c16="http://schemas.microsoft.com/office/drawing/2014/chart" uri="{C3380CC4-5D6E-409C-BE32-E72D297353CC}">
              <c16:uniqueId val="{00000000-2771-4558-A233-9465F865D4C3}"/>
            </c:ext>
          </c:extLst>
        </c:ser>
        <c:ser>
          <c:idx val="1"/>
          <c:order val="1"/>
          <c:tx>
            <c:strRef>
              <c:f>'Order Priority'!$C$1:$C$2</c:f>
              <c:strCache>
                <c:ptCount val="1"/>
                <c:pt idx="0">
                  <c:v>Corporate</c:v>
                </c:pt>
              </c:strCache>
            </c:strRef>
          </c:tx>
          <c:spPr>
            <a:gradFill>
              <a:gsLst>
                <a:gs pos="89000">
                  <a:schemeClr val="tx1"/>
                </a:gs>
                <a:gs pos="89000">
                  <a:srgbClr val="660066"/>
                </a:gs>
                <a:gs pos="0">
                  <a:srgbClr val="FF0000"/>
                </a:gs>
                <a:gs pos="95575">
                  <a:srgbClr val="0070C0"/>
                </a:gs>
                <a:gs pos="0">
                  <a:schemeClr val="bg1"/>
                </a:gs>
              </a:gsLst>
              <a:lin ang="5400000" scaled="0"/>
            </a:gradFill>
            <a:ln>
              <a:solidFill>
                <a:schemeClr val="bg1"/>
              </a:solidFill>
            </a:ln>
            <a:effectLst/>
            <a:sp3d>
              <a:contourClr>
                <a:schemeClr val="bg1"/>
              </a:contourClr>
            </a:sp3d>
          </c:spPr>
          <c:invertIfNegative val="0"/>
          <c:cat>
            <c:strRef>
              <c:f>'Order Priority'!$A$3:$A$8</c:f>
              <c:strCache>
                <c:ptCount val="5"/>
                <c:pt idx="0">
                  <c:v>Low</c:v>
                </c:pt>
                <c:pt idx="1">
                  <c:v>Medium</c:v>
                </c:pt>
                <c:pt idx="2">
                  <c:v>High</c:v>
                </c:pt>
                <c:pt idx="3">
                  <c:v>Critical</c:v>
                </c:pt>
                <c:pt idx="4">
                  <c:v>Not Specified</c:v>
                </c:pt>
              </c:strCache>
            </c:strRef>
          </c:cat>
          <c:val>
            <c:numRef>
              <c:f>'Order Priority'!$C$3:$C$8</c:f>
              <c:numCache>
                <c:formatCode>General</c:formatCode>
                <c:ptCount val="5"/>
                <c:pt idx="0">
                  <c:v>2657</c:v>
                </c:pt>
                <c:pt idx="1">
                  <c:v>2409</c:v>
                </c:pt>
                <c:pt idx="2">
                  <c:v>2653</c:v>
                </c:pt>
                <c:pt idx="3">
                  <c:v>2536</c:v>
                </c:pt>
                <c:pt idx="4">
                  <c:v>2602</c:v>
                </c:pt>
              </c:numCache>
            </c:numRef>
          </c:val>
          <c:extLst>
            <c:ext xmlns:c16="http://schemas.microsoft.com/office/drawing/2014/chart" uri="{C3380CC4-5D6E-409C-BE32-E72D297353CC}">
              <c16:uniqueId val="{00000001-FED3-4A2A-8131-E11F0DE43045}"/>
            </c:ext>
          </c:extLst>
        </c:ser>
        <c:ser>
          <c:idx val="2"/>
          <c:order val="2"/>
          <c:tx>
            <c:strRef>
              <c:f>'Order Priority'!$D$1:$D$2</c:f>
              <c:strCache>
                <c:ptCount val="1"/>
                <c:pt idx="0">
                  <c:v>Home Office</c:v>
                </c:pt>
              </c:strCache>
            </c:strRef>
          </c:tx>
          <c:spPr>
            <a:gradFill>
              <a:gsLst>
                <a:gs pos="89000">
                  <a:schemeClr val="tx1"/>
                </a:gs>
                <a:gs pos="89000">
                  <a:srgbClr val="660066"/>
                </a:gs>
                <a:gs pos="0">
                  <a:srgbClr val="FF0000"/>
                </a:gs>
                <a:gs pos="95575">
                  <a:schemeClr val="accent2">
                    <a:lumMod val="60000"/>
                    <a:lumOff val="40000"/>
                  </a:schemeClr>
                </a:gs>
                <a:gs pos="0">
                  <a:srgbClr val="00B050"/>
                </a:gs>
              </a:gsLst>
              <a:lin ang="5400000" scaled="0"/>
            </a:gradFill>
            <a:ln>
              <a:solidFill>
                <a:schemeClr val="bg1"/>
              </a:solidFill>
            </a:ln>
            <a:effectLst/>
            <a:sp3d>
              <a:contourClr>
                <a:schemeClr val="bg1"/>
              </a:contourClr>
            </a:sp3d>
          </c:spPr>
          <c:invertIfNegative val="0"/>
          <c:cat>
            <c:strRef>
              <c:f>'Order Priority'!$A$3:$A$8</c:f>
              <c:strCache>
                <c:ptCount val="5"/>
                <c:pt idx="0">
                  <c:v>Low</c:v>
                </c:pt>
                <c:pt idx="1">
                  <c:v>Medium</c:v>
                </c:pt>
                <c:pt idx="2">
                  <c:v>High</c:v>
                </c:pt>
                <c:pt idx="3">
                  <c:v>Critical</c:v>
                </c:pt>
                <c:pt idx="4">
                  <c:v>Not Specified</c:v>
                </c:pt>
              </c:strCache>
            </c:strRef>
          </c:cat>
          <c:val>
            <c:numRef>
              <c:f>'Order Priority'!$D$3:$D$8</c:f>
              <c:numCache>
                <c:formatCode>General</c:formatCode>
                <c:ptCount val="5"/>
                <c:pt idx="0">
                  <c:v>211</c:v>
                </c:pt>
                <c:pt idx="1">
                  <c:v>96</c:v>
                </c:pt>
                <c:pt idx="2">
                  <c:v>159</c:v>
                </c:pt>
                <c:pt idx="3">
                  <c:v>149</c:v>
                </c:pt>
                <c:pt idx="4">
                  <c:v>216</c:v>
                </c:pt>
              </c:numCache>
            </c:numRef>
          </c:val>
          <c:extLst>
            <c:ext xmlns:c16="http://schemas.microsoft.com/office/drawing/2014/chart" uri="{C3380CC4-5D6E-409C-BE32-E72D297353CC}">
              <c16:uniqueId val="{00000002-FED3-4A2A-8131-E11F0DE43045}"/>
            </c:ext>
          </c:extLst>
        </c:ser>
        <c:ser>
          <c:idx val="3"/>
          <c:order val="3"/>
          <c:tx>
            <c:strRef>
              <c:f>'Order Priority'!$E$1:$E$2</c:f>
              <c:strCache>
                <c:ptCount val="1"/>
                <c:pt idx="0">
                  <c:v>Small Business</c:v>
                </c:pt>
              </c:strCache>
            </c:strRef>
          </c:tx>
          <c:spPr>
            <a:gradFill>
              <a:gsLst>
                <a:gs pos="89000">
                  <a:srgbClr val="660066"/>
                </a:gs>
                <a:gs pos="89000">
                  <a:srgbClr val="660066"/>
                </a:gs>
                <a:gs pos="0">
                  <a:srgbClr val="FF0000"/>
                </a:gs>
                <a:gs pos="95575">
                  <a:srgbClr val="0070C0"/>
                </a:gs>
                <a:gs pos="0">
                  <a:srgbClr val="FF0000"/>
                </a:gs>
              </a:gsLst>
              <a:lin ang="5400000" scaled="0"/>
            </a:gradFill>
            <a:ln>
              <a:solidFill>
                <a:schemeClr val="bg1"/>
              </a:solidFill>
            </a:ln>
            <a:effectLst/>
            <a:sp3d>
              <a:contourClr>
                <a:schemeClr val="bg1"/>
              </a:contourClr>
            </a:sp3d>
          </c:spPr>
          <c:invertIfNegative val="0"/>
          <c:cat>
            <c:strRef>
              <c:f>'Order Priority'!$A$3:$A$8</c:f>
              <c:strCache>
                <c:ptCount val="5"/>
                <c:pt idx="0">
                  <c:v>Low</c:v>
                </c:pt>
                <c:pt idx="1">
                  <c:v>Medium</c:v>
                </c:pt>
                <c:pt idx="2">
                  <c:v>High</c:v>
                </c:pt>
                <c:pt idx="3">
                  <c:v>Critical</c:v>
                </c:pt>
                <c:pt idx="4">
                  <c:v>Not Specified</c:v>
                </c:pt>
              </c:strCache>
            </c:strRef>
          </c:cat>
          <c:val>
            <c:numRef>
              <c:f>'Order Priority'!$E$3:$E$8</c:f>
              <c:numCache>
                <c:formatCode>General</c:formatCode>
                <c:ptCount val="5"/>
                <c:pt idx="0">
                  <c:v>126</c:v>
                </c:pt>
                <c:pt idx="1">
                  <c:v>99</c:v>
                </c:pt>
                <c:pt idx="2">
                  <c:v>125</c:v>
                </c:pt>
                <c:pt idx="3">
                  <c:v>176</c:v>
                </c:pt>
                <c:pt idx="4">
                  <c:v>213</c:v>
                </c:pt>
              </c:numCache>
            </c:numRef>
          </c:val>
          <c:extLst>
            <c:ext xmlns:c16="http://schemas.microsoft.com/office/drawing/2014/chart" uri="{C3380CC4-5D6E-409C-BE32-E72D297353CC}">
              <c16:uniqueId val="{00000003-FED3-4A2A-8131-E11F0DE43045}"/>
            </c:ext>
          </c:extLst>
        </c:ser>
        <c:dLbls>
          <c:showLegendKey val="0"/>
          <c:showVal val="0"/>
          <c:showCatName val="0"/>
          <c:showSerName val="0"/>
          <c:showPercent val="0"/>
          <c:showBubbleSize val="0"/>
        </c:dLbls>
        <c:gapWidth val="100"/>
        <c:shape val="box"/>
        <c:axId val="555166200"/>
        <c:axId val="555167512"/>
        <c:axId val="0"/>
      </c:bar3DChart>
      <c:catAx>
        <c:axId val="5551662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555167512"/>
        <c:crosses val="autoZero"/>
        <c:auto val="1"/>
        <c:lblAlgn val="ctr"/>
        <c:lblOffset val="100"/>
        <c:noMultiLvlLbl val="0"/>
      </c:catAx>
      <c:valAx>
        <c:axId val="55516751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555166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CC735AAA-D44A-4C21-BBC9-5385E368D1C9}">
          <cx:tx>
            <cx:txData>
              <cx:f>_xlchart.v5.1</cx:f>
              <cx:v>Sum of Sales</cx:v>
            </cx:txData>
          </cx:tx>
          <cx:dataId val="0"/>
          <cx:layoutPr>
            <cx:geography cultureLanguage="en-US" cultureRegion="IN" attribution="Powered by Bing">
              <cx:geoCache provider="{E9337A44-BEBE-4D9F-B70C-5C5E7DAFC167}">
                <cx:binary>1HtZc9w4l+VfqfDz0AWQAEF0dHXEkLkolYs2y5b1wlBJLgIESXAnyF/fl0hbKWW5yz3RHRPxvUC4
5x4gmQkCd4P+/dn823P27an+zeRZ0fzbs/njg2jb8t9+/715Ft/yp+ZjLp9r3ei/2o/POv9d//WX
fP72+0v9NMgi+d1FmPz+LJ7q9pv58B//DrMl3/ROPz+1Uhc33bd6vP3WdFnb/IPup6rfnl5yWSxk
09byucV/fPi/2VOjnj789q1oZTt+Gstvf3x4x/nw2+/nM/3tU3/L4MHa7gXG+uQjJoRiyjl2MeJe
8OG3TBfJd7WDqfvRZTzwQOX6mGH+47MPTzmM//Xz2Kd5enmpvzUNfB379zTu3bMDvP3w27Puinb+
xRL48f74cF/I9tvLb3ftU/ut+fCbbHR0JER6/gL3d/Yb//7+N/+Pfz8D4Dc4Q94sy/kP9ivV31bl
0zfzBM/2v7UoHv5IfI9xwlDgUsyp935ROP/oeZ7LSECwhwLKyY/PPi7KLx/n52vyfdjZknx6+Jdc
kqv6W6KLH7/L/3yjEO8jbA4/gHVBAeE+go3wbqO46COlAUaU+AGjPz74uCC/fpifr8iPcWdLcnX7
L7kk9+2T+PG7/M8XxINN4HosQIjyYD7DzjYJxvijzwLXdX3qu2cL8qtH+flyHEedLcb9p3/JxTh8
659e/hcNybwc1CcEzAgYCeb6/tn+wP5Hn1KPU4pYgM8X5NeP8/Ml+THubFEOn/8lF2Wvi/ap+F9c
FcI+Is8DE8IICZiHCDtbFcQ/+mD+Xd8jLmMeObMk/40H+vm6vA48W5j9v8Zu+Wcf5K2df8f8f3S+
YM9Q5FFKXc4C8MF89/3qgJ1HGFwvl2Ow9Yj4Z87XmWv0Xz/Wz9fobPi7b/L/ye/6r32yV6d18dQ+
La23+8Yt+2et/brggZ8Nfeefvfu2P6zS5uWPD+68B1596HmK7+OOpvzsRzv+5q/jvj017R8fHN//
yBnyOLhw3MXWHRi+zRrM3I8E/DruM1h0l88rWui6FX98YBgOUMI833OPx2OjuxnHATgesxf442Rl
rxHGtc5GcHJef4zv8m9Fl19rWbTNHx88DN+mPPLmpwTnBGZH3MfgP/rg0bjg8JfPT7cQxgAd/58M
p3WBB0W/VZ7e0wJ596bK3EUpJr7Gve/eD6RyF/lU87XVosDBR61bF95Rm2Xqu/ZnY+1UlvyzsZg/
yUSLRdKX1dY2QZZVZXiSuRmrLZubMyxNpvIH0Wl2ftGai4RM9e7UZCV/K0qSO1utLnjFvS9JmeU7
z+dJ5MxiNRZoOQyCrV2/Il9c1r6ooh2uEjOFWIilZnW6UtMwPtKyiooW8y99YlaUp20bh4hNZJHF
U7wdxyre2p5f8nhbxIlfhydZxdi77Ps0VCNKloTFY9jWXposgmHCW5NhVq0wCfDWysLvrhwdoz9L
JdOLMSXFLp2E3mVzI2LDogyVJDpTWNE2vqz1TpXKaULbLS94Mqid1WXGOMtEmHSZJGO/Mt4UHNKm
7ldJGQcHMfcmY0xYc6oXJV7rxms+c1Q5122m1Vo5Qoem7PWhn5vYUdCwagxpWQxh2w5JV4Yk9/NF
WSV87bXtASftdEhKh9xhLZul28fJqjY1vRNJOeyTsrmv8jxeIIFof6tU2lwaETGfNrcdytpb+B79
RSGlPGJWMe+VkMs02VjRn9zk9p8G2Yky2l94tdabwXi6Cqnsxu0QqLeNxUqXmTcKi/WkvP++5oF3
GNP+guAhu6o9Ke7i2KHrhvg4qokv7kwz4rAfGrNI3aFdV6r1thi73WXJhv4iwJU8UJP6yyKY9K1r
Ai+ijhJfVMaKcDC835ZFhRbaNVmUDk362fay114zOPKInXrMc92LNBP+Eme1jDAr6JqLuBORlYei
p+sk58lFj8du0U+iCp1mEHfMqOJiqvvqIjEouC2bvg57J09fhBmWbSXyxzYe8UIQR+5p68a7xFNk
EbdjvNIdoWFexgkOPXDOQ3jp9arMXH0Qo9AHxGp9GOemYgMNDa/LlVXUwSgw7BvQOKKlYVCVz6wz
+yrOHt00H0RU8sq5nMWi6HsRaTY5l16nH2F7whd6FeuC1DfNtMHelG8n2npVSBTB27TIVLJolW6X
3jDVR/CoTxv8p1/m4oLlVC61cPyo6500WFPn2Wlzs1cs9g654VGQsmz63GdDFqJKJkERBkmbhZiW
Y5hQNV7ziZpjU5AFjJBvkcQEoa7qaR0ToJrMRIa44zpjibzRsXZDd6zzZzkkFybtzBfa1AdWVGs1
nyO2gVMv3tL5HLFibg+TkwwLeBVPhQxZjdNd2+N8L2rCFmBupockRju/cf0XIac7MlH5JQ/4sEQ0
Tnd6qvO95Pw7tS+mXUpy/eWNKfyJdcEYgq531oUj7hIOgQD3fTBYaLY+b6wLw7nshC+Cb8qX2UZy
lWahy2V56ZS+vmyVC7Ltnsvn1Dfy37rnY5txUpHTGrIk3oTuuyq5rehornIp03s9RHHe5FGsx3iZ
zctsG+xPBM6wXO2KrD3iuauFF1ptMI8wTh0vLe807HXECafulHihHfHrz6iKel8VQ3E3BrUKm14P
N9Kt613si3RB/bZ8SlR/mRgv+ZxzR25IEOerpA7Kp37bykQ9NbluVpB2DC78TDWfHSff5KkKh6m9
M8lUXDt+S29z0e2TkXUPI6XiYvJ9ssSs7R6KvsrDvG7EVU6b5KJOGI5wjfOQ16N47ONmjHKEzK4v
gvEuV9U1m/EmMGKJ8ineVJIWX6YORRbveMpWY5u66zhX4hG3V8No2EM8Fs5F39VkaeGkJ5s2LeV9
woN225JJLeIhkY+emy5+8fYF4C+/f/sghIETj3iBBx4OvIrv374p9YLGR758SbHylIzAdKVITY8E
TX40jC74DGXs3XZTAKZcj48o437kJG2zm5rRuxWJ82WEDbvCg04XYxarXe0htcvL+nvPYk6QX6ti
Si7OcMs1nW+a0PJO6tSvrmuvhl/8J9NZDDXpuhTdDaNEL03XDTvU5nSn6iBd5npKHlo/vWLz5qYx
va58gr5YqivId2o/uW+ommXsRTvedVrm+Isfj3qJSywWtWgTIkKHOFNZXAfdsIEtuRpSkibh3EMZ
UUmYdOJ77732nOcYuTJKw4j3PB00+NKtOxIFBUc7Z5zeNrzEm9Tz680ZfuKquEQ7K/pU71qTxxdS
jWMXniinsRajurhyh8xc2KFWafHzYTlHt45yh4XRahVP2fgJjGca4QDXD/7YylC2wfBnUrb7SSUi
CVPVhlI6nQxzWYYt5fUtlnkdObS4x6lJr1yB3PtXaeKJdy9lde/2eXqFZ2nWWckFS3Vi/rfGTfMn
vM5y+rwEPsFKr7rT5826k/T6ZLTI2EaVsgtTLMU+KBMSGerqRc5IsreY7Z0aZRVJRiIfm++8n5GF
ieOLf97JDNISbzcyxE6eRwKIT3wMGSVIJ73fyEZIxxW157zIFN21Ux3cBCxN942K+8juaHAJnrvC
C27A9ZH76hUPAG9e8X6SQ6Qrd5xdiGfDJH/Dt7iXsOcsfpI1v+VtNnUhbG68i1/f2mNvxtDUVMtU
+iTkokFAnF9qq7aNfdtszxLBOpIQki4wowWPkwc4LqJqEmjhaHCKq0yVYdHzYlvNTnGuPbQWyJML
K6IiyG5anB4lPTO8OClDaXK9lfRxarMoiEe6zaq2uRrcoYxaqfLniooojX3zmIObvDwxfPoS08um
D/wN8zwVttgHJ+skl94vvAEKKb/zVZyDXdelkMIIvPNVLLtRMziDghcnyTB1Qoord2kDQ43XWec6
n6yg1MVAS+dTKX19J8enPmfbuEmTve/X4BW+imWM4IHTIT5quWT1DU/GBQJ7Q6fK3XkkSy6aErk7
Ove8GbM9i520uoyd9Ylne4McbnExyd3AOMQgxDWrtqqbKzUl3xur0B03EBT+wCxlAiMbWUVJM0PD
eh6HZ9BOY9mWyNXIw3/eKf7fdwqkhiA+dDmhkOxm8xq8cbgS2ksHGeG90KJNokZKvOteG7+R8KZa
uW0JeIdlsvRa2VyeoKqAhclk7y0nScnBkYocVJOFqSeaPRk7cnDnxuIyJdmSj5hEZwqrNTyDyNaV
y7bjTrvRk2TZAek+XUg3f6iMxBuqaXPVmK658ubejGvijxdHrkqJuiKd2vakd+8nV/NrxuS2Hkrv
3lNjcD3rKiiZnXTNLBEyfNI6G5fadapNM5Tp1vbSYfzey157J+2plwws3Sq3qdf/vDbY+/sGCFjg
E58GiEM6iKD3iyOYiLN0RPWLaoupIUtW8lUtRmefBdV16Zh+Y6UjxHA8hXXRjYvEC3iUHeWZbfWp
kuPlwOrNWATO3ssF7dcj12+msQrLlb5LFq0e2jAu6zRK9eR8pW5xq8saJyEkSMaWwd/EuzZuUT0O
cZlEWVugOyQmsyy0E++rEqUbVxbVJvCFt1dgNJd4SOs7Ly/SaGxE8jjPKBRD84wkTtRt4Il6TZzS
C9uhyp8JQuvKDOOD7PN4OTlsuMSZH19bRlb7wyFL0zRs7es6v56GdGjH7Ds7VGMZUi/JVt2r5kTU
bpctvKQvomLwmhtudJhVRtyRios7d+jcheRBs7LYK6M1lVpgE99Wc/xIJ1Gs3DiWi2YWLSYzlq8q
Dr4fsxFn8ioXEKndWKLFHJ6miwmnzY1VnObKbeBauCTEjdNekkosqzYoDl1iIB6ee8zN9aGkBd3i
Klme4ZZhlfNISz0NovPIeh75Oq1lWNzSXGmO01robPj7aRuuf2Gzg7+97NT1SQA10Lne5lLvzGa3
vkTpqIr4WY3FAmPm67CbKojQEYTpPg7yrRUrGuOQ1um00BPEhKFVnxHTQDAWHemWZOY5LPNEt1Na
0U4ZlPQqc718JdN2PEjilW7Yxll3KLcWmQZvPCgLszKNV8mATJiBUXfDkx6ytl3IWKbWE5bj4aj+
PguGLFJY1zld6mRZ1kHXQsakq3c41VW+sF3bNE4Wb/NkaQU0kHr3hnyijbNGoIBvnWwpyxKms9Cx
G3cSDBDz4lXcZHrfFMW4KsFnDxnk3vYWsw2FzIIJbTcY2K5EY73xRSu+Yyei4O33GSzGS8ovf3Hc
kbPgn0ElFhEIvyD+hxPKC86Ou4RPKeVl6/ypGrVsIXfhhU4dVAusO7OwNuJkS4Kem0PwaAFZlEC1
NmXMvWqhpuk732J25CQnc+if4SSZZ52t1HGu9/MfP1Sm7C8GL4EyeXOTz03PbgUi1fXRZ5gdBwjB
T0gS5Oq6THekcyMD63Kj2ozecadPFg3RZJ3EnN4Vk59u/cqtQqs12NC7eQCJ4RywEGRcYcAwhVnT
FGvr2zhcdQvYM/rCikledQs3w/oCzcl0Ef/Q2sz7SWsz71aLZvLZWKxQca/zId9MpfkrHt38WiBR
HBsn6V+mUuGNhayyC7J+k7r1XzluiusMudPCcNeDb5LrolulXrLoZ88x7RsVje5Ir6oRdVvW0HJJ
mzh5bJgT1bHwHqYpXiRJpdex6cQCjIu46ytP3GFlljxpnSsLGWk0OLKlWAw0BRvXDe6St12xEo7s
I4o1v6oID67Y3CtpkoSQTck2J4VRnOwrZ4os7YTbSbq26N8oIFc4hR5ywNmQMZm2fV1BdkOBN5eW
+ho5/nM7MvMw9rpYMUzHtV+W40Pc6Su/C4ZbJcQvDkIGNZx3bi9kxRAhCMqqDMo2nn+WA+uGOKhR
NZk/TQ2ZfhQWxilCnxi6Bz/tRtM8LiPWkr+8XvDtlKL+DtK2zYVi+RBZ0TZ9+ckvpurWCq6E94Yw
Fq+sKHBB90lKb6zUxUV/18v4L5VV3dbtnfIAuVVyzHONo7PUw+BsbQ7rmKvKAi5Wos9UdOJ5NovF
u3hZcbpwskvrhOUcPGVVZmhh/S79XuQjzxctK1dQ9qJ7L9N3Nrlvm1Ll10lflwcrxbAEy8xj/vJY
DUhr/8TXePSiHhzUS5Iab2F7uW+CT9VY74Y5T2NxMipyyds4+NQG5TnuDQjcoVTW0YBREv/Kk6Nz
VQxcRqiu2aoZw9hncCcL+TwgHoH85ntPLqjcph0bX//ZjEOwKOK43rR5d0jNqMbQFMLsE12bve1p
VTQbv24OEM819NKSZzEf4nQMuXeboYztuZb5Rcm5uGydId+zdPKXrMjNHVgWHtZS5k8sN1vVlQ04
WFkQsl65L2wc07BA9OBCTnAPSfwCMlzBCHUl8EiqCQVB6GdjcV0wFXI2rbs8dkPRu0p+c+Gi3aIY
RR5Ns+k5Nb6QzS6YmxPWF2WIsElCBsXpJQf3rr3Vvb8p4void433xUuFXowloRuaOd6X1g92scvL
2y4bh9u0jbdwBKrPJbtibFI7eBS1sz3bBFM9NmHat1vdZPjCYjXvoULkJmh9DJuh8PQpK5t4fQq0
bWx+Em1gbePuV66FLMN3ymVM+3bTlMm4PTVTX47bPMsv8rx1LzwvKavwpD3KTEDByo+nDU0HcjX5
w6Ir8mrvzZKFWrA6W9SavZXgjPmO9xrJ1ZiiITphlgI1nEfcjc16gBxv/WfqoWI5tMbfeIUP4Vc5
Jl9zr/AiyF2OWz3mxRdcp0dcx7HejCJNl5CZE1893UAuysf8iuSFf4NJe+/POIUEyUpxE68LhxVQ
RBrFNIRxZfC47c3g3xWelvetXtnEE2mwFWz+iIhAzBorZDMt6d/QErmqUi6W/+wteAiuYJ1tKTgb
4aIQ3NECz8H35y33JnI13lCUvJi8P3MB+4URFOxs4wRTuqrGrA1PGBHt2IcuJMKPnCLL0A52Hn0d
ZblnouVTNBZhlsNXYlV7J5xpvEx7DonRuRkpiuBOkzmcIF82KBwrt7ioXE2ONOH5auWjJogs5g0K
L2jFqxXigYlK0+QbbCr+qfIdtPS9Eiq6s1hOpL5QbSAg7AAxHQuoB+qyDa3YwZWQqx6RvZWUmPSn
hB4HWiT3+4s4Tdl1wuVzivJim/uQdO6IiUNbAhvnAOQMQzOm3vNOmEOhcn2stZ2N67xg3NLBVeHk
JF87lavPTd87S+wKMCljEu/9CfWLjCr0FU3JBuHOf3lPVQysD5mptOr7hTRmWAe1YFB56cUhmJsK
QToXIREJmYmDT6schVZr5SEwBwj2yMap3QyFFuM9FYfaUW3kibFYvhlXOS5bZwHcA6iEyK68qX2c
GEefUx/cNJJDcsyKdTmQNVOiWFqxcTO59IIhXh/JWSwiN+vrrRUTp3pgVHRXflLjz0I1UeDRb13c
QTGRevRupJXclz5+sFbMQlCb20J8K6+Y5myXKHJLRg11ThuQ4XxCYYkhl3SK1E5hmdW6FSSUzuI1
J0Z6Y7AMLvkUw+nTdmN6WUmyEQblYeoGUHIfm603N0leNlAwhN6klYbTji9OkO1ZmmVY0TaoZc02
jnGzhqq7DNOkC9ZuzLyl1lI++FqPoZzGaa+GJP7MxyvBevmAYhpvp7goIiu6PCcL5qN8Y0XdFtu+
wPFtWqdf48Z/Unhki8SPzSUXOr9vRbats358tLiccZegn+IMcuqX0vGm0JZDjc/V0oq2JmqroVZx
KpuesG5qL8oJbZwGefsYCb0C44eg6A3iqeGvYoxoHtKKyLXVJpD7GI/sunLT/SQ3cVl5+5Sn1TIx
pFh6kxfsDYThYTIM1VdIHEyRFH687SEzeV92MWx2WX0lyiHr1M3aVTOh8mvlkr0Ey34XEMGPw6eZ
djY875yFxcFVIksq052sAufN9QdPl2mY5sy7tNcfwBPAV82EYR3g0sRYsDaiE3iJQZeoK9bdSxOz
IISoHIIDKDYujHTqZZ9CActi1MdQwWD3vNPvaAV9UANEPqEoHX5DxtsJkns6wrxwFsr15Ip6nbhD
vIpnZTXffYh7/+qfLQT8q8GZhYB/OAjgipSPMFwtpRBVvrcQLHeKqi/68rGMSR/l4H9tUS+LOvQk
hvbY92NKtz0rUeQKn0TUqo4Eqzo2NS3X6SCzEIqf1brPi+yYiC5nMYB3c2lDrlj75Vo7Tba0AZnf
6+/atM/1DYetau8v2PsMttc13X3NOrk54aerEMMPpeXbOxEnGkfDfTo1t9otwqlQ8l6lZsn6fHpw
cQZ7SuYOpLjq8YEPkwk55HgPig9HmjOxfp8bx42swwPeBVrFFMtjfcxiJ0/orKJxIp+5U2fiaWaw
U/JYxThN6pp+13ppcMVNe7B1yVwON9hRwxdS02pJ0qzdcUfxnZOMYuk4af7QePVBNpDg72yCuEja
5DYGWxrisq2uCAXfd3DRJVjt8cFraH7RjDXUC2bR0ly4yrQrcV+EOh4rSGub/Pr0Lidjft+XBl0e
X2bPL82Fl0OMaym2aecXX/j6vhs0ujzhJ66d87hpHKqP86V6lFEziTqCIFXdQiYaL0xD+bLkNL21
jZvLxykn49ZK8YCD61g9WMGOESx2N17LG7gsA2N+No8pFPqFi0XnS9XvXCwXLhNyyMrAJSP434W/
RS3KqCaPhS4fW+Hml5CXE/uM8GRvmjGPFAQfC9rQollY8Gdqq2hL+rVpSLm1gWbLrzo/6W+toOq6
WbhxINZWdEyH9yg2t8cgVyn0rdIs2fV1QC9GTGUUG0OHRcq7ZOFVpV4M9ehfVGn3RULos9RSwAWe
aeJXlAyYQf7Q+xIUJL20mD+nC9LRgVpcXK2tNI2km+/awd2moS/hBNS6IWERc3ITiGlpHyp3IfOA
lC+WNlqOdSduoJAd+ToZ7iyjJhkUcIpMb6xYMT+4HOZEjxWxl5GwUnJYZ2QqdiUxixa8pYNfjuNh
qlrIM2KBhmXSOW0kgq7wF1bVOOiRlwG5GHkyRUmSiAs9Fv0iMQbfCtb0iwmSO7eJGvuFmXvpjOk4
cPeOdduZwhxspIRSeiauqXChbDI3zVxfsjgEfddWmiRaQh2bbwNfsevJ6b/ao6PRybTqSydf43pI
tl2b+htRxDdtZpq9vbLWuoXaCF7HUKyEI902Th7fKMWavZVODHvlzY56ncMyZGLG0IMdH57ORXvY
ubgR+zZ+OYOtyHpX7CFVZYXTkWnPR6uLu5fTYWl7Fdn3TVD7h9lYlUGqdvA/VOIS4ka4DJPSYY+w
hssyQWYg3yck/Kg0/dwJ0od5W+mnKm+veUbiv/z2z74YfbgFgculhhuEL02LHwufF18T5SdRAQWP
y9KFgNp1PLYf3ZTtU9ayvaSN3hRY3QSq8KaFmDGrKII7X4AP2CNnDsBNkkZF7ybrU2rOFNlK834P
b8FNkAjy/NrJkvSIpD86s6rF7MoRvdr6KAv2jmi6KRxqSC121KkhFAGQY7jBuajauFwVA5M3MqX0
skRGhqJrURY1hCYLBym+ss4BnD71TTpeZU6wruAS2+50/jH4NVbg7+XR8ejrm9tWBM6SYbhmOUiV
fQL+A45J92cn/TzsMRR7KOHNJUOlt6xqqCGxvAktQ3dYLtq6Vvu869jBj0kZqYq5GyfQYHQDTrcl
RK7bem6seGrqCq0HLxObE9T5alh7Yy2nz7huujUkvJeQfBMHF6qR1wYq2deBk/oQUk1s3TPixKEO
0n4lKh9FVk1mojQihcgjgUJmla4DmfHQ6z2+TrN6usR5Uewy1eJVh2t4eQghUUNj9qVi9NlMtPhW
Ki9kHK7xhVMyXjhVbf5UDtylcLsmXoyQFA+DXtd32hEhh39IusmaoLrTaSeXqFNqZZWebNlV7PCV
VVoowYUTtpCQ3FjRQdmwpQmFAH9QbQl5muw+S71sP1VlsSgp3MddVQ3KlzKHcojIoLgC/zQANRTb
taBt1Kw+9pBLdVgWUHw5cawIx62/DohxLlUsXBYaUstLIdMHow2/iqucX/Vzr3KlEyFVjkurGJQ2
F3GdOCFELyxSsYRjJTDjg+tC5cywL2XvxtvElE1UQIqnykk6fZ4KhODFddNb2yTOfRdX8bUDSefb
lhZmi8f68aT3ahIsh9K4C4u5qHkKtEnBUWBwwWydjRIqJUn51NLcX3Df1Ts5IHbAeBwieFPy558w
ygTh1VCSBw/Cs9sE8p8eBBn3Vkpp8kaadeBpQMl5ZmrsLE/SrBt9X33LIYm7zXSXXndwZ+6436oM
kv4GMqFHd91ePC6afhsTuLAXl/lhbLHzmQZNVNdT/yl2mv4W4WKTZdr5TApqdpWX4XCYWWk5sHVa
iXJptVkqmoVoSrhdXMIVAju1q7PsGrfdm+CgH3q9ruP0+xOkiZev20SlYaMCb2cm97bL2ZTByshs
2ftQ6sVD0NzaBuqlB1Nqumzj5oraiyt1AxUyIVtI3s/3YY5gNlK97l0opcZJCibMdyA2c1VxXXp9
AVdhneEqFRuLnOATVWCaX1tFlmMzUxFz+Lov4X8j/pOyL2uOlEe6/kVEsEvcQu2LXS7vfUO0u20Q
IBAgIeDXvwe5p93Tz3wz8d0QpBZsVyEp8+Q56R1rbHcNjLyPwS6t3nuQy5wmfSecMmQIpHwMqgiU
fUfNp1E4zpFY8agSOInW6pPMU7FDFM7Do52R7jBk9I92f/SKczM3bzzj3hWHT2JXXvRgkJaGpknE
tLgaq0jJizOk6Scu4wIETQbVNgfTOWQyWiERV22NybxQbgtG3JV5Wjh104G4FokDmvabwWkKQJoR
csVpF5xsH5mVjjhhrFOZv2Ht3Q1OmT36Hg4w4XJvY7OmPU9LhgvR9LbvLPaTVB6PsQWr+3TOrK3K
p2kHFtJwrWaqYjOkKIG2gAXyrdIWvpEhB3nN5cP/wMD9/+BMEpsQCJJ8HBie81c05oHXmTmRqL4x
Vsbh0KqL41n9tZRueRB92cZgLcmraROkd7DpV2prTNMxe+TvWaPl7KYmktZ9EA5xPSd0jHgZ++rr
BtwKfufZmbsGGgVKAPFkfzSXlAftpgns77Nl9cc6I6OIXeL2R3u5mCHG9GuJeeb2a/Ifc8xzxql7
/R/RqyF3NH+kDFxo7myof8CDhnLrH59X39l9rrmnX92h5hueOUXsLf6Es1zMncgrHOvMlteOkWJv
2tjiVOg2QAfyAP2WWF4Rm0ZVMnrmkMSeyoEgBGoyBKOhc/vX3eBW7mfb+Pvu/3+cdruNDLJ5a/KU
AQjBce4DWDNhsTEzvyiPJjFpzNIfiz9M0/s1+GuubAYa/zX4y8z6Dj+ostLEHh1yok3T3NKp3PGF
3WEuwOu9hEeetwUAm99Xc1TfhsRLfNdu37pysmJwlOUddBruTpQIInPql4gLPC8uxiH8WaZxj2/7
Z1gqK+bVWByEgy05FL2I6VjVL9mELd/KR2drzHokD1ZD6rvaRTIO7LwbL/L4C6uafpdbClIDYxbz
HIc6nc66GKYnr34v+Fy/6Kquj55Plzcbj4bSgK0aavcH0zv5VhLldQfCqD0inMBvYB5mc5ZtzG/w
afrRQ0MH1JmI6vbaD8ENz/JgHQQF2ysQ61bdSAKkNER6YcXCkS1b9obF8cpo4917duHtQ+bkmz4o
um+UvFmS5G9/TUyV8/zf3383XLL9f77/gKhCl4ALEri261NDjvoD35897JpWFPKncIQv8uQ71N/0
eRFOm6xaqUGlRyv00mM+tHd5lvlbY5l2ZNZIF3/ZUNMAeQcNbKe1z/dTWCDGy/2GJ8RVTkzSud97
QzBe2zYUlyZUSdZV09U01c04bAarlitjmg7fje7DToEwuEwiEOec+nx+NJa5jKkjIO4CqjKA8rsu
XOiWyNyTbaPSeT0WoErCycyTzpbVKQAZ4XlkYCVQPj2CSZft24IUST4MgVzoUHPi+oSuzCL+XPJm
KTPZbH2/O2bKduMAx9K2iOb+1kfS6/MiSt+N/Sqo/ujIlyFmBllmmMG1CN8cLw2hnxHQxw2ZQnIq
Ktuj/H3XmR5jI9FLaUIp+TGKCITvZaA12jfSDi9/4QDG/GpjUzyDxXYyLQ2Oo/MXZCDdrEWWLfXj
nNb5AQoQ6ykr0m8+9v5bYyl5W/kNfeRuyu9skt8i7WQ9uSofj7bts6QLlPUEkRLbhoBaew126hUC
nPqKvbq46/GF5KUd3FsFLm2umzgSRXs0bVxE20byaZsWYjhaqaWOVjMNx6hyqYi/bHP3NYYuo42J
sO8mB8jsDs64+wzicoAXhzwVj4ZGYYgT5s7PVRuPTQSm+SQQ7GWAkr/GBQ0UYL1VzHAPHP/WYUGQ
hB08KG8xzcWWWXBb++JuYfQepi5gJJZDmZ67IY3/Gla0coo/1XH2nPrHsu/yW3Opx668odPFGEAD
ATsDWX5qlDvv61lzPzY9hC3JJ98BbLtMjfAyHakszthxiuvYk7hqdHUxlghLjvwFW3aj4mouvEKK
a4a+Cu7Fv9p8kcOXFzTh5ZCf62762aeD91iGghpLsMJ7LKz5Dws5t0+r5677WJbpH30DRFErQK98
lYlwPgR5YR/MndTj/Hln2qDD9GJbVyDoq6o9kICKg9c4KdJtRNVV/Hnv+NAp8qKqY4Kc956207Qf
uapOLk2hx7Om9EZpPq8tpDqvDRds5de5fKyDlsSpRt5iHNh7gXjyR1A7eJ1HCQUAK2J/YAg6+q6L
SZnxDPIOdeKtRd/CvP9IQ0lf6qiJYl84/LGBSmyVUoiR/vuG+g/lLvXAqELwiE0Vmym6/6JXlWGa
17rtyWMuUzs2R68Wqk0qXVQHA1+PFpSqwrargzl6TS9n/a9e26l+9X7NNb1uMO6V24i7/zTfPM5M
yF0wjIOuc6dj3Y7gtci8jv9SBIQKlHsEw4Mbf4JYtIj0yXdZnyBe1o+iS7ski0L96CNoVyC7WpZ7
6/tMPM+UzYeRNEtGFiaQQntNM2/CJgkzzAio9K1sz7N0mucgaJJ2aqutCmS0zmQe7qD9abfB4IaP
ag6uJhCc5JzHFITn+0IHwa7P7HabyYI8WoN3ZZBK7bIg93fe2B7svqlfAwvUfCilnbPv1e4xj9xg
HTXh8MT78Mmg3L+H8r7+NZQMqfM5lEbjc6OFtYJikpx9ClnyyqmgnSoadZRRDp9OTRk9u0jBnj2p
6ZvL52uIRflme+07ycfw1RNcxRFP52eo1iCJDMPhcSQQYfDIVfdVUU+rVgGksC05rGmb+7d1bQ0b
EIPzm7QT9nZUvjyF2ic71xqjQ0QJP3hWM+6J1vaRtm2zm0KIASPWsK0aBbkRRWCtQzrNFxe0YKQA
tbrWRVOtCkblQ9+5iOXdWj9h4/JixUfnhRGrAmtCW9/IPL/gL+l+wAE4k7kl74HmG181+SFD0mbX
avw5g19Xt1MztXe1aN/GwnNency3V33mtIeyhxDSqXRs2vkoybYDt20zZsR+zbNgl1c0f9DqdsTi
3s/RVOwEpNJQSvUsQVKr/OG3Ks7bUr1PLc1iFSrxyNIq27iB5R1lW2dnmgV8Xdlt9lzq8ElHs3q3
ymKjVOBvwqZwdxNimqTxSnXlTeptPGUPRwI2KzbETGxUl4v7nhfYLnOPvwXtvHFEJ49lw6qElIIe
kfgnnxdjhsjGwQcJ8pXpQFkt3cXm1uYFbs2gz9tome7JuT6W7I/HmMGUSZ0Qu6n2rhX1q1Hb3U1q
M/egwtrdZGAtPoDwWOPA8et3L3/Vcz7/qHEwJ2NX23duO9c7q/Dpzrcy92LlFEuvJe1bn3WJmVNT
+qFcu3kU3C83Cq/eMfCgzLacmoDCm4+Aozsbx2LBD9gN75nxPpaLt3gppr1T8z2Yn7+avtqRlbw3
lk5diCIq1n8+4//ZZh5ifsI4VC/cA00gZDRYQSyUPaih7W8kpxfXKvIH0xQG8tAjmXxrL0006jgE
lMzems4ioBx0MiQDjBm5E/C4cOsTu+iTfhzWkNfdeNUsb0NpyXuZs2NWlYCxnKHatU7grYcF1YJ0
uogHN+pvW89T967K/himJjAtefTslWTaCcB0PNJg8bot7U5jAO6auRiTlxO+vyCoV4CPvEvqNNml
YAdIc4FXmiZLB99QhE3+aptDLHTQANq16YWXIVA67XfZisunI/5nJQjgDP/uoFMIRihYnkitYnE6
jv0XAaf1aj43Re0+Iv+JZMwGe6046JluQ+Bud+1ykM9RtIVs85e19H1ZS58ZKZdjffy3kf+cZ0b2
yzN//4Tf81hpdVvd1XOcDinSKanSSK9EJ7sfwJmk4XRjWsxlAllqaxUVShH8e0cfVogCDFBMKbdX
UVcf8jKAkmFJuWGBNzdBl+6MZS5+z4ItNooucYJcl2AgUpUMEZ22ee0kM3hL0ACq6JZMLD0wr7hj
dRHdmiZzZzGka1Q2Wzgx/tUBdKvb1DybboqoX/t8di/Z4rVOvBWrsLRa0E7q4D53CvsI/6GMJ+6+
dcB5H5hD32fp5o+dM+jNVKfOwUnL4Mb3vRyM4azfi0ZHa6BRUG/J4EoEF/elqLclD5vnsNbFKVDA
Bo05gq+IXSuQm26sxfM0uyyxnEPYCHVjVTVfAZNywb9vQixzHTQ3WbeenR6U0d6y9nAl5HrgEMFu
p3n+HriNjqdykGsg0/RRCffqIdn6gw9IoYwNJCGgBoW7ykMm/T+MALrZrGTquFsIeZzNLCSSGi7n
Z8TAYs2FzZ9wlv2EUCR9d91XJVV/qaAs9ncp6TKETiIAelMFF101zqEAUrKG6CJ4sYW1yceA/3Cs
6tcI/Pb2YRGdrUmI9FUv/D7JeQkXfKH8AlJXSdUhVnYFSC7gnDKL6uMnRS7NVXZi03ga7azNABGw
WFo99KB9EaByh3Y/Mse/AcxcvnXQBccDqLDPVLR1Aqe0fJgG5qxS/DGXikVyU4M6fg5yPu1GCSrL
xIb8mI5Bs2toQ8+AG6tN0aEkAL4xFGXwkFCeMh72G/jg89lrJ2gj3MbbZ7Y1vZQjzgAxRsDM0+48
Qn8Qm3Y/7eeVl48YtmxcYzv+Mcwu2yCWyw5mTTWeJoNfw8oSEu8y+sDRXj77+AhRRKF7zVDuYF2F
ND/Jou1uKqdMkwwCvTcHlUcyO/zBbLtJZllGYEZF7mEpV4lf1m2fy4bf8LAMf/Cqeq8t3T2QthX/
y/Vdarn9iSVgq4ocz3dRopLagQ+5G/r/wBLkWDqkUs30CLZOdO38J+opbLwol3EIhgiKgapsXzkr
RBxaUt0OuvXuRtdBaQ20l3O5Hia9yqHDSDwxlnsTiBiT9cGfpukNG3lsmbiLZlqdUofpTd6N4lp1
ZZeMQDtePT7fMcPLjeheBKT96EPx3Zsq+mxB4plw7fA9kj8fUvb20bJ7JG+UmL7lpL72qBh03y3t
Ocj4q8z3pm/DqS3S5lbbgN5NRN+Us73Rc5MlJt43uAASXOOZuSLYhxXx5TZo7DpuA6/YkmqAZwnh
OHKVtO5+gelEOyuwpYcTKeoMDpI96pOx06zRp2wMFLISY/F3hxkSihBTzEAZdeOa0/FR+uHFMAkN
9xAq9+q0NFkQDdzlglQoMUH1CuJL+0yJbNfEXoIh2xYoAcLGn5JBuepmwQeh7bVIqfWCggJBUhad
c5khVsf+7wCL+z2dpeCMmen45D6nh0Hmf3RsuM7elN0qP9U7wsb6toesIG6ysH7pOiY3lIR8a3V9
/ZKT8FWlvr6wdmb3EWSzpnmKarpD8QSU+Fkm1ROiP9/t0pOf2/KZNTvfS/lL1IjwiCxxlxhztKZ7
6G9ui6UgUN2lN6QI2odMy+qoHW9Ymfaszm5BqmsfPDmt6mh2YrsSG19KuODw5E8gj/95+WqzidRr
v+m82Az56jAmmKJ6Dc0SWdW6n1ajy6u7qK2jNdwNGwclG7as4O0pa6dmX8ItPHAwF44eFujOK5RC
jRDubOxsoKAvz3w98WK8VlWUJoLW/WMpmzQeHUe92HlfxryYvO9uuuSARfPeiX4zlWmax3OwpQG4
qLE3pbEqM5bFdoMkTErkD5Wxe2+Y6+JjAJlibzJmY4+8QKrKO3vJpjWUHVLsb3emDxmdzz5vEcX/
7jM5uX/Oi8ouXw26dj/VA5HPQpBKo3xnGJjQxnqHRuQQZy0aaZkRa+PrSoDqijdS3Ud2tocbn31A
qbjP04a9AgtxsFGM5U0VVd7BRmmbDS9cck87ZLEZSrO8F2GC1U9+dk5rx7NbW1fqzM1Wwhk4jBnK
JWUt/M3WrabXps2OLKrkubdLb0uA5MUAPrMPUE557XsflpCvDZLLz0SVYtVSNd96REy72XPF3kuV
vymtKj+iUgrbVHnvHL3OYWdbttUapK/y2dPVE+oAqHewXDaq9PPvU4m6HSKc8guEEdhp2jrfZd3g
3ZG8zBEWu8Eb0d/gMkNuUNWePjMjUwhHoY9LflIvegXTAUbQrzvfmUbUN2jm2J6C8DJo+dqJaHwZ
6DRtSO0Da1yIWNLxV7ayooep0u0JuiaW2NJnL6opQFfD67EzZjR3Z9Vn+tqlUt7pprx3l1FR41U7
LicUpVlMgHdAPq38Rx1odYN8Aj4KATHSF0lqZhNBppkBy/9NtprUsLJQcurWNJGasF1X5VvkCrxj
VY4QXGQk2vqix85gV9aqd5R6KMMxjO1u0N9kJu4KvB1ZLKx1WZZNHteFOE7ekL3J2YGwP2P+oz3f
fDoGVvkDG/VTKn3vWUhn3ile52tjRtGgEsvCSvvsxZ+l6yy8+e9+eviPsy9ErV+o6MHgdyL7Hwpv
R8+QSIet9aCj2gG3yfOSqZ2HW1vz8tDrLt1ALtk8pA3cEt/l5KcALzCTWMRfYyfoGvdTeQO3AMOZ
qB9Em1exaLzwazi3UZHKPLqCwPXwOXZ5dLCoSfpUusmnULueFSj1VXWUQHzfO+kcRtWU32Q/+AmT
RX3xy87dNYg7dlnjFJcMqtEktJrsG4ciO4NTbiYNmpRAQcHTmMGbcJedQAScPZCsiN0lO5+j4NVD
qZH8XXYQ0/fbmsr5775lHlgu5H+UlQFl7m/vA4oTDzUMbNDpbJRW+Uv8A/gm9UEnJA8eUrurUk2l
eK6CNAbFrNyCKNYfqa2hzTS3nUI6Ui6Xz57an6LENOqqRyZynmiS8QBM0nA+G56LocOYu784MX+Z
WgcTqkfI0N9BLIXaQGoY4IAP9J44LpxOOqijY7XkJMtwWPcorfGIUiVZvERB71ycUIwh+GkmcYth
EinUxvYQ85tJfZlhWebUeySVgKtf3bquyH8qrdfU7bFK2qxJwglkGKj7vhMZzi+RI/sEWpbgak8l
ZLElC8+y8K0d9If2vrTL/ByALrDxZ20dotx/ylMAahVINidAdNER/NBiY/FZP9TQxOGs1NN7Cnqz
9PGCgI8HvsdQPOoyCtYs6n5NAhDOPichbG1/T5oMU6BDqa6uctnnpGL5SUvY9PmTUtfSD3YaIkUC
AtB28CO+rkHsZE+zzL47KO580l5ZHGZRRHB2gTL2KXzZfhyznb9gkK1nN3HQTtEnBonyUvESbz6K
KlhpG/xNy3LCFzF89AvPXSo5bjrgKTsaFGRpbr2iuWR++cIJT1EeDVrdvnefUcYwvTFN5mLMiFcb
AO/F6a92v3fdRHHdrevpWipvOuZLAURkQCAmXu6+LqatzAaxK+sTdig6IG6z7+tyIRxXaXByFgkq
CcGndWkdntwhdB9N76Ts4NRF91k39nuXl95zOUcbJOnCe3sk+V2X6/tqEYE1fh/tHF6GK2t2vbWl
UA+oEV2908DfV2bVOnSqd9FE1adpenko9qkzbQMhP4IlNBtB1N8AxgnRBNMqnHML/uc1bX56E7FO
fTSRs3Fwc2fDiN2eP31el4ZyBjrvDiuA03BnSlR303aB6ml9DnY1XDVEmdkK5Qrykyhyfh/MxZ/t
M6K+sQ74/TI+UDx69d1TNYHhzyU0tqXK1775jRgXe7j+dKW9wd6Fc4AvgOdzzKWkZ1nmzaMls7WJ
M6daiT0HPpzo0lX305iLraBesTGJwrTkXsxLPzqV+Mie6+IibGd6Avvs4ZMEA66Xt5o9y97ANyYH
nirrTAeJ8LKQ7Usgy0u2YJ1DIQ4hr4NXXY4FiOIRu21Tlu4jq++3LIv8a1VXbkzBVfkp3Y1f9h81
tA6vdXMFGNxARPivG8v6u+XPrhrshSL+c0zdSvJqQ9xnUg7gviw5IgK4dXmd6h4pI5c52cb0DpBJ
ts30RklcT4jVU3ydCaQE8qZipDypoGGovdaTV8W7dV9J5wdvlB1HTjnfVXCSQAQM6aZiOnrkcngw
IzrOELCy6lGKqt0qWrO9U6n2qhbwzYwgKDwhgmE6C+xpK7nUG+mWi7YhprFz7qyok0+I68MCjST0
kkqR4pGP7MZzq/ZiDp8GFiaIi3mNl74vS3rZH9bveWmKF/G/n/6RTf55/i90G2R+HCTq/lkLyQus
3srscXqYo0NnOVrtGQcnKYr8YTU0RXg0wghzl6kUAZAPjdOq6FMLXLIh3agaZX8gToEOH9jEsfVH
iuy5/VCSMlqH2Kq2ky+LTZjWQIUXarEhGRdLjRvZoD5RC8EaQ1GjY4id9Yn40VNNS/fWWHY2xl5d
PJQMqI0T1ukB+3a3ymoSvEJx/ZOAKHcnot66KedhjDkUZjdTZLXAIMa7XA49xH/qZ4BKta8dkDVw
F4bpufAUS1hXXcop0zdNARU6o7S56SKS7gpH9/sO0SlHDLmeVDvcj649nyqmvjmzO9xPbe0mhRyy
TRghqyBw1v2Mwj728NntSqewdm0q36YOdeC4zwU+j8xbaSfqvjtY7bUryLM/+ekWcuB6G7ZC3eWh
OFeg8r5W3FuZvJItUZdo0k1+IUV7p6282I8jC49pDS2KueD4BEOxaVFubdEJLbqq4UO7OG+RoWFt
9JI3KQptenZ3pGSSt0iJ4ShVbFp7wdhuujL1bzvsTolOW7qhGoyCGKptVG1SJbnS1L71QIP77oAw
EzeiqeOUCIGAZ9o0Nn3Og3p4o5Q1cau7fl3MqtiGne0k2AH0cxSGLO78fPiRQQ7fZa3OY+U9DLUf
fQSDdYegeCeRnV9NBIqFqXQTKR0Za57TbenL6NiM/bgLqXVI56ZeOxNU7FU/xDbY1c9zrcbNAF7c
pkkVIvBa3roC/L0epMM3VeoLRbL1HSknYDYkSrI0pxuUC5KHCrQYo/bDgH/JAutpHiBbqE5jlhd3
5tK2tnO0SlD4lqbSsrqEcRqsRdA4Z00m6A+0eBmpuLRhLR7Ayn1wuqi6RREl+7GxnKcmc8iNW4j+
PAXdBUIAUPp5USCEey9sVZ9sll0j6Lr3GeHMhxC78U8WAOhoPechf9UhUGOh7G5jTGsKb6lAeBi6
g75RoRzjzKrrV98q2KqzVX50I3UGTZOC/4wqYkZBk0e4a1GzqRR5tuWT/tVuOkuAmIBrliHGRrWx
bxZp6tWQTo/IjNS3bVU8wjvpb6axwEqatXPQuh+ebIqdGtRwvgVI8hPnrr7jdPDO40h2QeXnLEFB
LQB6PijoS6c9pfpuGAk5iLl8Q44RIzQqJOwjhrpknzZDRdx4gmoyTsd6WAsgy09wY9Qa1Hsca4sZ
emGU2JGj9jXqM29YJKZEy95C+ZfQq4+ft8RXCJPgcdFEL61lhgOKulaS6xuh8+hQ99OlnYrglnK5
RfS59iPvZ6MdeHiFfNN+MFxmyUXiNrTbdOx17kD0LRDpTKroP7R/rynRj32ZR6c2naEdbivIKkoF
EUmBLR0l/NKdrRmPBZbzhVtKXOrljvjOhWPTP5om0zk0Pd9q7WWJMUFu4jeW072VSAk3PQkeutIe
9roPu8SYhGUzkLfye2HV4QNqC+srV01SLZZooNhk2aDWoz1ap3m5gE32664qvWE75OH3r6avYV9j
IyiKkdrAT/89k4T9ESzejzYV9DC2fbGnKo0gCR35jvlOdtaM9du888obpBKnjSe89namHVlHHKU9
tM4uEU7mXcMbfkQ9YnnIsfx3ijX05KFS6sad7Pl2bGWzTkH+uKq5ROlpX9sPorrrugCsAzrzO9S1
LnaD33X7Iovk7cQUA+5Vda9uWp/tFiu9rMAtcOr+W9EpLwFTj188pF13IFLZu0GoMmkbF3I7oKh7
J8TTdGAtR4ZuE0o853uIwMK1u/CdCn7vwIdIeqCCF+1ZaxQXER8+RGU59sLXbMBvqPOyuQQ1U7tu
kjcUS2lbulRvxwBcGZtQYAth7j7bQf/mhrz4qMMzWJoosIDFfAmRe34luSeSdnD6K8q9qE1byeZE
x+4YFcgJppnVX6AwUkndIxPQNmOSN131bucIs6IaPklI/XoDeWFznGcvOLvgkazySDsvvp7OwEAo
EpWRgy1709th+53lwbzW1G4PgCnJte71O7QV2CiRtUdE3Id3vFfF0WMZKvnxYbrh0RK+BMFb4YgM
sgw57Zxcqm2YwUVCyaI7BZbujwg0udip+XSduK/BMO/sTVcP6hnwBBIkGMEWx5m2Db9zdd+AB9Dv
bJJVezJH4d6Zi+aE77LcTrYMbyO/jVZML+WqxiLaTS6bTrUAHX9kUfoQ+H5/Id14KKFM1Z6OvRbp
3myU1ZmhAN8WGWS5NuSuDJ/lKtSs3Rvql0JhczBFqERRK1C/ekVjhZqmD7Y91Fc7bQCZyuAYdEOV
eP6g90o52XqmTv0KIcY7si7jpY0g7Wi8/Cdb9tygjGIxWCJhLnDYKbLD/cCGaTsOZX3NXB0Br1T9
jzDqUMxTOe8WUhatzchja/vz2nHKVzp1YtXUXnThywUCex27BV7UNLRcKwYQ5Kzmjoh1nnbRxQyM
otDf0sKP4q82VHaDviXAxrI8xQyrgjG80M9nfz6sCp1tBlbDoOfnycryNW1EfbYyAIDQB8J/Hrzq
FBXRN1J60Zl5iK/z/n72PJa4s4uCtRFU7l16IPjvOGcBgUoyo742qCcoih9Vvbuvh2q6FcuF7eqJ
1xsEx2wnECms/FC5zyh3+t3rxvED+bkZTGU4Koi2O6vicS+jZq2BfWO7rLL5YFXYqH0ruBuxj+zs
ySpWVRs6j2GRkV1aWjWKNNZYr071As5MtZppD4fLFtNpTsEe4V5ANkXojagHVDYbak/k1LRKDaik
pO6DhvCdafu6OD3915CeusDVCOhf8EZQkbDvn2mv+7gmPnsaUNR9NfDAu5RRjhAVXAjwubeFN0Mi
AEEC+D0oBKndVsczk2fdeQgBgVDdc+SZYoiyx71pc7gXxsMsISq26KXwGHlHLgr/BSGRaUavmQcv
mbn2d9uypgOYp/PBt6A0iVPUTmbTAk20loYjWL5YPatetZ2DsA460EJcpgDA8wNY6QMKoHlhUo60
W4fg0Ac5Q0Iy4+xki7Hes7nGehC2tWrJ7CK1F6XXiehrFmZnaKOzHMWBLAAspdqmTtfcAU+DJNlq
a+jYJGTjIbwmSGq7x7CZivMIXANQiOweS9HQm6j0H/D+hA/zBDUP5OD/UoiTpVrMlxTs/2g7r+a4
kSUL/yJEwJvXtmSTTSuJGr0gNNIMvPf49fshm5fgcMzOjY19qUBlZhXAZhsgM885FU9xu6qnACwA
cXHEVePfteUPmdhhqO4LZ0h2jlPPDwnUWBtDa0eQCcb8cLHB9nHUU5feiyVEHDwtwJGiwAGDpRzi
ZKtaOTfAC4Ha6DnVbdelr0epUSZ7aCMtaL6GpqUOS8zlkG8i3lep2h+gzIcX0YJyUlGBdmea559l
4G3gXXcgrQy4Rc5WbfMDkMWPbaUkfPz5WuQO1nnU5hFyFF6Za6u2nEextW5x0pNmvipiV4dgCmRX
l9pU4UfY4NQcTpVquqPqZDyo02RtDT8MHkOu+jg5U3ql8GhZ6cEMGm1aUgj3dLDueks1+Zmmc9Mr
dbA4sflLD6jvHPY/J6Og0NpN5cFzSdyWUeKcGr/hXmw50hLocy5GmcvQOndUeadD30XtnrQpJYoS
JOSgpL/4SZh8Q0xgYURR2i9832vbNvaDZ3pRor0Z1/69rfKmiJLvPFxRgO9qmvc7i5+WZSrD4Ol0
1Voe2QFwbbj00bFP+bBThlR/MJqnyGwANqo21Cs+LzCUCDAnq16dXvu2PoDf0JRoW87kA8zESnfR
rBiPMlQhkEDutrqDFqivtrrtOgo2enU9prV5iRs07Y6Cnn2bFJZ3KOOlT9zRzFMbkWnx4LD+pIV2
8zQ0w0aFBPeT6fR7L1GVx+VG3e8a7cWgY/WWBIF/mVpllm3jaYgPmV7GNVy7KGCU0P8foWBKqcUW
P1w/LlAOGIYTn7WIJ2ZzfLRg0thOXjofLc93b5Ja+RLGRfI0gJA0u7r5FExT/amgG6k0Wu2uDJT6
k2cM1raHo5pvWKaosPhHrSc147f+nVXQVAV0y7/LY/unNs/xS5DF9XWkhlSEvCB5sUHL7M2hia7E
CyIC7s7QLOlewYvMBCy3ifKMNJ36xO8HbSyYR6cHtxgW9sbmQfPGUWYaBnvLuLKMJt3BImKDmEoa
CJvoHgMHbn/OSCWgX+GqO/L6eCdVO5YFP+9K4likWEL4O2kT3cta3euDY6mV3f6ytqPpjF978nxL
MHd4zaGY6YwXb9KT+zOnubpMadPiB2sa1YME50NKfXM0oTNczqsGSb6vOxJjl7Xj6O8cCtpHCTb6
Vt/VoetfvKnddPBbZNXVZW00UHjrKQnJn5DMobKlwpocEeO5shyvv++hvj9k0VzeuskN3SfRJ6XZ
9po6fFI0p/+U1eMXUFTeuTDz8arqAW8qxjjcdy0UdFHvgR1SIvtia7Xv1Qyf2sXUQ1ZwZ1Js9tUS
ntuYJ2YazcOTO7jDveyR11EK50keHd183GZOPnCLFzk72qfTmyAA+A3q7UdOcup7WYb6hi4P6z7z
rfgqGt1T287ZQ2clnzs1CV7AI+sndC1gvPbG4KVO2vZArn06iJfmgWZLjdA7ibcw6+esKfqHIHKN
L933psqCKz0s1F05WDWMIXa9a8CtHpuYIieaFtAgeSXqIPvYcv5zmC6HppZV+vZdwLtDM9PKQzKR
PgisJx8Q5hebP+/ZM2njHb3gi8G77dFPi5PMFGsw7+NgepJZPOdQoObDD5nV/NHAt6OKcmsVfplr
uIPckRqd7Bq3s3Hw6UzZxbZi3E+++jqYyrWjDMH9auaGvzylfvBZglZ7anbaPpyoFH9wFEGsbiof
tMAaLCHkI3jWgcdseDud3/PAaNWa9hk8/CEa2ukXd7b93dzS1DxpuXpWddJd9E7vXLhewL/X4TZa
VFBkQFfp9Sg1LJePd85vuIP+iXi1t6O0yLz92AMo+eCQYPEOnRK88wL2QX7FHhqyEuReL7s2jbtJ
m5nGvQ5QMQmWac5P0IW9DjG3Cqd0GeRodaxxq+ND3L8IWbefaYhPNrL/uk6ma8x6pn8R8mGrde3f
XuXfnm29gjXkw/ZNsDTmfXB/ONO6zXoxH7ZZQ/671+Nvt/nnM8kyuUqtn6pDF0ZP658g9nX6t6f4
25DV8eGF+O+3Wv+MD1utL9h/dbYPV/Bfrf3n1+Vvt/rnK4Xeoebu0Ci2EIRwaxctH0MZ/mH+zkUp
ilV56r6uusw7Mykuu1zmlwXvlv3lGcQoW71f9fdXtJ51jVGpO8/71fN+p//r+XmY4dF7MGPuztcz
Xna9nGc973vr//W8lzO+/0vk7C0YCKsa+sN61vWqPtjW6ccL/dsl4nh36esW4kmXf/kHmzj+he1f
hPz3W9FT3+0mFH42Zjw1d90YOvuajvitTMN+oQww84bOHbz0aFlbtXL9neI2hX5MG0T9mtrjjnJx
S+A4BfTE0bxyC0i9PukFmk07cQf93jRT70zPLwg6MfWzl95UHneBpV7qR30ynJ1JUWkL7m9LmYHW
y0Wu7SLmJrpuIukGZg9KTzm0xjlRtqvQm+68LlxNqxSc7xsxLMdN+t2PGuXahPJ5m2dZcqQmRT5K
zYonujKvzCpv7yBbyp8Usi+3ltc+iE+iKj65B8+uxx2w8PxJwvQEKbGQZMtJQnRf5RYp59aUXSUg
LQt6uMyYZsHlJOL4l2fX3f7BsXSfJOpfnNmbYF7S/V+D3CADl7vDeaYTa9rYcH+cZe7oTrgdU+/V
vTrMtxDbVAgpRkKK4XWZrJVB4ry3XawqCQ+FCXhXK0G0GHVMFUAOZSBLCEnpOn8XlLjume7L6fhu
DZ2n/wl/Z4VcMXW3o6EO0PTB4Y/0m33Xa5FzJ0cp2hV9n3fnD3ZuiKId96e8hz4sGNvwtk8C2Br+
s4dEyFDyeAsLlN0fV5schanTXwGD/O2DXTYpG/emLmf7JE4xOelwyNRpuK7ot6dnkjohQk4WL5Gz
ze3au9jFKXY5Wgfa6+wbmc5CgCeHLsUUv45f18qyxoz8XWTULZpn2XigBaDfRvGsexv49ZqHTaWR
JEHUSOFdSws1aTt7PMRe0T4Mgdo+1FrpnJze/SSm1Q791icra12eNQiVIaMd+WCbQb+dlpViu5xD
dlqNch7XCabLecShlvPXrKibo8B05QgeqMdXvO4H6C4kfF65ufgux4LZFfQutLB0O7Q7D17OkBru
SW0NI4XXvMqak1IpNse+otZ/OG41o1a3Eu63dT/etOgjb4Kmz3ZNbLxipxOl81yyG6Cj18EoG8g6
yeaL6V3IR+S1+IPYBY79LtRQ/EGWCxAb+oJNBM8/wmnkrE0DoHSTuvZNuDRFoBCpfssK2IEWJY01
IrQ1DdLgIdvq1x+afpKM5vODGJ1FLRT8q0UCZFe89QbBaXST2wGVoyUDyCflKaKKCnEltHgyQMie
oSvX9hfSvFL4pJe4lmrYJY5Wi2EP60kDdVzZPC4MBYeoreNdCNV7uKVTMKcdJIt3g+/Vj+Uw1Y9i
0xZbB6gbySFytAeZi/vDPqMa3zedH1z3djPc9qrV33oDFeKNzGNY6G9c/a7oijHfXRwkn+gHGJ3u
1xBxGwr3eg//clDu1h26PH7d64MtXPbz9bsPZluNlKOij4/dm0rou9+VVxXR2p+35BC0d78wl58d
SoA3lxiZv1t5+ZEZ/EjdBjQ9bUH4wY+rUDHN0uhlABd2zBexORnSt6NJROXWubj7Ibms+GCXKU/Q
/ZHO/6/N0LnzhsQnqCkPEHNmRsp5HXK/eZ2aQbvpaBO5FafYL2t70DjbYK7n/bqMrLq/68tK217Y
bk0Ah8CgBsgATSOKaALWqr3iNL8YU5cFpzZ3hts8znkwjZrqOp7T6joxUld9GixyB+ro5luJqZfA
RKAKk0dndEfVjTzknZjcUC+23IwO0IM0mpptPd2Gr3h05it+5rR7wKz6vRxl6IDqc9SdV7uOdNtt
pltwFxHqqTTVbrSxtI4Olw3ED+M6kNbjL6HrexcpkFhf3JHpQVX5djaJbpZTjoVCSYazrRcQ1nlz
2zfm5Wzv7Hla0R2DLt4w69dzGlVH8tTqs9dlEFUqvv1TR84j7LLhV7fNh20NqP/Bf4uNDGf+EDs4
X2tOk1bwKQcaJYCugRwt9RrSSXlwZcDXNFzclR2RkaTT4dVWAKwqxgqFnWXFZbHsM4RLUq8K3U2z
eGp4zLSd7GiP4ZWEfFyy7A20NoL1nRXiLaxql+qOM9r39Kzne7eBaJh/nf3TDsGJaEn1PbRjeD2s
Jr2v6gTtX8QMDxY4l08SK3Qtf4xV+9miTEPrg6LXysbR+EkSzECD6gFgmITp0kasGvCqiVfQBuJ1
XBodxCtri446pOoZpldvffbZmtTJN/WiJ0W+ngx8Rf/UOhVvtShRiTcrUJWpTRqaGg2WX6/bmH7a
3ENUAoJnOVodqy1cvHRwaEc7Bq0gcTIMsDFfHGA3fs5U+OZhoIi6LpBTfNhJTjHBdgIjNBtL8Hru
dLkouq+ac0Vbk+GY5d6eaMeL7DH+BRwUcjDqLwEvAMXCCKrhodN+qSyNJqtyep6KAXyekqRUwgPt
FydXHYqfqn8O0llFAJE37LJcds3bvL4eyff+u139UYcbQ1HQ9+Hm8doaXOuo+T3IbPqzNvCH9beR
HgUvYTlfBxXZ/taN509FVWzHhRgN/Fxxp3fIRgVLFKBF7p1tNGbE6yV6xZ/CluKVLUHlDbfijUz1
3Zb5lFMoZg+3LX5SUkipMHgFHfRO96RCOH7duaF9QOzK/qLM0Z38Dq8RKY2f12XkWIewsSBdNmGn
Gjb1bFVHuU+e48i4MZ18++FeGVAld+Czqho3VvzqfbWJJ2rqd55p5Odnc7lVp+BzZRTNc7LINxpp
CouO2ZxadVCGu7cpRdHgLMOcO9eAo8uzraBnx0bFVaO50ZMMHg0eZUIvnszgttDPldneGL2JAEw2
ZeMx64aeL1kWzHz+n5wsbbeL/taxgIoOkZhWPZVt55wlZNL94c525+O6QLfn5IpvUFD1sgAos7Vt
oU+/xFzOOyf3ZVGEl00M6B3vw4nCp1yFQxs+su2+tZFYGeiaTnf0Ng0Hc9l+VtxyO6KK8KykOzVG
R6XomuF5Cmp9Gw0I34ptpOP2lq6on97C9yqmqjChCsrUs7OYBrrTD0ltcxe5TEse+p4M66v4JNyM
wZF6GZCdVvXN05T5v8AdMtx4QTDcTP5IF7ocysDXu6Kga/EW8DGqevNIjEz9og2qjcyhOov2ujX3
lz3XmKyIJ3+7rpZ9rXp6vY7LFjIvM+eTOtTB8UOI3aj8ogbe59CqUVLpPPPk9kpE7+CscijDOhe/
RIrbgSrrNVLm9hp5cUkoBYlpqwXwjEiQ7CFH6ynRJlCM7V+eTSJ5Rg1hHaQzUdWb8d6BYHAXj1qy
l2nvhdh6Y7zv3dnZDHBQHD44/CH9GVJvuf5oL8ZTWGbaTZ3XqY2cCpuM7rM+lcNdoActzUmZc/B4
snyE1L7e+PU8XMtUhqRzn1Szj29lVsWx9thZ4y5HQOi+WGaeGQSPADPXJRUsHOeus678qZmjrde1
sAx42XcN+He0heNl5iOiQ/Yny5cTj2Y4HJooo0+pqre09wyPtaOGzwAB6Kv0n2UwYrulg8jyT+li
cxsaVedZQdxlmVKt7+7zQD9Vpve6QO9pYbAQEhQTULRs78w9tLFLPL23+W1fOL+v8UADae+yUbdb
Aqq+mrZBH05XMp3bsqMZzY62MlXc1HjKyy9Zkr6eDVakivSl7VwbaZvQdVMYJG3cRbcMLtGYvywO
dlCsF2exRYVFE/E6N68NgHJw9RPgL4skSqYyGJEd00dTBLsPjnWKdot5CC2bHsEvhuaikzMZAVIp
LsWmER57i8bHXTs084EqPNT1bhQ+qpG7iacy+5NX1ppI8khsarjBs6wH3P9xvUSEkNNeItYzvJ1f
nOseNAXD5UsTugfV/8EK4fBKaiT0NjbgnbOrtHuQGQFEAtbwo27j4BQvPdYbie7syNlOoTE+yNDC
mnou/QZa+3Z6yG1AHlnsZ0e5JiimkWSw6tvLzKWM1ijWuEnk5XjzytVlf+FNSYm9W9sta4flpcvV
xLqiVh2AcEqB3iRlfaJdEG4pGmCfxnCbRkvBf7EUauyd7DH/XVyXoNrv9mnlRvt1TTAU6Wbqg9d9
xAGZ8f/jPuu5x//9erp+VreGBUNZlVrGbdHoxz7WrevWN7jfSvveuJ0qtuHWKzVuU9uITyMQYGQh
jVsxDeK9xEh4BShnr7UeWJJliUTK3jJVRtQjdlUA4VObVNNejOK+nFHCR0BIe8BX9SZyo+T1W7qc
6PPZlKYxXaGJsUf9LjK3JDXMU1RlFq3bfOe3AT95SEww9+T7XfzkciZ3X1Zte/V6X+OP0TVZPuWO
D0hw73apexiL1oDr+D82dXGgfwcyp9Yv9hzmHcSSlxAUzL/2ulVey3oxyQKNt8+Odwq0KMt6cQx9
5t7a+qQc4mwEzzGUt/RKVLezZpW3fzUVh4RMsFrb9Qy09n+PlZ3SKPju2DCi1fZzqRjKVo5MmlYu
R/liK1MF8b837z/HoQer0BVMMtNN9x+4sWSq08ar5BENs8t9nJhkqMM+eCfDndJakPoGtG1ZcNac
APAZ9WXTzOhxHk2DBub42VjMftYlp4ln6a1MrQroPRxJCg3Mc/GiayThyQJBOLoEc0d/2WPmnuYh
dsLnALDSC0PCx9bkPgaFCztD7+1YlM5T49uoSa5TwCHXfQChyVFpvIs3gKzsMbZN6xaK8PFhhibF
mozuBhK06cE3GZpIgQW7ivSd05d8eY2xndzO7usCWSWDa6SXpTKT9aOVxHuHVppd6VYpuc5uOhZa
ZDyWAK32XUmezLQsJPUWm6+Y7bYs7OYSIo6JDTYws+WnUp9+6wJLO5EaNh4hNT2pcaieta51o23x
MoEVe2wX19S1ylmzx6vWcLwIIe1sOiWK/vsl0gSsRXe6WWzlnOvFpAFc3zFtMSU97DdiT1uv3VZI
fBwvW60XI265wNhJLxeyble8aF7iXOexHkCYwIOdsTxPupHSX9HqD25L4ZF+sxq1aabvVp4XJZye
byIhrb/ErFusjtW2boPaT7yZ+ZyidT9+IYX2AqBS+dQWk3UsOrO8arM6/QST3686jY8//hgwRghe
1AFpGaECmlRwMgZEXkIGqIa2sbOr7P3UXKYSLF4JXqfi/bC2sGlPb+mx3g6dZZyzhH6g0Xe/0t+q
+adAgy4dEA8sX3WpTKRpYvNMbtc4S3QztrukNoabov09LSzzFELxdAOSlH9VpaBTCTK0qCERw4qO
+XhDSki80xIiRzLUDSCpi+fj3I5a42T3P5A0s8FFL3GyncxJInVAoatTPAXQtQdJnwGDZjBmLVSu
xoqE/czvyLa3qtz9PU3N7IZu4JLUZ5RlNw0dUdvE8bWtLGrc1NtHXRdxb5U7inlGqxnU+jCBAFwU
0pcprFHTvRf6HSLk3qvXUvv6cUYa4AwA74WnzuJrl8XzRisi/6XraEfS+mJ68avI2nhtk7/4DrKD
RRF4qCg0ykaxwOx2BogmygbeSUOd9oLTNuPYv0w1oXqArebddPUKru7frk3TINo6A4/k7YL+NDra
Y4w60rhX8JyzvbCdUD6ji32iZngzBNVebCMtl/Pu4l6WZH2h7etlBxNA197T9Hrv1kp5BX2Ku0+A
7f6iJ/GXBojBo9pX+v2QVelG7HnWm7tMpY3cW5p6gT9za6Z99eeqPfECNCiVZMkvoNuaTRN4/h29
gPNTqbSPYg/0rDqkvmmRGOMkUdMeOpN2ohaezZfomxHG489hDpAr4GvtsS/b+Qr1k+pKNbPgicdB
eujt3P4ZfdNb+E8kEnqz6dGOoYV5vbOGbxLkE5qOOygsUjBQb/LzYgRqkO6nyUnPdOM593mlKFsl
sPg1ezsKclKlYovejlbv5Sgei3OXQ44VBfZjyN3rNe9F404GQOzmnRX7qDaiHLj54JDpFPuPZZm5
1xK7RsDzTibMoue0T4MnyP3yZ61O472v0vZfNADHYqUst1bvpD/aMd7O5jR+C1AX28918j6iWUok
/xghPFFpHG2zKERNNFAAfORQbR5ht8n4FClqeO+LznLoOTtLhRPsIqIcysOJs2ouB+AblMi68eAM
7Xbe4hCvl7p8aNL6PCllDShkeaZ5t2zZmxrweNPU53aR2tV7Er5G5ZVPE42J14Or6IdxLpUvZLAu
EQagn002QTxkx0CicurD2sK3jgr4d0rP2g3Muu0TPIrTHdznV0bOZW/VYioO1qQPO4mVwVDT71DY
aTcyq7poBlPZX8Hn3jzwcLnt55qypI+Ymwjltg15uMIgOzI37fTZ0fOdQKChR+VxGDmVnaCcXd3R
Nq5tq2cAits01HrlOfKnaQ/rfmGDlIEWV4bQVtWTYi0DveYZ3yIc0ltr6kAKul8zvhupFCweCV8w
7X93mAeIQNbAYcG9VtP4GC3f15B9WdRwUovHeoAL+W+z3+aHVdJzpu8Wdb8KrcDJuRL7R9VPCclj
Y7xJp9DczLBw7CRQHOtWchQkzTF+2+pDWOLeK56WNdERyhU93rWZtWtbO3+wypQHTTOJj7XeprtG
j3jSVFOA852KzqhZ/zqUmXfQe3VGigB9atGuFlvr9fN2VMbmURx/a1OXtSD8gKauMbIkrZth202j
tpPC40oQfSlbvqtjhqgXHfxh+CxVy4v7wh395+NLedM0kKS7cE53RWcf+qL77EY7yC83lj6m52Hq
+3CfKEA9nfxP02RBGecDGbq0b48yewttFyxyvQxvdtlRZmKXiLd4sZuLQNJbvJxSQr1vdgUBU7mw
VstQlL69b/p63qw2OVr4M8964UFjKzGWCy8heP3Xda07AAqSyCGpkNIaEmdfVMn7mHXHFuK1I9Wo
n+gl2Keqsu4ur4dMYb0CFs0LsP5FVNkuYWJyc4cqwNvSy1Q8H2xkfL/7QV1tNH1Q903LN5uwC5SN
8ZOG+v4+oLWYHlZtIxwETVBlt6YJT6hEySIn6GFfWKjM/7yobZLza6lEizSUvs0cuFuZTGhIIc+8
SUp7PMs8QB7n0E+UEsWmLDHvA0Fd7/m2ci6rxU1OWKOySP6N3msD4qH4N5PK27WST8aDDHPbOztn
aIL9aquB11FCVINNlqsmj8VItQ+LcJgMZKvhW63JeeejD4PjIhwW2omBGPU3CXhn7nrtAJ1tthXb
ugc5OfqeGse57CEOO9e8sx5wq7mcqns7H11A6WGezeGjg3uOH5Re++t188rjY1CaHW8+T7+CQQlK
mEW0FVLD+tHQC3DWjnnf5KjQIw5ZPy4BYpIAGWLnvUlCl4U0K1uXhX/ca93+j3tNRfvVi2Lt5Orh
xrGt5kmGWCtQvNf87lXXpi0gRdJnz7zu1LR96vvMe+izcMlRoSUzBOir+irRlzmJK2rxufYa7QDH
eSh4lPkYvZ5PVqjL/mKbzNF7GNlfZl2pvURZ+DImkfM4DtzuVYkRXstUoDve7NyAQmvOguHJYi94
jLUbmUhQCDM9WEbzU7TgfsROtH9Merqmagsw2LZDOm+nNXxyZIXEgEB+PdW61XIqhyQusttcjNYW
4aNfg/Nb9lBBXt0OnCbzlsqW6ueHQA1psqBP/yHM+rt6TqcbMclQwup0RBRbh8yRMDKPcMnHxKkW
zQOJ4lSnajRjByVhZLev5FEikZ84OZQBDkd/12qatpHHFLHJY4kcrbZ1xQebbGBS9duobtHtQwCg
tAzBF/aONAywqHNdq+nNhU4MuOsrYVgx1XvL0qHI7BEXPCjgJw/1UiCdkzI7ADNIDtVSTV29U6D/
GDU6aCjpRVtwSs7+Q5u8TMVbUnK8eNc2eWmnp0obXtZ+cFy2WrzJzDsZbUOyW6CI0DT6Mpcwdfka
jP5ur1lf/E7/hiBTfi/OrtU3kOTpn6qs9p4mPTyKOcwQ4jMGcLijHtlfxkJtrnO1THbitYJG2Qde
TB1tOYGP9vHlBJctR+fDCSgmvjtB5DbuASpTul6BubS3VphsmZJ2kWlm0dA3afo2TfoTBJ7ubedP
0a6xoujXCiDHrMN/ihCceRj0wobUokg+j0r9KAE0UDqQXQTG/boSecDw10rjIdjzza/pnFkHxF14
W1mw1qdjBj/M0rPSL80u6yC2HOEV6G3z42r3ono4VDRKkudCHOzDUpkq0ky5rAWni17U28bTUxzx
ZrK6oC433aJPIYNddCSq5LCOacFql2F1i22ag3A3DySCxPFxi8s+ZU2hmCz0ztBr+3Ydhq5vTn1J
69KbPaAb6dYYIdrb/ecQyGE/N+9iijYaj0nr/doHY3EHV7J+rpWDTKCGRubZ5nb8Yq+yo9jFIkft
smZIGv3Mvc1qDhCUhNOOIusfNn2332r/w6YBglh93kSus9VBTi3PFPIAYvmufRzH5JuY1uHD8wdA
4a+IftFPu6ykv0w/RPFItniZrrHOslsVRt8uT0DivTzP9NWwo6HJvYmNrCKlk9fPTQqAT1VmwChZ
5cAjXDmfJhtkOoQ1vyNh537W+P4kh6f5t3Nc1ze6QSMk+kXGM6/5sAmVVv2ptPei87WssSr9dY2v
Kf5tE0RIcyfFtNeGaTtlBU/FZLS/tXw/b3pIXO7rpofOQw14+gqz+VvjwP0AX+S0TRu4HJ1hKnZU
VOJ7Wo/Ha9udlKPuNMWjq3kVTz7gsAwPuuWFPGyKhoexb/SvHxZpba3AtmoWj20N74E76c61OXhT
huoEN5Dgg2rnkFi58SWpx7t0ctMfiZGApOTu7Ql+zRqMKRGhohpf6qG/k/zZX0W87fG3EYDY3G0O
CnjndslneCmyB2l06PYq1a0v1tTUAMDCT9JQUYSqfRrh2Lq0OWSlQasnahgHY4S9qoNv91gaeb8t
ChO17aUTIs6jy6ayvt3JphPdkrKp9FAA7HQum3ba1O1jREtoLeY2RXWGh0Ct8lu0DXgCQZzsMhWR
euGN1TCRO4FhZbndEftiqmM1v5Ut3vYRE4KeWydWNF5m6Pttmh4BXkHyEdzOtp7cN4uQXheG+Y8u
pGOq9bxv06z6u5QHrUuE1ar9JqRJx6PT7mA3MQCqt3wqdADNfVGmGg5k5CbJn65GCx5sZC4VHl1k
NUWbaqPD+bD8IAf2rhhn0mtTlt1nJVyiomveVfFIQ9WfHbWt8CyxOAIyapcVSe/xLl4cQVyat7oB
D/F5JFWVFY3aPL/mdwbDyQ4jBWrRu9v5/aR+b5MXlEKzH2T61G3kTfOdRn/TLQB2KMJeA/I+2tep
Qj+fErvHqe0Olto6N/bkW86OdElyyCFSpMsIjXlxR4ru3ET8PdAPoVeZAr27TnVA7PKX0Wa9N+j+
f+lGmD5WO9w4ezNNwpe/iLcXux55BZ2NDVxkBfQeaVLzKV1ykjJX3aDeUDa2ELQjd+GV2rgx7axF
MrYyXhoqL3VLEpLkwF1Yd+VGWDbhWYHSSoHvUKambf7zokozac7LpzNJqgL622VQ4KmkvRD9jHb+
j21xxMiUoQgz0Pak2vsJduNSc6vbuJmmx3AZ8tHaN2UBu/syk4GGfzNquOlcLF7WqfcdtWKZQekI
HwedfUgiBzerKR7r7Gbo1V/EJIPdecW1q+rtZWUT1eF1Xlu/IdHT3cD9iYxRNyY94qBFt4UI3aLG
NJTk2xejeCRSji7hMjeD7Lc8VVX6ZZLxlkcmbV/N/bCRXkttAH3DfTkemUuMHMkASxq8Bcntaoa+
lwbOsuteF9QNEtvVrN4nuoOUkdJ6Dt/Jis4r19X+fqoCdxcnxvSp6UPyqJb3qKv0coVjCXuorSk3
4pwHVQVQidC6eF3on64Qrfa34nX5qTnbk/MdZPH0yYIL+hk5gKKu625b1Mp9NcAtJpGFBTq7mnL1
WvbRaz46jTVMe/HqTTecNPCusGFyRfRxxA+xXp5kW4mgExLCPqV6klmUQ0TJI2d1K7uRs+ogsa8m
aLRs9EZN9PAsrecxbA71zz5gVgoeETRRKJFeDbyRrw1odM+gsvlqroPyUwU5xkYdUGYreNF8Ej4B
ckHNTg3i8aoLchoulpwqj9PaNorCClY8pplehMaGbobkzI8SfC2lCdhGMZ1d3MbaNvWzPwSGDiIA
fpUd1LxCBXgpwSlLCc5fSnMpOSCvH9s7MYnTbiCwUT1zOEiEOOwOIidZL7Z1E83q6NHNujuxq40y
IEmDZhZ4fe227qr8qgz9R39WTKi/hNIqyHSIrDQ4Umc//pHxWw65yuIJG49DtGCSg4128EaMcDcT
LoeXUKgr833XUZZCnnrneS9h0U73awpgUkxgAX6kXEniQBxRY44IYTf1ji9Y40Ecqd5Q8y60Fwgy
0pNTFDlffJ5+NLPOuytbdA0yK0JQwZ/nrVo78Us7uMXGmTP/e+VWd8NAQn4zzt9KHvh4VYsWBElf
/ZaY2RdrSPJvncK/Fvzy9JnngWwX5mnz2PUFCQHT0s5uOM5XU+B0p0r1BlR59T+duRjN92e2ljMr
YXlXTgV5liL9RtH+/Zn7LvkSl5m6jXOzv5+j/ACJGWzcs6kczWJSvhsD73OvS3TIsGt3D8W/dwvm
vz9RR9eOxhCrDwmEZlunqcqvVtO9LE3brP8daiMqnXPyXdEU9SXonWSn86F/CFJfOYLfjk9REjfn
sY3nveXNxScn9CGMDk3tV4Q0Xi9D4zIUPwh+7QySgB8uY5q9P11GZLrFHy6j5sbmbHCfvO1GPs/V
gHwFRYjsE1SwxaPR8rWyzExPZaCXL3em/E5M3G01O68xuqNMZXk406sk09YYL8vBdTvNdlkKMACM
OaTIzmxGu94IrWe/0LJHHrVoTGitZ/QErOc+WJIwiCDdiK0OgqXrd+G6guT4mQ6j7NH2X5cjCUY9
MbLIJpidetu15uvQLEcJ7e+20tNduszsqJ/JraQGidPFAzkPqj2aeq3CUrkTXQdTI7tACWS+hQ0W
TT31h5hRF0UqZokSnRqJyudpui0r9ZH7Fn8blSV8mNNg1rf9wqAig972PffHkEFH0D9erw6kEYhW
36Knsd4XrX+FXGe3NcifXUvxLk3gvvof1q5rSW5dSX4RI0iA9rW9H280LwxJRyLoPQHy6zdRHE2P
dHT3xkbsC4MoFMAx3QRQlZUJhgkfZKjAWVMvOK+DPSX+cjZBjtcHvawbhusZODBJIRZhKP1tGVsN
X5Heu6WN0FTwtyTsTmLxdEe9DCxui0731h2wM73soLoOkrCbSfBHRiy1ujW65iNR2FKfbl37tKf5
4fn7OAgMz54VbzgKyQALC6UzrtMOHEq0BZx3g2RUcQWdEL1ZpFQ5XWZvu+Oo8kVq/noJRmNcjxV2
v1K4u8Q2OEAK8fgGYNeqyoL0ZYybCqV+sBM3bRoHYLKos9nuj5phzA/HN22/+lvM/oHtm8Q7DLEX
pRnb6dKlDNUiso8RboPt2htpv9zrJoAd6LRYZLm4RBYWrq6TqLQYPfUaBGG0UjxnB8rueOXtNI3t
yx9e0kt0bvGQ4QR/Z+Cf1nMXiQs/9uyVXwgkOLUwq+StuqtH/EsprTEwnNkovaa44d1ltskfwLKz
NrDeQDPF6U9GhvMaKdWwzMJ2jgkUEWkdG8i+FICmi/ZIvV3mHEbQVtxHkbBpDjIPkBY9iRxz0JQc
cTDgkdJ8kYsyhYJVLx6qsa5BvwOgUs1j8VCCuB9kLf5yUmCfXdZ8gKZhGHqb2nbfe1Mcq2komf42
XntQp4cCu7UDTRrUDjReV+lfpZ0JzL3Srk/4VdqZs9x0RHOi3klnxqkX2XE4C/CbX3vp20RN4bHP
Y//mTN81vNXSkzwWsaeWhRsYj0Y0/utuVOzdJj/u/vAzEmi5q7ZR27ZI+VEoH6Q7+kMLHMT9WKnx
wRk6fqz6MYOqIT6cDei+OU4vn+z0YQ5/+csEXKDTUErXXFeuhwARSEyOUyvYcWSdu4IkPF+Q7drx
tyZiCaxe0LhrNy8md9UJKGT/0WHp+TOsuKvO55D4MixxQ5e8zB5Rv+oB8fjLRHfgdQuW4JTP1iXp
ZZKxSlrQprg+KNB+944FwO6Z++1q5mMUX5+Qe+X7EzwH2C3NGhcsWSSyNY24OrtG/hDJfG8YYNlE
9VKyqHOVbDqofEJLzmf7bjLri6kzvYbIg6PZA2KgM71Yadv7FjEnyCzU0G3VHtSRt/beQg3ZPAjl
xf2qhbjZaE3hBXKk3cLIgupLVyEd6bBcHPNwqF6gRzbbmxEqRRAkstd12tRfKuxVLass73kRgq0o
H4E01vZBD0cFVHQdXkNy9SFy+2eIXJQraO+lD9JEuIXuyCa1bdQ2uvv/8TNKhBcKE1zTSglrGfAJ
dPv6jeZsp2HsXm0mxuNoArNM1jTLraWSeKNUgkO/Yt1PIMEOIMJjgCBv07SJtSWhi8njF8cqzfs0
V+lt3LJ/yExefuyb28K2x1ftZQbelufAw5SG/YC9ZnG0HLwEkI93HshWCrFSKHK84w53HhIINa88
oK635EED7BHhTi0A+0A2PWBwwd46xwF8FsUA8aVrsHaLF8Clm304NGwtdOjLg93pnM/2EseiN+3/
N7ucMqjP1uFCKNFf0kL6m5QN5bosRP4EGkO+gy5lsBRhlz9J0aBo2Yu8hRGgmUwhghIV6DHJ2eLg
8xlyeaHOtEqm+xQkZBG2ThI6W6s8Ktkj62V8J71O7obU9U2E4dzuUGGxzBbSisK9zbeW07bDP9Rh
lKC7OuZMdYfZHbJ90JuBCBXQUzVYWKZKXey47F+6lats+WIabQfBKZUtqBlVvWaYNCADq3uhSlpB
XAGlLNTMFRTMIkc+IDMd3Pm9eyYz/rpgKIoAcq/SBlP6UEHLIQSzo17PGt9Ce+w2aYbz3XW5RXQk
GxcxIiTQAvi0DNNqe118Q7XWRb2fHKhPkAILOifIvMxrNQ1kiEHHIEM62WB3xxnSkptBZ9nyXnX3
8RRuul5EN2TqTR96x6L5h/rIdB10tf0+qFNTfbR6+Q/5/18HxT3QYmB7wI/Wtz7ipJ66CZIIUI+q
lbz+NjbR0Uiw23wowq58LNLwp6V3XbXXxAsfm8kz6AT53HR/b1Lv1RkRq/Z8bcoUFWdWFtWrwNiH
tq4sVtyfbtGKqM54+GuLe0WxkJlb3wMSwpZOLtidz6xxA1np5gQiuOEgW4jlBJ7f3iC+zFcGABNP
Uw0hjbGsm29+LfatBbztogScG/wEEArN+Tco74hXl3lsmSLdNk85GJr20Svep5QTAEu9dN6nREn5
KcJnN+5a+WqUbAA1I+5G1OAtoHMgX4sWz6Q7qW1/9Sv5BJrYAISlS9XlYkPaYCHCKmfXA8VFDeLk
NTWbvoFQOBQ5SSmMNMOqnHnnDztJi7kIYGAxThPsBc9+AdngBW7sEOvPAlId883nrv/FxwTg5zBM
Md9EPe9XYvLCfRwE46sHOeteltVza5XJOQND9EJB1+OV3OI4NfbgCIbOpu0tKjYEuyRl4VagWHGF
wmR7HcsK/+sqm/oVLzPoflB77OwetCK2vVYQFYIuqDutueltgWX6J3TGaE+89QBddTd092G/msg+
OdbsTxT3ZHI0YETBjlU12pOdTNT5X+1/zI/P+Kef5/f56ecMCNHxMbdkziZAVdvGMlwbH8hflwFE
tiPrb/oiBe97LX2kLorkW8O9MF0D2474T9ODZEQPmH34lEDoJfGgCpPgLf3vqa6Wj+nm4QkofV2V
QyFcqyHYpaM/RW21DCw/25CNtBN6MJ9eZGYu+MDAi42llNuRtUdq1JxxY9LP7IXT+v3ZA8v8U1zz
9wU4qd7dZhiZdgu6sj+DNcR9Sn+5TZ3612y/u9HwMozwL3bx6ecTDsZQYLrpKgea9Lz27uI2tu+A
9pSoH8YHvTRPWQdmC/Jsbd7tXJf74EpkOJRo/2aKQXUoGnDdks9oOO6iaYGmY8ixzD76CWBfdj49
wVzN7pkMpxNoI27Jm6ZVAd5bfE4Oma06KA+oFTs08l0GHcxns0JKIvTC6ExNUP1tm7yLHwwo0j3k
I1+NusY1zThD1VNbLqg5TRbfgYzZnHszJQCEUUWxo16aUkBw40xNPeWYgZOPpixAr5P1UXd2ohC0
KEaAYIVYMoqb6Evb5ICJQw7uRLGUPqomaOLF0YaaVirkkZnQLBpqUTxGyBs92NkcSiGHpgbl83V4
29bmMvD6tdVxqBRGSXCnapSqMa0WWskBtBNeB6BxP4D94d8e0u+OjcJS/4cHkFMIi+uUx1/m8HB+
X6mYQx8ee5acrYHEQUjF5Tauk6bdHxJjQ0T6s23uB6k+SPbrBiywTmFYW6e2kZVgYDVFHqw+edRE
ymRuEsKGMDVCOrPpiqn5GERoHfL6MFGLXD8GMpQjnESEUuqElTd9lh4hP+g9ABrsPXiMPaOMqzmD
JNaDZHntrxHfVmvq7DwjOI8IWXW6k0xFkV1KL2NgpcXoNHaSNUrqmw0N983Wwkm0+TaP1oMgpbEF
vD++JZPpD9hUgfh5Sz+BGvz+KKAHvKBemoMhB1eYbLgjk6wMVBBJL93RjwB17frgMNcEAOTXTwTS
H6h+Gfdk6cwcqk/TtzCJhz0F4FoQ5G6nuq/mAJ6MeXfBQntHnfQhQzYWou+JuKMPmEg7lH38PrzN
q2olXAb65iL19zHWAWB3/X0X1Pmjw5LiMcc+iatU3UQ1x2fcYfbSYaLdUScQ0tOOgyhhSQM+huN9
lYPEdfTWvlsmF84fCDTBsAitAOmdwL4Dvvu0RlK5kSr+Bhrcr24PfR8QjQT7XECN0csy6w0DqZ8G
jpXhr5wEoJliZZgJ2zsagm8Z9bhDWtzS0Iv2DnlhZxFWTbbxwVogIYP02qcxB9tphgxGppWktJSL
tgNZyz7Zf/dHzvDMgkb0e5QuK0BYUyAVdOTvjxhg5cXVksdIaFw7PgULG4oEehKsmkWMd/gwlODS
kOEdVLzCO9dClgXb42A7QMb2DhwBiPm7KP2SfnAiDxYm1q3qv06j4yTLLBCupg//EXrSTZaOZgdu
9JTkS3PQlE7dQLNPP6EeGIK3PdS7wwFFb/pkh/eSCxm/qNtTs2HmSoAV9inGyQPbln+70VIxOFDQ
DvLur261no2AzB9u+hwzz0Z2eqjR2+31oTRbP4BReUglgBMQJtt2U5oeoQuWHXPLsLcjUAg3QpaA
sZeW/9CHCF3XzCm/sFh8iYWsftQJ9O5ST4kFV4BAN6L80Qf1l9EQxZe8LhJI46Tew8jwZa4Mkd1A
oOL9KbWlPj/FteNkjTxYA/rjt5qb76wxUJqWR2C2iCPmkxnakDOtzN9sNEhTcPiRBYmNwF9niL09
QCSmPDhI2UCYx7EfyBa1r520h3tpYTkIHMgONxO4sK7+kL4CpLE1sUttrOZuvrwM3QTR0tK+dUbl
HrjerLrAbmysdEyQxp7aGyTbFdCuvxtn8Xgycu2ZrO2Dan3/nzI1TyZYTq43nmvNluDXzW8+ZRKM
z3FXv9EemXbLtFEeB4jNt6G5J7sM/BvBfWAfsulLH0F24BrepTCwttsMYue2G22o8mCUz1UEpQpI
RVirGHlGSM4l04WHrbkkByd4TrvaXooCxepNG2XLdjKjzRQ79sUA4na+WAETp6C110MeIrxFHeQi
Ibe0LPAl25BtQP3fynTiCMJ0fXszSNCFdE6qNmXR4u9XlwYCkO14wKZxfAV7rgeJSsc49LrJ2KYO
lPdSgbzm6PhQ7xNaO9rKJ2/Zt6DwnzyjABNW9aMaufGmb/y0er+xwI+bthAEcSxkFwsrs55rv+tW
om/tG2lBWyBt4vyAhAEYHcIpWFcMqgiJFRbLrAL5TqTl6Qp91/tAewPIg7ZpIemXKNNa/2cfcqRL
koDtRGjv62R0J/KvRdEFOG7xEx05h1JMt8yYTiRDliZsvNV9dMKkvobh06IPpx99/9s48KGA5V7Z
bw1kGRYgPhIPgof+ZvSBsZGgMTyzJIjXfd1az6XRf81LBTXzGDx42NV9B90zXyg9yGC/BgF8q84o
6EnArGmYz5NS8yDIqs6DmhIBLcBNjHBIj3HtGMtskskSMaf0GIUKJO3U04XJ+H5LXVNqIoDi5NOB
KyTQCl1WWRooBI8tCK9DCyw+BSEYNIy8be4NO6mWZdWKtzGXN56DWq/FIL8Ord/9QMnUT+E7/rOX
cfAw+8q+ST0zhe5TKw74y1bndORs3dq+98CS9iUOo+2k80d0keUYAFsjUDdO7YwjXZw66mBRBuqT
z0e38MV4oFZnQnG+G4NpS5CgUkGnfGgQ0ZsRQho+BEqWv9taFwwUJEpNzuSnPsYS6ojmI7//OJ/T
YI/up90J/BsoTzE9Y3WNsAy2+QiWdGBudJCmsAEKLB0XVGUaHa0vNCiEttP6apuS4GIZbzWO3YfY
Dyqckk1D4W8Yreamkrl7M8o8QeVuHCBcAOKkWF+oA0x24YI7hdh+8sZuedWM2XC+OjueJvZOq4dP
bhByj9fKyRtwgb+AICY4t2Xl8EWHeMA+4OFLxVh4GVucW1aA329cDgay2QU1V9MiiUMDb5cxXwFP
BFGD6/tJsawCmfWaXkwd2e2xty9F1uUrqZ2pJ8yQgVuYLQCCSTs7//Hyo9lzxi2QLaIsXbMdupoe
MWIF6jLp1iTiw2sXGaWV2ED1AZuhh5AG3ic/MVilWJGjE1soD+KVx/fMlrNtnoGP1a6BTJstFnmV
Q27CsuzbOJ3qnRN32b7gzngzQQgSGnFJ/UVB7tEzIuOHL+udWzLvrfNytaRBuZvUO5lZYB4J+vGG
Y8p5UG66Z3oj2EW3Q4zInQeFwLXdBsm4ZlDoW+S6UsHVlQp0qVS9RNAqOHNbWsDV6KM9uDYE6K9Q
egBCxnc/nJrAXNJWNfDmCPksPgabZSy30EeDvDHSOTfADKubPJX1mblQqG9Z7kJ8BxQoZtyMhzIw
76jlahPdgbck2/WuLk/QQ2kS6iiMKN2YFeB3XtgU77MEWdatWI9Iamz5YbwubBw0VcpASHh9FHJL
+GmAoNnRbGpMdmGStJcWpApr35fxmr5Rpf5amXHxACU3dqJWEwbduah78P6hjy5Bbcq1C8TFOimD
dxsqV+/C0vDn7yKqaotzNfEb8qevIsjj23UkZL2+TiTD9pZDtvhM8yA4DPqN0UsQZAKlSqX5r6w0
/tnKxLt1Boh3tyFY68neuo63tBqLHZuoUE8sEdtu9K0vmbSgZF0045bcUqTQMwsH+2Ya2OE/TTsx
o1q4EjRcNG0eyuLACRbYGD3foWowXOfO1G2IhYyaCWLrn5pCN4myzGzqcH3tDSWCEmbxM8Ky8DRA
U+jQpvgtqWkLRMtL10chgu5NHM0RKSrgEnXTTIA9bDVNPzWRMojPadWlczMapXmOKuPHPBMyHpck
Kr5SK2od5zJ05rM3TdNTV7TdjQEdMeoTFhe3TRZcqE8BuXjbjBycAXgiGDXqO2ywdiEIVp5iYzKA
KRo31JcPzLp3QRhI43qnbx7GLl5SXzVF8aOb/6zwydvKBFj3PiyGB5kXKWi5suHoanInwIb5LmF2
BS0d8EXNLqimqbnj3FErKTIGDGBsbag5WMBwF2lwoRYNKrBBXyBAMBypSVN6fn/npcnjqGlPsqFJ
7w0dtS0qYW+xwRggdyOqvULt/oVckJQRF2hQ7K8Durw1tygEAIJCT0KXPo/beZIor4c9B3R5AYaJ
AKnsyl0kdQA0c2XbxoIZjoDIVhus7H4Kb6usDG9RLZntYsgbLUzyqRnK7Iqqv1AvXch5PBRB5N7O
TmmDl0uDz8A8bxqAKcl00mh3HXR9VqEfYyWgsA3Swlmh4AoYkiAy2dHBH+djL5DLGGhtan9a/VU8
ZuveQxC86sxt0mfDzkW10EMknH9EMuXfCzNA5sArn3LQpf3NIW28p2Asq9kBC++wq0YcuvQMGQ5L
9x54ZBaxC037woqqs5cZ/IW1mynM45eqVvVFxRFw2trcF1JsUwDHN0hG8ZfroPcmdusJIlnTVB7n
lVGxAN+RWJQo74M80qdLHwLwJoYRKr/oaPTaSneQefcuOPDEXAUrsgSMYZ+TluU2zAqo4Tl2AFnX
rF07LUue2hxbwbiLun9KxKoMZts/W6SxKm9MvjgdghoZ8Nk4afc4HmL7fbCqBsV2engIsZt5+OSb
zRNSHsM6ybDbbzQWwtX4iLaxsVx6/YVangk2halL26U1WsB36N7el++9UYRy+dopgZjSQz/GB74q
NmYABtMYFNaIBaAQftA1KhkHrQq+IA/I2/vgisJZYPCY+dbLR+oPwe22YjyYjjQw0wM7Km6Z1GOd
xePB02UVdecXF0ffUTNyQ3xPw+FkTdDaBgsH+BnrUp7IjTwmIyq3XQ+y2D3AR/3Sd/IaGc/RmGsD
wiwpF7Flyltr8KsLsC8G0KxInbqyKvH5rLQ46a8RPEqDOxACgsM8s797rd8eaXHqmzi4QAZt2wms
9MuGRcMGTHrN6rrV0wNcmXVHMknQ9G1MnwMkjfBom7jqLcyqPYh3jB+WY50gXDp9acEssPRQ738D
3ixj5/TmsEN5KVCbepDnoG4xMev9pER5M4V2sUjHQpwzXZWaxoBHS0gCza0Pu9M6RbvKZX4oOLgU
ryQzgIVC18foPbCrmsWBOjJ8vNZlZiPHz0IoufbmeK7BkPbS/6yk1b9ETEXgyAUrWlAH/KUF/9cm
saTakBNYW9/HMLe2X6zvdpTtZF3Ed33NxQPLOYDxmQn6qiaJH7K2bE5443yhzkmI6gyK6nOh3OzE
xzRbQRkXAou6GfRYARd0S5fQSPAK0z2jStHjQbhTC/W4azIOzjdA4rI7e/TqSwb86KIbAvNVNMpY
lTUr9tRMkbGAOqZ8Si19BAPOdiHADPMaJrUCtsL0957wkyOqTt0ltkOLPm3b5ymPxNk0xgAEuoAB
QEi2WxmlHx1K3dRurXYzo1qcEa+EJlrUIBkGFNYKVDbiQM0PN0vPBrAYuNEIVDA131DZAYatqvwa
uIip64h5YjYSSKvev6igKE+oiHNXHx5ISaAEIJFy6WqPsAOlPHlAk6j8GtXvc5CHAcU5cBGBIxkv
JPO+QzJtPdWoAVFlbd2jlN66z9pg0yBKeUMeeZxwIA4CtUB0Cjy7XuJOC7xtxj052xw12e3YAHOF
oTSi0XMiHNms7VJO+bJyjY0anC8Mmlr7FHRMi04zwzhTWB2pCZEa/uT07XszUmO8iVGqvFJ16+6q
AoJhdFZ38Vvv2lLGKzrIUy816bR+dbY7GR4R1EkWlNXq7A5UwUkxbOLGNwBSzvtDa3P/aAK1NWfH
0hCUXAoZVhpAdkqdNaOKtyMwQPNM1wF/zolIEVQJV6nAtodlALqJfEhvgxQrmpq8uzosYAKG4KiY
/3Y1DYkLSQQ7l8uoy/pk6Ym8XSVGl27mdhVNmrM85vu5bYVYfOuyuNAUZe6mt6PqcT7Ug4G3m+fP
UGILkjp1yOJjHsn0hN3O+2XyE4B9/myLshqOeXMkO43owoCDRtUkqhl+8TTYfBpCCAZ7qKXkocEW
ZHN0B/795bIAKGp9pQGhO4TRkUYF0k7E+cPkjM6jagGTGeObvjWcR7JwY9qDPqK/bbVp4Ga9SKre
O5JHgYzEqmmhhNYYjYsdFUol2xocUjRUQEr2gGKsYEFNlMRal//yJI/X/W0MiEuDLHzQZw4qpac6
P3b6EiuOdj+KHJihKT/SHXWXdq9ATswVeBs/xkTkTv3kWU0V+Hz+vKV+oxnqNaS04q2dRemKdMP3
ua4Oq/A5WbHGlOceAPyzk2XpKjMZPyq3/NGGaX+yZP9+iRK7P5HN9cGv59jZkTon7dGDrQFxtA8X
6lGooAOlM3jVcuPumqaaBk8czbH+0n5UlttIM5CJ0lR0MTpQVGovapErDZxENw+cM1q/5rpO//tc
ZP944nUu9uuJNDMrCn5ELTZen3gZ1SkqbwnB6380cdxhT0mH18q1F9uJz03qRUJcZKw5244hz4q1
4R5L26FjCRA7ZJtvfQBU9ollHchGl8KtUM+sLygzAEnpi+hwggBvV+uNTwbg935ivFRdXX4ruP/i
44PwDVTQ8w3wpPPNb11mqLxnSGUcdHehR/6XKf7ffSABhiov8Hevnd5xTrVy7QURPeQiE5sGOrUz
OwT3oOxSVaZz6fArPzP/MZ4Yf/nboNBnzcwO8e9BKqn4S8Tt+CQLFF/2uaFu6dLFXgatzOXVMiEQ
d+vGekOeCi36amo2y6KytlaMM6orrfHT0KxfGmFdhvOUgwWuDlPpoIR+go7p3dahsLZpCCJYstnI
UC6azitADVpU6wE19fvQa7Pn0Zi2Rc0AatV2k6fB1S6j8t3ugbFtXwNf9+yUOEN+2K/+v9vLGvVr
lL2aE186ewXKS2gyj3OyrAZt7akPmsdr/iwbWL0dHF8tr/kziRQmorCxv7kmxXo7+pJFtjqSabaL
ZRmiooxybpMRpifBq8fro3u8cLZ1LcbldZomHD5PTR2jlc1T00QmqJxve5ctJwsVgq07ITCYAZJy
ySrXXRpNm6MOQIWXuQdvqHGPupanXNvIr2EhFBSBINnSDPNYmuBjFgl2HxQ06Uk/LtiezjNdTdc5
6zjdYr3xjtQJHNh94mT9aUAZ/0rlHnbceiMz7zyw8FWjjdSsNvngmd6V2QiqLt2k7YpTRMi1yTA9
ks31QXAAUPgNdc5uel4XqfDN1Vawn9dpjdH/PC0NCgwEsxLZpjhHYRtE0w5gtKZOunQf04Ytjgpj
hV2V6gxnX3XY2dF+xo+Ag6Am7Weo6fqDRCESUhPXJvWilg3fl/TkRzj1DKgg3oZq+hp0OBJFnjmc
QCiOPR61PW2kO7rEYQGJ2LTZ0tAQLOtYNvQQal9nCEsQ/POhuf/DPs/86SFjFsQLzy/kBiGOYa+8
6IHZg/nmQYg1CJ34e94nw7JRiX+B4G93Ao0HygnHMvhq1WdycKBKvCw9cMrXqqrOBXREVtThbjk0
pr5B2bleubWMz4GI8ouYgD1Aaiv+7rLHobKmrxxF6Svo2BZ62xxukSJG7KGFcCfW3PEtN+12Eac8
ui0K175QB44AqK3QHQZK7OaOygD/cshQR6Hqg2cJUCs6GgKlWnlPNtk5QNmNw3hfIzK44ZEhb8JM
sBurMe9avalNkEqiluwMsTHAmA9FYIg8Rp7HDoiq7Kmo5VroQk2oOzsHkJ/PneRPdrqMSC0dnNjd
/WnX04Id2jiUVrf75K/t9IB0MsQRBTlz5x/DUb2L/LEp5x/vWm9DboBEFsepyrbXaRkw9efEl8va
aNXZdZHQUcDk3wwhlmsUmsX3bRoA9ltCsUE1QbG0bKt68doGZXyyyd58HygAKYvvQQrypMLtf/Z2
sUrT3IN+6D2SQQlOKVm7rAIe/kTqDDDuLP2m4n9Qo1c/2X0/rgVejafaLMqjhezqZvJtbCpBPrCI
cr/7zlm0NKYs/wkO7ufeGe2XwFAI7iPyfnEN09yXNkr3PZzJ7pLCH5ayM6230R720rWyn6Y3Hfox
qN8A2oRAF9gPvb5dCDlMDyYrkm1o1+mh9tr0xvZFtLKCQb4BSb8dqzT7YY7itc+S8XmQasTp0ypO
gdXbJ3yzy7U3eOWL1yMcqF15N+1jzxfHuomdZRUlPSiwnfYY+9b00LXWA3g6nDdoNEPNKbS7E/TD
qnvQtH0jO34ZRGWGWp4L0NbdNa0AkDr2V0aA4joQYEYXIy/ic20JHPY5H741ztpN4uI7wDWQydIO
rHXHLWooxTphaXGL4pfitgxR4IWAQ4V4vZPfWtBe8xdVjp94ym7IhBouA5lpGXCxUEa5i4wu2UgN
+sC/2rhjfhYvEDaWB67XvbkjRLXAFJa31BJuWJ5zJs7XQVmJVX8UMUg8PyYqkDBe4cuUbAyCiGBD
/T4x+XjCahe533wnsrdJ83FWaT8eu3xROJrybSZ+m6/kQ5dP7UpF07EF1rW3/AMkbBaOCxaPMuOX
GbMwQRoDwYFkQxiHqGDtGQUaz9RJJldYZ8aHd/8WCHekySLnaDS+syQ6CrtsXsvYtu4Zgmanv9iH
uvhsT1j36mTtu38NANCS2CvwuXkNwoTdqwjVVHMkqwiH9p3fFUmQk+eCG5QwCVSqloN/oWs6cE+E
9i3+MOXTAEmmXYcS7k03cut1wos36j3xDUsY6FPa1DiNvTPdQKXaB1EGCpL1SOR0yyelR7YlAkOR
W80jycEJUQRGIzkQFTd9AtFx79dIeqbpAaJIIx3hm68twEfkgJ0eai+idR419j0Q4skG/4zgJNMY
fMMQr97xllfICwgOtfDehB41B70qZ+l3SBdtxsqbItQkijU4uqzviY3KQiBmk2dnMuUqYJLdlDIy
tsM0dAe37sYT8uwQH/fK+r7Gax7leUPxBduIxzAFuHch7qe+AWNY5VVaVcT+0hpmsfzbzzb1/F8/
W1SZn3622DAgsqtrv6h0S6g2X7ZcdIe5OEs3gZrvDlT21TLjHnUk7b6SaSoXiKyCQo7CdX7j1Wse
gzFgNrpI2659JYwF0tgFTq2dt1EQM1sKFeKvTsa2jLFGR85p0ipeSl+K3vQ2bQSxc69SW6684mAA
EnKWbq/OdEeXPinBUBa67uraUdfht7g1w0XeeGrDk4jvfa8S9/6oS9pGUP0CeXJCiWf1Qh6jzRny
m/wJ1T9yCT326KDwKuHXtP6nGP98S04TnCgF4CWxs5FK4NgPNroRwV3H81GDEmbrWsOKW952C6sD
MnAALOjRdQCRttPpldxCEzSnTlUhAjfgrBHHXXfptNsQoZZPD/+bm8I3f1sAiggZK69/avJ8i1Ju
5PXwzdswR0zbXDdlVi0T6Ia8pEVtHlLmQnbcmMwvpqN+jEng3yLRrG7Apo2Kde3PrcBdtr2HzJWe
Nu+LLfmPifc+bYm48W7KUdkOam0w7G58YMaWyC7GezraUrMyk2Q/H3x1Lyo24k9NxDLjfVKbyETX
qC71Cbgaxc6wsKzBWQdFYJ4cQrtikRjcDcozbt+fCHWaY9QhTpNNrDuhyAT0EjmIqk8Q6AzZJqpQ
VF56Sm6ony6GF39N3IptVcF61LDgEhfRcC7bukQpf+aAQcZ31YKMcdm++3C375dV2yL7q72po/ci
Bf5LKC2kFZK30Frvz70MASaEvtSyKyHRKFOg+ZG6xy12Xt0GjG/dwkdoUi3I2OgeuvOBlNmXtXdz
tVcWA/XH3NvzlVUBaKiwM3CwjB9b+qLhKyTOXWrjO0e3wn+oeJZA4Qxxc7ogR5VJhHR/tTvwCxXg
9SfLp5HUntLYgmb5kua6joGQEELx+sJyj69tlbnZBfRg3cYEF/ilskJ+NvsnS8O96EJmupuE5Es3
GYt1jJ2KhzNI6J+mKF+SS0q2MSga6PcIe32doYnNJ5xOBGj6/L5YGFAlOwT6QndR6nQFmBRcGHGe
C9Zk7abGBnxXezmeDaXzdtyRD5lsp/w1mqa8tsmHmmWZO/by2uNaXrmyXAhKNhIJI1nE75cE0cgG
9fJoZ8qvQTgU/ZhtGfWQu9N45WbIjZ8UgfwUpEzjGCo/AuTpHdDsJ5wdP0cz/whu0mDfiZ6M2HgG
CpqfmQF+QMnFCKX4MTnXY1aAe6k37lCExpZ1JxhiPFm0AGNk8Y+K0jVAigWwHzGEa5xQ/OiT+lv5
P5R92ZKcypLtrxw7zxe7AQRB0Ha7H3KeqzKzBpVesJJKYp4Jpq+/C6e2sjScva1lMozwGCApCAJ3
X2t5ov5U9ojba8JnFyx4JLgnK4a/YxZt8dJqwIJTAs1vR0uBlyueByvFtQjb/jDtaqbSdnqJNVUa
FUASjTW0ES0ys3rQ4nX4GqwDA6A90GG8IPHyDLHO8iqH3DkALFjOya4pkC9mpV/cRa453DtWh/XL
2MEHVwAiRpm158AXP8gMcrotSx+9bChnHRj5DrTpWy05sHFzs1FRtaqaW7GxygYkhLdpdayElz06
yIK9VNKdM6P0kdeyKEUaP1pdnT3C84r0xlxdqKGXxSdkSck7KpVh+dalRT8NAr060KrGPp7Dccxs
/KDFRNRuqRgP1rBALhBfU7GWOcKDcHCvqNgHboWvsVIuzPGg4AoNtohumHOqRSRe2xUZ6C2oVoom
ONY1VqhUyzqjvIPL4EyVWLoGs9zq2SbRNHMA23JUApBR7mosDuBKSiL3iHvLPdKe1uafwJfdbgw9
s4aZUbgNHPA9mOD1BB+GCZSZxz3aeFAF2LkBNrfin9rdulEPakLdbsX//VC3Q/4y1C9ncDvGL+2o
wq5atW30q+tDZFmDSkg2o93bBsQf1iIz824GoYR4f6uwA1DSF1nyVxcq36rlOOKtSHu/HiCuEZHU
bbAc/v0wfvHjxOgodCaT8XZUMoqy4NlMcP08qADfbuNJ3LpQcWpCu9Qlz8NnKG8WW80Msvsa0pAW
QkGHdGTspE3eW8gC0dx83hvmu62lvTBaaRA1OvbjE4DcaFWtShUBK/GjL/XIQmTLdbZxvNkHBuz2
EGMmoqPeKnrQ67SijU6p9LEyV34jllEeOPPpiD8GhpcKwG1weLd07Fil+Eou9HAxDUWdffUS261/
Nw0VKz1f+oFWTE0czTmZICFag2FC7YRiajft2XHzvvcHGzXpJLdjPNjoR5v0x97NJsZhbqNSxc1W
gCV0HnI88aB3cy55Y4ObygeTOhVdK3IuyoCEdhsZd/7YooC82savrWZOlQWXziWDvyUpWnacOrUK
SoEA8cDzhRTRVFXpnTTNE2hSird8sE6aYPkbV/bJt7GTwiLdsDrYQQxuJoe5W7vsHikhndLQvTEX
HZ6AyX4zUQuyJ8VwB5T5jPX4IIit8B4EevwcBqF9woS0pBJttAFszrFZvzW9FyHSVyMjL3eKai6F
CxYDO/H2ZczH7/lCvNQ/9qJQf7fRXhNz8eL7fTxjWWK/TLXemunONVIqOluWFZ3Bey0OVT3syQRx
iOhcIxH/zsVcBtW8zptTs6Y5+yBjuqdWtKnLahOZWXukUheE0blMs+fMTsGkMY5Mpq4CZ4XQDG97
szWZWc5lyKI1NaGKWCUAXWQA8ZCNxvQLyIl6NY8Wt6N6tjLXUQcG6tt4nhkbW1vvkK+lS5xwmA1y
z0V9pm70k5AXUUCpNP8wul6AhjecTuH2EyJ8UbZg/zrdTKlb3neO7R9uZ6ZsN5jpoEkEJhUXjNpW
onRnmibsD7+qMFykkRqgq6ImtHEGcIBUeqVPv4oGtRsHontJoua3w7I6lRutQN767Zc2ZaPtmGw/
3S4cHKTg/Vfx9nZ2XWo5d5n3QmNNf0Ony0eva383FYec78Cw0Y5gmnZrGxBJ0LKkew2r+sGIk+gh
hGTjzmYMGbqjHXp2ppbVpwHrcCR/ympVg8poK5OcPyoQ3VEjJgx9XgtWHgPT0haalSUzBQG+a9Pp
T23dp8d2LIncGVbIFQFzcuHo11J05b0E6VUtI/1KpkYHtZeXeMGebF3j5ZskyNh86mAZ3rXTV65S
Opg4kaKHdXUTbmlwcOJGO3hF9BkVqYODm0UTencmUzPAlRh3TbmmwYE2SQ6hmX6jSjpdLdD3COF6
d9PRa7NFtlkgljSYtKP2xHh+ova0ccLwNYts/UClDsvDtWsbDehE8IMGrfPOyFRZUCWZMkhkznjp
djsqRkNubuwAzjpqQqfQAhnHhisZNBsaL04xsA2dAGg92M5THT4l8U3VBs8sMJvzwG11nw/tm9s6
zidIu/dLKAL2G69D0VfaAqRbyNEMHeeQlwkU+ICg/gSeQg5K3KTe502A1DXjPJkbKPCpogBfCHw0
8/cvblCobaY8vVtufoTQx75J89mHRD0zrCAmrpsXDaede+4zxa89ln5RlcoecgTZNqqCxA+8tM7D
2IBC21gDfuHVZw1Ozi+hhQTIqOXfIzO+q+PeeFFh3UMP1EjPwgyatSyMbucWIoKfImJgDeTdQ9RD
GTeFQOfXsTs0Svn3AN3tBM5g3KLuyjVj3BoxAyRhxJEHUgOzhR4BfBb73RM0KsDlDPutWTuiz2PH
RhgRDrWpmQD2npoBHfE+Wj82u40WhF9dIjqA5HEPmm/AO7RZ0r8lto/sUsd4huxwgaREPdlUXR09
FQ0/2LnufwGeJ57nSI8+Kdtgx0zvEVoz++DLj55tDDEK6pkJD2nbpskWWhgiQOSl8RPtpZ6Ipr32
D7Y/tfOYzjBv5vGHOJsmzH4PZrDNh6jeFGOz+qtmDWJL4bWp1kaUbGlpBWAmP2J01JhGiYtqQ/Yu
jGfpgMDuKW/yfC1AP/BsJPnEZyViqS8jU5ZbZCFBnDfOJj4rrKVhD2sQaBuO9jS2l/CTAaWGNAWr
z8CjbOStsRxz5+e+cMCDXfjRfyi381DN3EC5eyeC7AhSZaLslAwWAi56u6AKxAmzUwANQXMRDt0C
OVTu/tbM7S1/1XuxPe840JwtEjX2KmmaB7810iVYyrrVVBxAxMZFiVMy7OZBtfoAAtf4QJW0aW0Q
hgHUdaYSjdZF+vtoXG/fR/NMzVs1Kq3h8ZJGNCPOLMgPHVqplycqVSyuNqGTlHMq0gZOXhBzetWJ
Fw4SNscWFQjE5nyUEiHbH8aYWowdfh7jT0cxC2i/5g24J/2e51ct0vfEzeBCnXQTAWu17MaHAhp9
weiLbu8KiHZfeTvsGcRfl5gc7b1fef68lgM/VFFmPjHQpU+0dSrNdmChzBcesuY+UTM3LvhBZ95a
GlkDUL34Qk9MVUG4ooDP4lwzVu9rr5EL5kXBF5Ucs8J0PjcRaFeHegh2LInT69iR6ssog4aOgXQh
M4jENooxjqgM8ebB4eP7dfsF0dJ23nDHv4+krkPMdQDLqJkNEFGO3ttaUGRRkGNMFzqCpw0YesH9
wdmioz0Tn6ptqiTcBdibasc903+16g4q7hIwoXEDUkzlrSsk9K6tmiMoqzAT1VhGgN/fHtYO5plz
YSO0PvKlTX8Mv+4XlYDTlf6Wsd+EZyjLjRpc95bDrM8xuHYhpth+NoaOzVUUttDS89pNLRptwxDp
vGsBCZ8jLje8FF13IA5tJwV7Z5C1n1kRQw4S+AutDZOHFNB7QLex55U5ZEMxJT9ooXq33WppL2Ws
WrZpCWYgjokSEI1kR6fsijg+iKJ8nc54/CkiB9kXtUh8tYFiQfjoJPkhyzTnIQTh0w4zyvgUtv3n
0R4zvC0M3+c7YYMq5Wf7gEDGLNOrYoPprztiwd8dB0u00Ifm2Toy8mBWsC7sZ1Rj+8EwqwvLX2dt
D10zDToI0hmdWmPxZrOjuN8gt608N+OmArE+ohewUZEqbrassqtV4RrNnLLcKN8N38Bnmwt3S/lt
N7tmh8OaIXd4FhNN603ZyjHLM2Jr1TJVmD08TTfu0sjSlsG454n+fY9sf6pFYinoc5AruQ5x9+wk
QgerarDzx7JM30x4Gd+ColrBEdd+1hM3WiB/qj8pKeHZ07Nqlca2mBvpoM1cmegHSYwI5CimsgWP
HNY53o5MtLFHLzLtIUwBLdd8gBAtkldXoa2AVh4Bd5TERTYQAED/xhRHOHKykzNOv6kyXoyhZpuQ
W5iSc62LtpxpeEsUETTQm8rjENPRwzcXT4U0hPWaO3640C0rOTkRk3t/yKplp1IFrDfw4lDzfONV
8r3PmvpB+kG9dt0s2XqJBaW0cTBqMZhQXA8q6xWu/XDh2kO6sJnsN6AQpBx12jhpWixd2zKWVGwB
3ruI9wbctNYiSZAu3tfXIXUB7Y+CZIuYBgCGUHg4Qxnk3VbYR80Nt6kvln/SrHBNvGrHymEMxdup
zxZIWWy1K7xruApt4OULwv5HCF1tEOs18AqDyhOIFMuzD2fMZKMiVSC7vd6Yc80GAULDG+MRMPBm
x4185KaWcB+WkIa4FQUIFHFdzWNoesiQlsKZRyPDOKRan0RVelfbquND00funBi9xV92lZnxITNH
eSZ44Jfg8o0hSpjP8NjqX8C3oZDzb8T3thI9uF7wh4itoLkyWYJwaJxqe/+9beOD0dg0lH/xdZBX
KxeBLHwbDp85gzJPp/pnyMW82ykRAxyZk53aD2noLj1tAMagrqMNbwN/hSAH4npywLyIWDnYbQAK
ieJ4o0dJ/Yla+HXA1yHE+WZYbCXziXq+1li3/mOZiOcRLwNKxpLOxhCghvNFBfUzuqSq/FikWnj8
2y1d/yJof6v9pe+tcTMOVUhNrQdv2LU9gq6QQi/2HTwAq7TUzWuKlDDIHKfDW+be5V3rfjOH4rtp
SfmoYh1fll7nHpAFXk59VJJry7QHUomeN9bzch1qfgbf07gGUuOCpx03sTOYc8Zeb5jpG646B5nE
Nikg7sOBvG5FUkGguFfvSOxbO2gyYG3eJI+cVQz3aVuCmyYxV7GF5OIgKvIjQPDpEmlPxVNp618J
2qiJr5i2ordbHxYM/kJzrRcl8Mck1BoyjIvVrehUXbGCPLK/im3PO1g9oFdW90zZ71nWQJrOd/uT
5LI9GAofMkHh6q9VNDUwuyvr9BmiBQUyRPBIZFhhwi3M8wPJ0CRj0RqLVGs2wHZSLb4VjUeq/VPf
SPiIXCQpCFS19IRlAtaVEKA1ik7uC8Ww1BztbSlAGNDXL4WSmfldRba8QI92AYZbLzn73ghgUMEB
TN0W/5oCQ7wArQa/03Ko/vWaHT16cVYuoSQ1HAH5incij8R6yDPz3gxza95Ywn9pjPSSxBn/DmA/
8hsd9eYXf3W3fYX0jSYyQOSPdwX4ERy4YpzkYNWNi+yB7okef7IbPBVrOy8n9SGnN5J7YLv3aQph
pJsgUZL79dpSPshwBwgS3Sr0nEPwQ7sHgw2YqHJk7cO5MiusoN1Tse6z9yJBD/F2+Fjb/1yk2pAB
HvYf+2YDcnSKNFmA2vZgVXa6dcYFFrIRocgmi8Q/Upk2YxM3G9JtGNnBQcfik/gMQtV+c63Mvxdt
xy9siE5EhmCmrblG2mi4olZ9MnwDSs+7x9p2akVmozfRqovRaly5/hgL/BVTq7TKxUrJylzCQ4kE
4a5kz4EJbjg81+459SvwcWPyPwIjgxiU2/hwurTmcUCqOMQRK/NSZ1U9z/S0+xQ65mvj2NE3o6jR
fYxDWXGBTyUWvQkHQqudZzEIsnl4pr0K3ChtjzBJowdHV9deY83l04KyifTkkIX+Ky3T6ANBAuU6
k2YT7Wix5nDcgwDD50ti8yJeL9W58VEr8aoYmb/IXncK0I7Rzls5vzUlO2Q6Y7wYnGIGwt5hDdBM
8mxDXjzVpf8lcQGDtsHFdgpjvz1JAKiRalD7X0JIA1gM3BuGHbjrn3tGejDcp4n5nGJlcwQFU3rE
qjc94gsk3Fid9iTNINibYbDyjKS4xnHY3IvIRkJLC2XQDj6XeekytqFarbHqg+fJz1Mt68VbBfDH
HosjfLUIrkHyEh4yaksbENetrDbV7qgUFI5Y/Ptf//d//t/X7r+8b9k90ki9LP1XqpL7LEjr6r//
Ldi//5VP5u3bf/+bO9KUlsXBYWE5YB8RQqL+6+sFQXC01v+PX4NvDGpExpVXWXWtjQUECJK3MHU9
YNO8Aq5bh29MZ2RVAJL+Ukc9YLhK2W8InSN8nn5ttMX0Heu1frQHYmUd0Qqrtaxmg1QzKz6JwU/W
knjlIJfKZ35fBOtJZTAK6p/KwBGffCTC3JYZYWSFC0RjEgiEgJmINl7kfrRR4yKJFwz3+A7yxMie
HTdWmnRHc9x0YV2uMkx6YGT6qzYu1SeQ6Scbq2FYsVuJKJGPJJupCfWlxjQA1BTY7O8vPTd+v/RC
cIE7y7IQgxb850sPerxMaytbXOs26DcIAnvImtKHZcK14qWMEDQZlxPtABx0IXl5Ty0EME+AajOk
if25VZm62i7x5YdxWjbSbJidglixtrOsyn+Jg9JYhGbUHm1IYu6LHDwZPWJTTwNIn3F5xdvYFPzT
yPEemzIXSiNe3B/oMdPL/k75obnj3MCcC0iD/Q/3pWP+enE4g9cXV4cjNURYwvr54rQyKiRS59Pr
tEgXuQVcfsafEKHIzlCUbc6A6j/SdBhUqbaiKY+KYyuka6XnPodWseE7r/ABq6WwkhSsaZiY/LSC
WINl1Z8MVR7tcY2Il+IlDVn2bGk5JIPyFk37jO8r+97XsvIeifYrBOytazay6RfgtgXdQeTuyQbK
sGhd5+B/pFrqUAbdyhp5+eE1g2ptGXDg9sxkDudUuB3sFKz9bgrIY+eCM8Nso3JeuUAR+vUV2vXW
9Ze2XL+vhLGVUO74ZWlPCnOGspzdWEnyc0PjAZ3UwumB5S876Dz4VrZO8lCPG3gK89IKQQCGQhKI
ZtYAerhLnDx9MJRerjR9yJZUS73bNp56ZyDvvZv8jTw32NLgdfSBXL6p7XFW1usVVRQG8//hjuDO
T3eExZjU8d+CYrYNGLJtjo/Th5kKM4vRg0rGu1p4RUE+jnWnVge9MuEMg+JJdyrjlRZhXGu6g2e5
3UnzHSzRtBJSkGF0JFXZSSWWxGMneVjaLZ08z2f1qPYWIAkQ2jtFCHGZqNhTJ6qg4n+0TYN5LHLX
VSWRZdObMt7Y7aDvGZf6nvZ4F5nFLA16ZFshUMQ2XIbbW/VvbSYDL9X6H+aen6f98WKCAEpwJqRj
gIjOET9fzMgvmR4nzL3YXdUjFJs4Mx34hXsj0BwkfSf6somd9CVj1pLWutSiLH2g9FreguEWxLMI
I+YS2OMm31SIM4zzbDnOrh82ABkdGwXxNjQgMzQ+4HTSfbjTvCGdl5EOeleDJWfdiYIZOVuogiXa
ewWiMwG8BKB117hK52Geg8vGdeKzQJ7L318Vx/7tFjO5zSxbN0C5y7j5y1XBiop7aR2LC4Nc7tEc
BTNAbRIhhW1UuSVOVE+E4aLLz4EY4sUH6uUMggZEl0w28OcBGCtBJU/Uyq7dIw+uE/WiKkMNXNxJ
NadUwMwCPQekkL29NWYMht7aVrn9fGtVCWSn2QzSje3oGsrdEKQYgeZtqKhGWyuBUPJ78zcbtctH
V9PUeGxHtr6SWGpz7aUc6b1ntjfwK6Zh6IoYXgimLlFsqSYooLHllpDhotoPrR1eVRDI5c7BV8Z4
C/SfcTvlq9Cohk1qIVFltLOsE5gj4FQEawq++EHYL5GMb8lZUznd1RgBJDmAyAjd4ktpLI11bQ8F
pbiGWw4SYb6Xgt651d0txL3zk6oD0MwPtbuXif0pTlV9IVOGV9ciRgxjRUWq0GNAqJj++vf3iGH9
9ug40NtwdIgLOBbHV/hY/2Ee6h2G111vFhff10evc/ocVmXwJW2RdOh2gt0j8hMgPQ8JwODX87/k
YMRAfN99yRFWWkE3FSwZtggefu7plA3DB0x/cBItAMYVXCyiDUv4pEBXS0UZDEs/V8O18W2winjp
KhgV8fJMy46giUWq6VjEF0a9kfbIcjMWkxLko4W0ug0VATR6H5KKkEJeBkg1W0oTdzkhggLXqJbB
IOoP0GugxbEyKssJOARH1bCNOaBuE/TaSkAkASUwfYJeQ20uu3NN6wP0Ove6aqnaRE2HoOP0AOYg
79uI7BfDsNVZGI53FzXAv3YA8byYyoBSOGPJARkK9oPuFVvXz/UXsIrUK8yp7pqahSH4z3PEutpa
It+pwRcE2QWvX2/Dmt4AD/DYnYbNVebBFZ8fKsUH5I1CurEvGv8BnOsc+Tnw1pV2te0rRAQAK7Dn
YL8I3rB8SmfJULiPUTMYC1fr4rsUuaEblTXGlkayakQAbyO1LPEuTt4BnAydrMbt5gZE4+CcBjZZ
jhuyW2XdLyvLVHNdDO82qqB2HXqZjJnTGDJYQ8SqupMePCgpV8lnEMDvSBmyDuu91Q3OC5IYxTy0
ex/4Ccin2nWpb7oADnvdME2cgUw+y6DaVW76CDBDdMcwHZ57fBhB8wIC11bWPCDO5UHOzssesmSo
IBOQN2sqiiJW26pB4jgVIcJs3lcVW4XKzM7wsOuLjMX2xSiy+I4V9lrvO/tCpi5w64VruMPKHG0G
Lyood0zN3TZOT0aebslZC9EgsBvGYksOI58iZKOt7mzkRjcMgHAsliSo2160VD8HpQWnXlZtTbcs
vjdG9GqGgwTmtXLn+Ezn94VuVmseVxrygQbQNQDFucoDlV3+NE4cbbskL9ZwWDTLooEkXhrkl3xE
oyANEirJIxAl1TKINlZxikcKNtpYEA6gtmLALCWDAjH5rv8ks2wx9Fn/GEYAaMhC6Ii14Isdq1sO
gEaGF+lIbmjF+QLAom7XlnWJCFzbtNGxCrNiXunMOYOf1F+bMg+gOJP1h8iAdx4pifZVGAgUiMyX
X4CpWsaJx797ytk3NSIy1B3pAM6Ze36wRkLTsPr7mdD89W2JVQNnJsOLQei6jjnl54kQbqiiNjqt
gWC8Dhdr6yK8RJAB0E3dO77SN6AKg0eEbA20o/y6eRhqUUDwBiz5ws71c9ikWA+0RfI1w12J5DL+
fGuBHH4PgWo32NgjxQrxrCiQrOL7p3GWRKqiRgFb2oOEI4Rx515VJdM6wkT28VzxPjopvzbuqYIh
AnL/95dB/3VdOl4Gi2HdMP4Tgr6wP7wP7K5Dnrdk6vSe0247I5IUjzyD8jFIvOAGMI0BfJm3hz72
zAXvzOLXyYB65DGS/Onp93Pw2SFSFs7//pS5/ss6x9alLiX+chKTB//tyxNIUx1Cg0F4mhb0g2uX
YEL3gs/wCcejUx5sO9G6cFy2/stM7/hSRyrV72YPvI2TmZkq+AypjVvrKqzthRUUKTialuTmTGwn
eDQscLlk8bL3KxAHI+SxSCPdv2he8b4HIQS+aBVgHqmn80U/7t3apZDI+4fPcfp+uHlCLLzT8RnM
8WFhCoczlH++ndt+6IJysKJN7wLqZc1NiLI0A6S2bSw04UCyL+3QQlB3BJy0KrpH0lv5dGvhanxA
fMjoZq3nQrXRAJQh6DpIOfkgmI7xzgEKNPOvFkuKXTvWUpE2HgLBvei8g88ZtKp+9E9bKwJOWNe/
sHb/9/eAMXoXfv65eHilDZYQbtg2MFk//1xALZIekSxvM2G4zHw+eWTg23eOhpcicAkOlXLcRINX
gQcc9qZPgWkDQfUsEmBx9FQDYj5mw23tGea6B5ezj+8FQHc/lG/1hAmT5T/czfgjmaM34MOPsZiB
X+I4pgEPD5fyVy8Wg6pvZgd+tY5VxHcKcuFzZAohg621vE9B4oACD4nn0i6BlORdMCM7MoDsFbgY
EYAOUv+Tw7IYYkeWOOmIOTwmiItSszSz0r3nw+1CxcwCLXUVtgykjgFWy12d7xAx+4Jkq/B7kp+w
aMQbKfVMRKRc+TJSDc/hGVQX7sb1KmFFcajjxt4hiNyu65IP98BmewtM5cbzOE5Tu8H3YXgfx9DA
9CgQTMzzk+75eIGAQbI5IdH+KL0o2xl4uvXRPaTAQOWp46A9luDdOFErMlOxV8WwAfr5lexkokra
9E3hLnQs++fTEchYjUNWetfMVJp6a7J9OJi067Xqw2r/wZY0aXKoWbGw2gJ6k9SFDmUB/LU24jL5
aKM2mlVmowZaA4fF72cNKWp8E0rmrLHSKrYeAwtiDOQYVBx14DNlnC6A9jOsQ5gbcNdHuguaPKU1
eypnMvPmtacHWN32y9itBFTVhqifg0AZbxRRJ1db+fZx4O6d4D5Ko0nFrj6ramZBK8RKEL/x+F7j
yfdbi9Zi30GCbWNq5xHWi+iJQJy9rW3ILNMYzjgQiNNBWqCsI7XgcRFt4BuHA3qsJJsZ8SVcV/79
dKTE6VdJ3w+LaYwAK95wCO/sch1UEZjixn5GJdOl7uj2chohc4uzCX3L26C2PgQLAD3zNY3Kh9w9
BbG3kxazsjnggFCkyN1+E7PpOLXn8gOkW56pOY3TIaw/q0GkuaOi60s+onaQ1zmeAm0KD3wasTAO
1MuTnrYpc/xN6KzIZhqAIyDWfaL2AQ9AzuHq/oKuTd+5n82sCg4S3HCYY5qV4XN+AdEjv5gDqLCg
J+Esa2H56bzTohkUW5IzNUGOgQkIG9RIA8PIlkbI67XTgE24il/jNo5X3cCDLdeM/CkeXCxA7PgV
GZDVQtSZsYfqaHfRmuaLXrjRK/KisJRIa/0kPSe6w+pUzKgiFd33prC1c+Bm0WGo6nhBB4BnfC/H
dMas6U+g6gONfYc/BR0kdh+y3DHBvtrF6zhvnXXFtfwTpLfnPSvdlRFXgJY6CONo9b4NC8QeFJyB
c8wu4VaPbAaMNS4ZPI9slncBK+YuJjFX99Iz1eoiaBYCX/5rKvqag3wmCK9OQ5W4hwv4aE7SUewK
QYxg5Rpw5FGxSEt2B0jjZmpbd8BnQyogW7mV+ZVGs3NbW0Nk15rjK1y/GlrHL4m5p7rJkgIJkSDj
bTpVqdXpDt8skFoZz9yM8X0FEhHAhiq8NOGPfT/n0ScaIli3pvNQGeMHk6fv59wKeYd04nQ65/F2
WIHbIFvSUWMLGeyDbSOSPh5g3NB5w9/cTuf1d+dMnbpK++2cvagEYT/ibnd12q1aLbLWqnS2OWJz
wKCpHIkdWoOlBe32sSqRtoqYSB7Y1sahGqllQCumMWTdppY1QB2hJT2oto15IeMYLTKqV24gnyPT
h5A02RjoRf0D7U7WvDHYDKl2bqpFCz/AC8CMrmFVAM9RguUNS5D4CtxlfC0SKFK2zpkaIGnAXDJA
qZZUzFlkXNCZGlIXKIDJReu36YpslUSwWAVzSKH226yJ5+/dMG7l18jLUQV4t40mvjLPqu96Xaxv
LZKiV/iZKtvQWGqonSOuSNrMizzfUzvqWnod5NhYV23JlnasPfQ8fBmKQW2lWcQLeHbDNa87a8ei
NDl6XYmVerdw03wrowzyVixNZrGf99/8YRWndvW9j4ev+II2nmSG4EJYuilywkF8N1QcH5ZG7Z07
FzwyaWMknw1dIlaMTkiYxZdObbyGlgki/npILnTkrs+sXRh2YgtqwHUuBeiFjMHe16H/zWyNAmFS
DeSWQlrHAG+NFc89HWg6SGb3UeHMmYucB61aFhzEHDGyLF6lx06g0B7Dn/DayA4XOUSigB8Y2Zum
vK8FlF0/iY5Fc9727rUCP+UCMgwMsI/h/dhA8ee7X44bKE+egYcAbM732ydkCQPgrCOj4KfjQaIb
eL6syldOn4PBHOznqxIcIAs3hoRO2uhYcPeN/gpg3sxtjOrFqQC198Eat2HwZTw5XOyKZBy1dPS5
HCB0ZHaNfpcGEWI51BO+SNcv+qvr6PnOhpj0kjok6XowQvkZ0JIYAjlttUWavnwYHHFP9YMI4dPV
i/bk53DPA90IvfPxSInjgeiL2w947Optx/xoVRil+9ktV1NHUzZLQw3ZTmfwcEHk79N0IsianWkp
LlyED4KjgfjNPBsHROLSLgtU+jRIv98YgIKvklqplyjvZ9RAM4HPg3Zfsgf5UnFxJMSn6FCVBfB2
hVXDvYcciIMAA+aCKjSrWjmYNZ+VNPlagqp07Ued9pxx/OXHY4LirlgMvowRwkXGDzSSi+lyZRBW
nyHfxbsIDQo17igiTD3KEBk/cCS91IPw1t2QlxuokPRPQwadlfFCRwl4FUCAmRzFoDlIwQuN2YBX
0iOCVY9FDwWPAPkEm8yLIBs2Bb4R/bbAnQB/lkDociSCoQrds69aB3HO8W1aaqF1yceNjLG2K8xQ
W9LrM3AaVMivvuiq6YWaJ8GwzsD7M6dO1KpB9m6P5eSRSqJTDlQ3WryGs8xYY5mr74CgmtnIinmM
uaadIy/f627jPXd2hosDsOfkiyxLHWlOLOmWVCsSL15oCN1tyfmITNLvcS7ZiUrjiAayKB7TcUTQ
04FYHf5Lq8Bx/wKLxz70JgEKOSD3VB6U1WB12hSdsWltdWeMFcC6AUT2oVrr8g0mfbEd8hAadsjL
kgfXMv7a7X0BlZ2he/P0zy33QPatmgROMMeM5r7t13OJd+S6MBmP5pBjXBuNNE8V8CaXoWT+0UzY
3XvjVEPAr1PJYiob8BcCoVnUULoZB6tS6JCy8BwHTnxBaBwOf9/5pkSMOkPJZGnUFW4zOlDFs68q
r/UlMtHZEvnOJpi4RPgce5pYJpqTQdgGxaIFJbvrR/mBip1pbJCDhlVU5lrXdMiXWZ9Gz55fIpIx
inphIR09Qy1BrkvmvteGcff/KTuP5biRLQ0/ESLgzRblfZEiKVIbhNStRsJ7+/TzIUu3qejpuDGz
QSAdUGQVkJnn/CZZo9g0HWRrrzrfzULUNzlUCTezocJYSKvyTvDlVd4ny83qKD9Utlwfyvi/fyjZ
mhF9lB9KQeGTxUJS7YJpVs8S5fnAey7FnAS4H7CTeYgFyC4PGYHfkKGhEhBgXzo5Ukzg80KPTvKa
0dLJyrJ5XbXhhi39ClhS/AUcyPxqgHZPWtjBsqQOBUs01NhlydWMgzGryaOUltPZCIvhLtuC1ruh
1+XeZEkP1S8V0pKPEqjKr93oaFfZlofZD01Y0UM1XMVhntyIOVwet1Dr1OfZCM5SGxyB1drPvQlA
yPLhgq5As0BL3ZNszZnnfS0zydPIVvzfeaZSkLZdqL7ajpeuMvXS2nVyIDVWvMy2E+8SRdXWshim
antx6+DdUe2IXzE+peGE2phsVFtuVRiNd8wbpXgZk77Y5jEhetk6BEZ2bibeaI+xLTopbvoiu2Y5
UuUE6lm4LzcV3dBvcHxIyb5zIQ8FhiPo/7QemmtqYC2QJpm2Jr/eXK0Kn19AOZzGAozFhGPD9lFZ
CY+mqtHucdabB0IPE5ZwyzVUgCCZkb3XgziMMxh1xBHzL5o3ZNcqEldV0ZQCsOjMhk0zsBNaWq2o
aU/BBOIsyKrii6zD6OqblekAsZaqyBswjV82QpO8wKTBWtCLhrcv40cN6FQgMHeURTlCL7ci6dVn
WaMJ1nqTlSZb2SamZLgTBnl0lz2GEcPrriSSJIsuYU+E+/vn2Rm/IZXTnmV1qwBr5AfaH2UxbCoT
phF0AVmUh6HWX4w2TS/yTt4MvSJi9oKyxAeVB9Va472x5oeS3gdzVDeG2vUb3jTVNm8LZy0H9oWm
PA8/H39tU3nzeoJsDiyPq8yxod+SNN7pYsq/yO5WTmJWV2f918d3Q5M9kPXVS/CbWsEXhY8frnB2
QtnbMYx74izIbMU9flbJs2R0tiD5xossPaow3CBtOI47CLW/hqPzbwAdn/oVSgcHUY7OJjXhOUyg
YO997GaPQ9C4i+FCcPS6ApmZrEHubhzzX/0Mrxu2nYOxnyfKaD0koXYhn91eQAJm62RMxR/BQYaZ
P9tVs/+v7XI8U3PG5i8ttmS5nHVFiujUtXDzpTv6Z1GK6HwWoQ4hP7N0hqZIZ5bfr5+tcmwDLHNd
e+p4cMlg3RpD+0umhG1XINFW1/ZOpoRZtV0mjAieW1ahslcQO6/TgF5xmA3e9uGhpGuvfRe1T57p
VU+pkb5JJEwZh+7WKUtv2zF1kpL1JxtaJSTjYveps5UqdXYWbFuSJBIlKKD/dJEaW8koqjVSOONm
Gopk8h0vv6N7GB8kQOpRJ2FS9tg264e5G57fAETKEQV0W3X5pyGkLGYTyG4OcQbdP+NVtmIxhsEx
vg5pMoTbMSROVyoDapqaXqgXkXgbjezY3VgOE+oX9zArf0x6nRxlSda7nf5rqKyTB9VWxvXEpu1m
GWgdR4hTnyan6V+spGs2bSWa7bAUTUVzDnYcRivZWpixd6tq8ygbZVXZ92vPULUnWcIvB3neKStO
eLD/fjVV20ZhbT/hlN0+K8ml0/PhSVvsz4eMFLoXtKov22SdHSrYWEUDAaGlv6zzkktbd/q5j7Pr
50B7GlVfFv8x0Mgt0uIMgg82EKaYf91JDoizPNgXuuum15x1AqILGiGs0NkrSq6f8mCw/9cZK/yt
5gSgv1qiR0TSiFIsLATgAUPVW2dZ6kbFOmGM8V2W5AHI/7SKcTrfGdmAUHfvhs898dRlsLxMELXK
8nRH675JUN1ertgKyzoPgyKebQFIKs3xgJzfdPknxchar01hu0ig8u+Th7iuT6lhKBdZmgZ4tOOg
vclS7Qz9uS7ceZeSOTtHocBRcjkkf59Zkdft2qT6kD1SrfrVQxanNF1ZZhljS2i2SNBCApqxrPU9
1LKvQ5V6N3VpyJaGwgTMiiAsNP1i8G6QjX+NgO3611zq0HWs9NAvEAVDm80nE/XLWW+eswWm4PBq
3zclYRTZQdYNixiQAhb2MagpFPPJ8ba5c7GtcWUnegRYOjev8jB4IzZseOhuewyV2NDTINwF6Dwt
LSb8xdEgpCb7yVbAhS89rmx7qayVezaWKLZ7ksJanobGvi8bZHlpVYLwDzCf8O8FXkK5N+hfPs9C
ZRLrcqlTQlrNxPu99bPfWFhnzG5+iGGoPgjOkg7h67+Sd9WfK7KRsr7Gg56wWVPu1TGqPgTbpGws
7be+Y8GDBCdb7qX+c3iOS82pBpp9b3UUa2Z8nL6ykUAAfTmrlzp5Jutkq+w39LX4Z6vrDb/GFnVQ
r7xB6DtlNiDJtQKRJJT4jwBQNrLqs16eFXYbXjrXbHaelcwvZhpcFEw6/lxOgEwO8gRT+EeNU+Pk
+7AiD/gmurgTR6XW7mnAHiKS35w8bbwZsx53GgiQ8J3ay0E2GLMujt5/Rrj8pdcHFcjBuAWMhzGv
9WJsd4NbaS98lcpuSMN8LYtpA9LYImzjy2IzJmzTWCmEdaR3K0PRt8MQx2CHGOqBcPQrnryT0hra
i7xwHVcEVpeisLmwlxNrD4jwohM8uXcExjal0Mert5CDkhGLUNUK1z2sJ1LZQWsaX1EMQ9IwycqV
5qXmV8XOidYqeQXPrTK+1mXzMVlGeg+Jf778yyBFm9R1Xuj2JcdWW1HihLXSOgxBXfLErCN5Msxr
Zix7bxu2tc0UPd9NYLyJjzP5yqLRmOyslslXFlv8VFdzJqqnaUrNo556ygoZqOldRTRp1XdWdibk
0n8Fk5abeCbIXqI0Fehm3vjuuYj2IviUnY1ekb3k4H/rZShwQXLNFkRDkv6rqVzkFcq2+3VbWfzH
benVpEOxrZRBW5M/zK6fh9hAD65UL581mcY87oPJWtW1VZ5lA+4i+RXye3dWEfZ9zzOeZeaZV1zC
7H02VdY2IfP53tfNOl0wS7GDiUFYtu45Rgn2NvZYnj/ATIwM6jh5Tav210gtyB4jZYf075GVnhmP
kRLthMXk01S0+wiviu9NvhsRrPqrxonSr8refrVQ6dgU/RBd6kpJTrUy6lvPsosvRFrIbTm9+Uc3
d74clRTTRyfm6GtLMH4NqkxchUlqVbOI30GCTZ7jJhCrMEurH9HgovJA5iwJmFGVsnmfI69Cs6UR
N+Qi+4NbFx8s+rN1NZrEojBeQu9pcr+x4ART20V/LUYnCay3jzzTnFVQWNFdawN977qJvS8MjSQR
+Htseofxw7QLbGyYWzUl+OiYEDrN8q5BpRUvPRSCVYlHyF7ziuJFJVUF3dObV6UpypdhGtRbi1si
z13xIntYo7sP5ym9yyq79ppV7LriIPvPYW/tqkxL17KVIH57RR7tSd5KVrliXGO10z3JUisMD74R
Piby2lFUK1sbT2WkYfkwdmgUgGDLb7LvWGT1NYssGN+RYmCmE2UvhK6ufZoX34wIjLSJpM+xdl2w
tTOkjkYrvk3BhJpnZ/KjwMvjvVR/yO6KBjZpdFnYyyK6DE7RDh+F0VV7nPWarazGx3TdmnEGlyLT
D4Uuqo28aK9Yx4KH8cXOWyh5hnkAQ5Y8J4WJb48JuLtxevypij5gKqyYq4kmP5ctKCMx9ZC88iFZ
2WHd7VHxUkiQLuX/4+DHpZa7/esFtBAX0LgtUF9ZFBtamP3oWbzGGmJknVZavqzPtXFel+FgPLrV
+fhbt9ZNf+9ms1g6qKyTL1MkLcFJIv4ZJa3nN46GX0I7m19VnHdz9KDfVNUTN9uuhD8vL1HWB/3O
g5uxkUW7ssjDEyg4y2JgvPah3b4JozavYxYmpDG5WG9bkIk7JA7j3rfJ+f8Bm32t6jnBCYBNp1jz
vG+mgZsc1onqM2It/XZMWuUUeFV3gtztbo2oVJ7iCcE3Acf7m9V3V12OnxNkoIao/rPMsagYnXZA
oRXv4TLw8qtTTt0BGetpHwdNe8smBVVhrEjeSBD9zOJe/BWqe0s3+ByVpr+6qTviRsOzpywksziu
tB3MgO7Yihm31j63NhHany/q8qJg9z7+UOwGLWtiYvhF9vvEUIP9pNThum104zWPWndfVgQhZHEC
UrZPlCR+FDE5Nfa61ySP4hDylGZYn63VIjZfU3UkW27kOfMrxdaKR4p28ejskK7eVxgpPlrtOmz3
DhGhx1hROKzzUoHV4DK2tMmeNJOG/ePyqaD3ZNjGKf2jNbMgknauigrl0up5ZbQPNWV6tKZeoOzC
XlMfrXMaBztS7JAxlivXDokQLMGNR6ul4fRs6QiOy0uJSDV2aouOqiwyt2m7uWuQLVjG5uMw73Qr
wDRlua/W6+MO+zaoWlNzaNyy3QdT/or30Dj6sCybizzw9f46i42b08zj+Z89ZDcB5dUnkZfuZLEp
MRnOhYVp0mIfmZm6e/HmFpxRGdyYfA0HcRQ72lYh4qeyUvaTh7CIfzgRyFJZko22gv5klw3beBn/
2TVOiUWlMbmwzzp51urqi55jafp57QZn1pMrrGMTBcx4slsQw7mt0MpZywtrGS8fP4I9nsGyPn3e
LCiwH6mU4p6wIf/t/lA4GkSO8ngj+37ezNGTg+U25fmzvguV7Ih29Zu88+e1o1x3VwTGtMc1nC+B
o0EVXexW5EGJcFoRHi7Z08Iq+091mgqr9WVZxyrj71OLVBr6LUgOGEq2VgFYnB+nsmtbpoovWvz4
ZMt/uVybRjs9CEktLLecluvYYceuSJbNSXGRGPH0jRa7rM3QwfUGzTtUIb9yWbStxGHfJIqLannh
W42Hm6zXRtc4VLXKMhbw1bvWQAWzG+DOoJzN14xogKxPMm88zGKEHCgvji0PORJwhcRAWNBqpALk
oWxj71wvB1lsW6vaqgFEcVk3VBVJanL8pa/qqklkKnYusdM6lyRt1p1nzCcmYZPY2NJgB06/IfDF
vJLkrLNlR9miRdg2Lr3FMvazXp55gfZrmCw+xtahdTQLNFd/VGmzmyZdOQNpSF0zu8jDZEYIVi0H
eSbrIhJGa3DQ9eofDUiNQ0BcxsrOsdLvJrUsjv+olz3kUNLkwbZmufy447/dTI7Vau8HAcQlMkfo
Nx2Caasu9ojTcgDX9etQSgPFFFrJwQ7VTS2Ln30GI1RXqqcMO71xYt/SrAhD6To8OGWW7gYRpm9R
kDxJSsncBDE/i/b3Hh5g9P/eI1Cqdj3NLfKwHgqiXtcSvGrD/KyrzsY08Nr9rHLSGHGEz/LniFpP
ur1RVBfoMdlZ1j86O5PqrPsMRzur69o7WvMwW0wcO0ZiJx7pvtrZY0tV+NVktfdHZZk3OwB9i5Ar
dcVyaOo02rDHVtfyMo8GzcE/JkFNe1YXG6fF22lUJnWVpkG3+qyLXeE4j3IhvZs+mzQNOVVfjpSV
v7XLctOghfGPy/1rx3H5BLJFHuQVbc39VfdZ5KljYpd93LzCEWabQEBbe2RcRr8Mp/Iy4sZIZqeo
1FMFN0U1BEXZ0gWN3q3DtoZbybe8lZV2bS+mIJMRr5Ma7VNjaJ6rSOVdokfOwfUSwiVDnTzp7rts
kzUgTuO9Q+Rx9VlnW/h4RDlsOi2x6mcBVuC5eJbd5SE1PJbtqus87iHrTKHGiIaIZq8X7rDXMhUM
TJalF4Jx6aUh9rEXqEBUQaEN/HZdjrJF9gHL2YLH7tFxXnrLBriT2rboDSTDslQ/FlbSNy9BhuGv
VWGF57nhl8yKxg8tA7NeW1lLHrrClC4NAUjkzXScKkj1LBzDO0KaGDQqMDATts7+kJnTnxDtV5BQ
htBPuwGskeGBWTIRFEij7kUJSOL1Ro10h4P0tpom8UFZ1l1wl4qNMU7jS9kAJo9slPU1Nzk8roTR
KcGVAMHHjscvzfJrMGeIqLblybB08rjOlJZkh/5Tlmfy0ERNsTcbA7GnMLzYfx8IrcF9H3mtZZGr
71S3+ZCNn/X/6DuPlViwbf96jc+hInH7I558G3ntz3p59lk3l250jpDNXj7BP+70WSc/TDIjvezi
Qvh3Vzc3o11l5whthVZzQRgWo3onNLajmzWbOp7B72dPngORUyla96XM9XuJ/dJNJZH60nTa7M9O
m576IfNe5qBr1sRdHP4HtJrNYG8Nlv8bfSl6i5furADBkVeK+1rDN0Z8l40WUkHPAY8La+5znVgl
Nmwhjzre6xyDRc6WDBRYBlmWp8ikD0cQrQvvY/ReswCf73QcrrIElfNLlqvD7VESJoEtd7w/Sraz
z+ZCfZIlLyFCYqMbkBvOV/Dn0IaHdr7Jgw4QdpMHhgpEgbq8Mn811CAqsVxx3U2rWp0Nw39pQVTF
D3lD7T+vUKETcItDscvTCDP6v68MOd7b5AboSw8TTuhOmblBe8y+t4Bu7mbhxPvJdGCW9SXQkuVg
EBW5ZFjP6wG7EVal1HVGuDPqeWR5Skn2jSNT92s7gq6Ovc+9wzQpVsazGk3DOiOy9QMVnkqzf9Qo
7a3VJNPPhlI616knrSYbKtjm+HaqH/1gweGc258Qstzd1LTFMcOsARHAz9MYePaRtG4zr+JQL46t
ZuPdNSrBAUsHYs4QKm2rLl9EDwycGb4+ENwrXzIWOLsaK+y1bM0gF17qIXsjGJ22q26YfbeLmudy
SaqiMjP7loOLYx96mALAkMJWpMvVY6MF8+OQ5MPvxR/KbGcI/SrhiagQvJTlLJgL8VtRNvyjLl36
lW6OBa0cos3thneLta+BA41CkPGYMrFxhFrDio3iJ82qYcJUTfWj6e0Xb1SNl6QbzX3imME2Lfvg
qwKNYARK86OakRzN+6m9xmpmXEaynauqHvPbGAm12YUhTLQclBd6GENw0JoEr8hGD+76cmDXVF2H
hcgWE+7fgIFlkd4MuMbQKLsxRf8kfB0f5TXkQdgRIPBwCy0VXJowZ7zNkTI0jembUZYobZJIxxWq
i3dRDyI86C1xjdFxuBaVQPO1CWwiERQ/G8RSzMwW6JOBCdNng2Jb1UUBuOlUOcq5eeO8G2GA1rKo
nZMNsfjr0P2wl+oAD6hDtwQHyRJUPgjmcK/BdUUBa1BwR7WVM+RhczOEGYmfpUHWyVZLY5uLWDt9
gMNWKzQIfSWbnZvXghB3HTP6oU7pc1NVyksJtGvfzKa+Tatcec8tZSU7TDhsr7sqMc9yZJAD1ZHW
K9iMPGeaSn73lxVEa6XMdolxi21LvxGRHLZhpuAg8nedPKtjUa2WcMZ28qYeDiE7o34aXX6YjJUH
q071q1e8yIJR8ILwM0B/h7Fw/nTqqUs2rLvTjQmDb/05qlrGh0bZ+80UODvZID9KAPYBC58QkfnF
FduBiq90jXib8Hy/9aUW+iT0CTjX87RzqsbZyG5uQIrANj3m3aX1/z3K6qPqtcN8STH0/o44UX+H
jYDUh4FPMpmk82d9F+UkiufZZTtIN9mQpKp6JsR6kINkPX8vog/tsIS4HONGtpsI++DaX1VLfZei
OrG3Q3fA+amEDfL9mlu+OY1ir3sPfJ0RivbQ4Bi1B5ll3Kyy+TWa/+g76OG/jLD7yeXCy0PnTyoA
Oos0jbBwcYoCDD0/pQFlQ9uPtzxN1LWeaoCBG/cyaaiqSUWquNd3oRq5F1mS9UuV7OXNItg9Er96
XgD4M23xpZz04EnJngEJQ3lZDjOWTOu4GqOtLAIXXWyUq2lXxTPClm53brR2ullzhpAlWfcVlKr5
IBsjZ5y2uDDnG9mK3+14ynJ8eGRrnaHoNYHjko2yCqYFUFtzusmSFRBjCJpzwPYm19eL33S62Gn0
AErXKYD0lSx++lU/jG5keVz6NJXSrqSnteq4I9xobfriush26gpGpix55y8KrB42E+PrtJRklarr
b8jEphfZv+Enu8Mmnlln6eECI3rqhUkAn4t5kCkQ2QAppmOjo0dX7LFYAo68fcr0aVJtVo9mdCEv
pa75QMMTsnY6C1uf9+bTWPcl4Eo9WU3ZhN+e0uMS0L2HreXdk6PNy+bJgdudThPZ1jRzdibR9a3r
ePbWLNL3Mi4VQPq2shKkJ/ekYw8IAUdPXsDLXYOj+M0l0G22KDRrummgcWGOV3mmWMCNqhIBR93m
a42VIcO+vVxEj70V8SdmaUKxRM6Ykgc1wO24Ccy1W+hEcZMFSb53xqfJW1ZEHtK+IfdHAmMqjoZe
z6tXPYLljXzGked/9IGx/VEgsfdcqkZ4CN3sw+vD7yIOvV0Qad4+CRRiW2yHmSUjfkXzqxVN6c5e
0AxuMx7iuuRvRT/HjbApNi1/Qk7qXsJE3ApkD5IA9HmlvXSG9s3TdNdXQYStzS4g2qk4fm2QIFIn
gD9D2K36gaeHKEGO51SLbReaIerd81Tkz8kT+vosIACRiNgAenYgnpZjsybTsRmGjnlZTePTCGzR
F0V76QjHh0Ts/0ysHInZymg3YaFV27JVMn8wAZjqab9CVxKgU/Sh2d38va26Hf6Fh2a2bkZZqyev
AdvK5NRvvKjOfS2a/gq673WO+jJ7359IYfO/aD5QGdzFXv61zwCT6GUHFbd41kGr+UONubyufA3z
ZGXVFdNK1WI/Jszvaf6O7tfW4D+Te5jmjU7zU2WZsLbMN9gA1RHIMbsTzF58M+4JGSjKsNLnPAVg
ZX3TI30G8M2a0osKsaLDB2TSTZkzwU4ZZlNVmVwjG2T1HJK3sxI8Csai24EW/a4Mef7SBX9VSOju
IKG9KkRHWSfM13IkgJRFi+DUmDJ5zM5a1fQreEz+krlClYnwAhDJ4Wcah/VVmwzM0NKXru+1V8M5
9iAoV0ogXjR4IesCZYP1yDuAiKd5wF78as7jsRAqTlxJdh1aPJ80KDKbOeHLINHb7yLwpMcoPHhV
u3F0zBODosYixxyeOi2qWXy21S6yER3s++4O9GNt1tMACtk8aoWr+GoUZSDtui/OXJCwnIp53QV5
fRTxcKg7sLlILZGaBb6udOp+GOCYFWYO8BVcF7L1ZPsjBwuVkjRR2+EW1+PKEAX21XWAOeOaI7rK
3rVdhHZmpK5sEJAC6YX9PMNjMLEA8rUg145sy93V0Cks3YP6QAzbN6t2AsWhHmNPwA+vqkjfVFPV
HLsE4fSbPK3gvaX+b22zrlKRF3a/a9TuUJQEukBHMkpeRZPNjwuEeATFge5n4zzsIHvksJ3N2sfq
fURHY26Owov0rdWpN1UvqyNA8pknLHKxS2F/vG4mQCadPv1krrKhyczeUyMWNXlWBj6zX3i0dcQV
8nAVlA4eVKn75zN+Th+xywZucqrIz/Ufuu18EUHn6+T0DiFc1Y0T93+UDV+P8OZ7adoI+JZoN5OB
L/JFJLv3bnWaROgHY7xqi5c8mqtN2gFErrufmYNmCUBdB9nUstzMSuTe+jo4ZLOrfAkQ+A2m6KQZ
3WtutcUW5ZKPNk+VjRM0fHkIO6L+019UW/Sk8ElUa03xpYn6b2FttigZRvYusUmolEO3Dfo6X/F5
k1OWjTsv4h+SlWi26JnVX6qCf5aWipdsIK+vV2xdArFL4mw7E1De26I5Z1mBtE9SvA6luhKLNww+
ldhE4ZlGRjPZtkVwrktUJRIeRlXr72WgvUe6Q6imqU8q+41VN/f9BuaidVR0RRCzT8xDKhC5qNvq
L6EVhY8ntaHWf6HSE/ujGWNN3qQYpoZPbW5oexR667Cz1iggF07zRU3FW2Wqke8ZI1tfN7tGjh1u
a2NAXzgEm1p72UHXWCQkbvLe1t7sd4k7rZzmXLap79qT7Qsvx/A9K91tQbrn2gFZrMOmveZWRzQX
ORLE1OBhtUJFk7LpXonpx77orXejCGFkEXK6CdXbDymaJ25zLJTpp+egf2V5H9aQYf9pDIeczJMf
CdLFTM7jarKA8xW6564IQ497dl4p2TXUbNKsOsVDyzvYHc0t5hm63y1On0aqvUHoHsGu1mdzcr11
XPZ4ZySQU8UQn+ShF1Z8Ijt6SrPahjpsZ8B4+y9uAsGCyJKf2YrftfVfsWG9WcP0R6235MAi8wwY
+1TCQnQm4oim7VZrdBC+NpiNbpw8fUFW3LqOTPd+W6f1vgyb7J5N4PCUqHsS3eybXZZuMhZ1ax1i
FqJYMQ5f2gCWNrNXnYazcqULA0EgN9nXmRuesaUJUPsxotPsZdYhYKV2FFGiHePBgKEZ5fOpiJNh
nyOCfAYabuw0IaZLH2Uhi1lorcBjqm0/YIxIrknblHHi3LM2jDZhfak6aD2msEmmYgCJdgZL4rzC
5zBC/He1oCBXbaKSNzeBxFtCWC+24WEXOIvqtWn2vWLjN5DH7mtL0n5VO1aH2n6ExnAHDMiYsGRC
Il/9OlfsnLSqL96Vipyol7TjobRMaw3ltfFbXpfvowXTJ4LX8g6tuAWcDPYBnCquf50w3pnAcFaE
qvU+2l2Hh69Q8da08M8gLvIeIoji81of3omns2FLqv5d84Lez0BJvXsWUkjW7NbvYcErAh3D6h0K
2YioNhJvoWIcMRzUr+hPegQknGAti7GY9WuuwCIao/e5TcoVvCQTTHfYbitzZJI1zWNksycOQrO/
toi4Xhv+1tPo1lsAZ+yVmYDWpZdBtUwd68Jam4iSd1fmWnlpE/5lg7nqbT4lEkMJUt7jgEYyojBd
aCxRUNR8gEYB+w1x0LNHU1vZQMa3qqo0GKc0390+JcWMNggc/+ILOZ1p26MnsgYpZK9wwzL8XjPS
W2UNjj+JxNgkhIB9w+p3epF4eJLHw3Yur31STfuuiYPrzN+ixPYZzOJrGgXiTiC189GkYsqqFfWG
FDqKfvl8t82JCbuopxWBBNB1KHeTmGInq/Zxt4LM0G6NxQS1y+MVjPjkZg9dcfBmnFaRdsSDpZy/
FV2Bz0gx7ypc+TZT6b0BDl539RBDfOH5D2YQv1PlCv4UG2wIhsPtDFrbsTdBEoV+kBJobWp0cASn
2ziGMiQCNL60Ib3bSnLVl1d3mBK4srOuXndohyrosDFxC4gPBATQYg2sVedljq9mBYlIpoc2Duzn
ofQIqlvZtumM0h8KghqFF7rrBAM4vyGzvGmi0l5Pbt0fEeqwL7HQYn50M7iFhnCZZvJCzVlC35wi
PudGBUjXOE9I0216a4pPcDuqHQt/i092Qzet2msoZgilCU4tjyriUOUfpjN3GLEJa98jRRNFMSHk
ydE2bRsUuyIU6cqMXxtbq+7hNOo+EbVvvL3JMA9iOuaW30996UdNqNzssumuoz0qfk66/tKIQazQ
bOYPV71jhPVGXhDmSdr6TrQbcEMH8KeoUaDMLQy0HU1DmR7NSx9RWlfVkiv0xi0/ifHaNmQbsVH0
jmHg4piauReE3Hd9qKR+76o3k4DOxrCnydda5dh6xasQtnPOW+VnPfJFjZZmXMyyyjfNlPzZGOB3
akTFcc65F10dn9N+GH0lnhx/xGWgZd5HFYJpRbWzI0bewWYKcA8SPUzpLggwXUO6QzjKT3M0h5MZ
AN8ay2gVdaO1agS/k67Us6MieiigBoHRaSwO7tTjDOIW1RnNsatas6UygIoYWCLqWG4AlmVFJjL7
VI8eji4jiyet7psdJNtNNCpQ1iox7zMrbYBWli9tUzwpKoA3BLabndM0H5pI9ZVRayZPWMrD55m3
uRthyc3hwQ1xLVpiol0fJRvkoFnBh9q0Vtl9lF4kjnCUVLJX87emMcDKsSxY81DAocBnfTWPI+5D
nfeRBrnpt05PrAOZpjFFG7qxb6RKx+sIyBDNomabuuGbg1jNZvR03ExFupnH0GYz3PMP6nuxtcNA
3QgnfcMQaFxXhMw2SK6qmzQCTVgoIUIrennOR/SwmoApKrNNw3eQhNsqce+s2ixuVyKIdsTg0mOC
9K6t6vaJNf4Zs8sWGfP4bmiasit5kPxguqcAOIYsFk8N+9nQItFsuORNBLyStmrYsaq1zkqfnV1p
hOMuK21tHQOw8YWLnGx8C8Vosbxp+lUGQnJtOclT5ImTbbn1pkUil7x1pm576Hj72VE9GL+InPAO
h0rTJ9m2Q/h97uwCOa8YLwb01LfBpG4ax6196MrpNvAs3iSBCDeoPH1o6O5sqq4ZvmgZYaEM9k2l
61h9eR6epQbCX1UQj2vMH7/wVbnEWNzvhD/TrVBwupiMtZOCkQkJyoHWd2ocTWoE7fQgA+YzireI
+Aw815UCNhBQe1uvepYU28pCwbxCCQJ0eNE+VykULoNEoEfOvx5B0KejOfkqK2mzwxqM988PZBaG
k4jTJyWo5lWvav9D13ksN45safiJEAFvtgQ9KUokJVVXbxBVpWp47/Pp50Oy72VHz8wmA5kwomDS
nPOb4CVqje+2SR5eDNUx6dPoUMx016YCnKskm1E5J4dVJtTTE967aw0XOr+uNRSRygDqXABOKW2P
nV4A8poyNB3DehUgsLpTFdYsQ201j8ISoCDMMscaybaugZeKLRxNzDBSCKm9UFipT3kCEMCrD1he
9sdpjIaj3HoWoW32xzwBOgWnhpHaIdwOvn03F5m74+FWRyNTq6NNvGvbifIyI/Z7RBJJHJOcRZsH
L8mXV3M7kgF9Nu1qEozI0JyIXrgrQv2XSPOaY1oXn42bE0ApzLHZizhniezBanazGVnifj6ORo+W
udPihWtreb6yLNRZ9MI8DMpiiFftplkUR0aRgkXQFGysvvy0Y1AB3RCWXJ9QS4vPbm6WvhKXMWsp
NzjKgukr89A4vViE3beBojZH0TfoZY3WrqE7PDZqCnYxZlq6qpvyPUm7X21X9I97JbfkbYqFhfb5
HAgX5Zc+2gWLG6VcZ8gtd6ku1nw873VTFRM/msKegvFohx+Qmio6uo2G1D+rC7KynpN8GkVYaH6r
1umh6wQJd7HWxvSqKV6Cmz3/GMk3CxlKlCCYwbdtEPh0UssPqF+Hsr2kCt0FErp+nM5BvorVINiJ
rN6PbY2wQoErYhIfxg5eosJkDRjsZBzlL0DMg7ywIz5I21X4VRiu8OVmq8UVy9/AWMUdIEqkQqB/
v5eFx9JqNInXYEh1BOigHyM45n7lwGOrf7oi+0ncxeXOBmjIDbrlsjqmjgcWNqhxdJDPqtKn8tgs
hazKwkTMg9d8eZT/1+4AI/p/HD06Xrudx4jgYrHTqtHHbPk7i5Peb01U4Ta2YiIwUqT7oc49kjoc
EFb4f5duglj6vGq8Bnxm5NRA7igGEH/b+SvCU4IM4KQp3TnI+viQKTly7q89NoHbPh6uRVCdU/qB
IyrZOKRV+Q/k5EIC5S00rR6PWaG/tmjDEw5X3I2TNsoKYDTphDARt6DOC/pukW+1Mbw6ZMWC/I7v
+kejusZuWMIEqmXlxylEJrJp9NOsYW2zg4jg3PuGb9gbXPCSefnuSRok9gNFCJFyGA9Kaad8Ou58
iWYE2SxHaZk1EWf0EG+oh+wYqBG63J3CtAoy1olbc0ALRrFWgqzzSpkAabmGvkq90LyjeFRUVXr0
SvHFw8afBtDqwRwLvDX1pFvHpMj0sfMuYySMHUHlCtaYn7CEWFtNW76qOaTGgWWUH2VVsuqzsHy1
EjLOCFkh2l/sINqLNVkYj6MQfDYmlG3xuNFdkf4B6r85BUVi+lgiF+tWEfU5RTjD0Erls6Kb3TpT
4x4yfImueGeSk7ZE92tKo50jOrznO/PuOFG54xMo9gFx9M+yCFBMSJQffWBWPvK0A4jRKLsoKuue
1hs2VRZHP8Iq/iCS5OPAbX4fwuiKIKrzO4+IpzEu6IViv2YB05ciTOpVo2LbZrb2TyLzLrEA+ihH
7fo9wZIbqUE4Ln0N0YpoyboM2/Sgozi/dnJT7FExFTtB6mANStNYC6VrN0wf12U1Jju1XuIdHhGp
gkhrF/X2BaA/doXRcCvgkxhJGX8PlMqGCU4yQb+nlVou5JV4oxq2uLWj+r1rtT+KsatRJ4cwSbaf
PAxeLYmbeOgAjcUazeX0GiVpDrk1nemkNt2cZ6c6r8aTtUTvZqC+o9HUe29olA+srzeRZxBShbG3
DvpsM4VJ+AFS8GeE0dSL2ejKu6FaCvYZ6rhx+xxko1XG26yZ3O8N8evGc8HWt8F8IvAZrjMTOaWB
DPIeRf61i5L7j9YbDd9JHe2VFYBxaKq43bVwz+6x2cF6JxP+u0E+2PKSrwZDYubTmnH1yqxavEfM
vWcM0dWoA0IbSlT8yqrfyArE5EjjaiUa27uDNg62YexAGK4FHlsiFa+EGL5mvTuIOeruY9u51x5h
i7gAz4zRdLNDCZzuSOa/M37sUea8U3Jp2epZf+yWR8pGWZeFPPx59rPt/7yE3G2LQPbziJUph5DI
J+yPxdT4sVmO2B3LutyS480Qqxwk6//YfO5/Hi7bZPGvNnkd2TZrXbE21GpasbbL0H4riopBddlU
HaYwhFP/02oMJhOCZX+mANnd4Mf2d/1x6qOMZtKAiqVswzSqj7KolmF2NEvEx2TdbOf/1FGvZhY5
JOdy1sObpal8Dm5u+ICIwptsq3Kb3j0xx51sk4UKN12Nx+D8aMrt9C2kG3ue1OHceDBR83+0yR1F
KxryO4vW8XLxR1uitCtNG9TDs40Vp4+YvfFampm2id0q3FkVUuOlUlsXtTLVS5B7MUPf1P1oXO0z
B4h811VlOoogyjc2BkTXchYsn8J5hcRb+T0GcbFLMIDckxiBtQw7EZO9taZ7w3poMmIpQfFil0N7
NpNs5zLGnnDyZIok0uwAc2yXsuQ/FUi27hB3+SiazLlAP1Q3CssuupXQfhm7KWGGr76kU3dEDCU/
4d4bYakDkBsUldgYnmZjepKjH1eKH5GD7CQ32rsT0H8pukb9jt5asY5Gu9ioQnsj3dyzxOyRaSzT
yW9RN9yZTUmmR0WQSdMhyjH1XqfDoH7UzghgtEsXNgWRpAx/KCyoQuOPpPoy2r5lpQygsQ+tTzGa
1TqHO3fLYkQKqqn8SSx/PsmmJtT7i5flB1mTBUThcNtC/V7L42Vb1+sfnjU0Z1kb4lKQYZpeum72
wKl10brM0/FWREEBDTYeN0o4jjfZFpdMdgFHXWTNw5XzFNf5b2Ro/j5ATEhVE5UEg7JcQxa5/lc8
WtFVXsarRHxQsS5cPQ8YeuweTKXJDrKt5rs9d0pw8Vpy+HO5Ri8xfNNErmLimc5bxw2X8ATdtmwL
rfiaF2RQZZNVDqBus/KX7NdlUzyK2VcrTd/JajK35W0mKv64QoEFtg5QSWJeJcgVOOhbUiXOPmnp
X5Fs+Q/o9nFIK5ifa8G3Z/u/jyPEXwCHNPStvN7zwEGL7xPZOFY2+eij4FS+IBloHoxp0c+p42kl
22QxlGr50i1FmCjAOfVZLJpPUHP+u+N5sJYKZ1/p6tuzSW7NWVC+PNvcJP+teg2znyb2Vm7TJi+l
Tso4wqz3sfVss5UOEEHjHeURChmmx2FFWGd7RQcM0+mojieViRmKmncfIYGgTcCcYSurWlTmuCH0
8K4dq/2IgmAB+SyxwuXgeIzyfRJFgKqX6hj1FY7B4EyQamLtFdkfhpeBbytNIsxL1SSpvtdbkPvd
2NsfU9GM+0hhxib3ZlOb7rummtehCVd+6GznGDRMSuyU6JyqaBEiaZn97gwFSzAv+pQ1K9fS+5In
kLXYDex3w7RQSeryq2wq+5DZRF6Js6yCmDJ9PBy/1+g8rPWp9t6teFCQBIuVjeV57rvG1GivFkzq
ZLVE6gX9NSY58mCD7uINBsNJ7gxAdLx/03mtB3+cDb6rqnpTl4umHdPdzvOKszwQW2LmdHOPMxLG
hSvZNjLybKIWFSqP9b0XVwMkGoa8SQ5scmxydScg3LmkcboBuohv2LrYO1m7jZwhA/sZxrsCtZD3
cLxWVZNvPQVj6GxcdC9H+06QwCL5q/WbElTWh5IORKcy9Vsfpozuc5F/WNo0M8+nl8M0JmMubjgn
EUN3Rkc0+xiUiWSLF3wiB40Fx4T4s9ebO1mrq7F5d4wDvWO8sfGydEAFHR1d96BvpUhRF0H00U5E
srKalBQ0Gn2vFaHjR+QEliif4w8gXTZxZvZbwlhLbMxlOp/f594ofFPPw72nrxEfdd/sxQ9GFnq2
N0zl1Siab72uYMXj1vMrPxoZjnIiXp2xdlEMaJEJyWM/tCuohjoagqhmlT+6YngLglp9x8lQIm5W
jekF95y4VlozV1eVmvsza6CLlkJuRcscwy7Nl7AIs0eTNgXxUTGGW9JmvyrbNfYtNhaXyEIfbmaK
e8rr/A/m3u0v14wuw5Rrv7HZ2KZea7FYem1nsWJCXpDD7jrgEla68hBX/hYu+OuoaFYh3hgfZtIe
YoC8v7QcYTjlLcPG5Kbb5Qll3mJbasRpCyUpNu6YVCS9429M+urd4EJkiDovQp8+7d7MoWwIBNjx
ryb6oYbC3nmttqDzC3c9q8QIiyQqMc52CdqqIGNtoV9FMhbvY58s7MIsOspqVqM3CmjiDPPefgv6
mTxUP9ZwNYzpLW7MhV+WtFtQwcm+rdEIsZRij90TJg6Z3ewJ+jUbc6GVszI3bkz9+fOCHCQJijUg
qE2ikOgnqZWtEr2LCd7YK1O/4jp4CwU9kEFXuw0DvcTtuwD1pWjVh+50aNbmxdVitfYxCFe7dq2+
lfuQPvVOPR7aq8n+6umcP8zI8e55hTw/Fhkfg2XMuGhjwrzsmxCCI9aMq+lSU9FbvNUDkfulNpAs
vhU48coaesDVrfXSbRRU1kdX1pjtFvlO7us9S706QbN/1CqzvnajOJhqqiJroe/TOhOXfCk6dTyJ
pNMJ11Cr+nbYDq5io2Wk25dJ1xzWvHO+IqKDZoBsNJY9icUYM8/5Kdcb+6KOGnuDuRMbM44HBGuX
utwlCxKY2DwNF1l5XCqvW4ukakkYNR+j/TjkhCXbCMM012oiCEMoh8lqufwBkgA2Zy+wZ7IWwImo
Tp3O0cJVxaGP5vdHVe7Rmmo4xlZ6ybPhD7NMykNOxOsyDPXfBQqYzgZfudr/145R9aYXnZ/yPLYz
HM1YtZNWrwCQIy2yXCXuCAZNeoJggBmEr0bqTttogEypZWr4ypcEScAexHxePIxkmzzOxRroVVbd
2nyDcUeUYTn/2S7qFvmixlbQZQwbpnKBto7mIIJxSlEkXQHAGIrlmFUkkZe22KT3RAgoBM5hd++5
VXxUQR1dZM3z5mCBVuJIvuwcu0TZKaOdsJAu+nfVLvQXG98PECMdoBeOqIGlsji+y0rUkGNCr16c
ZVXrgHJAxst2slrNRXIIRg/k8HImMp75qxjjxx+WTbY1+3GThTdZs/KREOuIJoqsxni/b2xzCUQv
p0e2VR3hYtgrWc10x3proODKmvx9XajvMztv3uRvzxec12QlCn6ay+9egEWzrlUbWa0wl+fVLHC7
kb/NzpFBShCCWmryanEwvGUVIV4Sy6TWLK1QfaVum6NNsoBA8lzTV5tlu1dtMkMh5p8fzlTOqyQM
nR8AiE8NW3jS8T21lviLuMXnTCT0e9VDFyEpH93x+WaoZ2q4wqOzuoDgyPZVaQfHzhDRKQiUeE8e
stiXiHi+6nnymSHP9tXNzs2c8Wt33OqryEsby+V0OmoVpsZuAvqG2E/8dSAR3xLBZ2GghW5yyaYi
AYkThidSpLtkEu+2KIwVcpzAN6rMfulEX4pVXmu83nypQ5a/ykKx7eyVaCgS2cEPB4VHf0hhoLtj
TT4trAcAV0DP4dCpaGz2sFi8bjoBlheHpq1/YpupHCwtn9+tvua1m940/OA/8V37VQjXJ0GPcncV
bCM7+l33efoaJzG6tZmjbKHpq5+VlWhMWrut5ur2R2TvSIll3wwhxq2hxMnGVbJTqHi/mK6rR7OJ
f5tx+bOfIpP0Tu3sNRCjZNlcjLMQGpuaJEOBCfKDFxnpnyNJomy2XKBINclKhw87rSdvrUekl2qA
ALey3BGRT0j5YXreFQnmL6gTkyXQvtUi9PaWR+YT4Hu2qSPkMU0HsNIIFr5th+Bs/enC+r6MhXYz
1PYIEb1ekYUKt2pJRMxC7pLAy0S8V2Vu3jjG6zT9qeN4YlzLznb3c94jfzgBUG584ozKXlPIq8Fp
qrdw53XkQQLj+Auoh3rJiICt0Vey14VdLD6y4sDwiMSmHX6vc7e5C51Bmyb91SFxD7jbiYiYUijm
FJ0nL/k1F5guTiPauVgt/iWgwVSd7uEGGLa+NUTdleSttrNqKzqGVkFUPq7cdVioxifIz5+jlVR/
mahgkgv6Hfd9Dfk7IlhfVohDjF2/UhGpO+DcN97UUovfalAqsiaL2uq0LcR5gmPLEbIIKh2ky+Sd
AsgqN2RUNGB/yR5sxCbBi+F10Ez1PpNa3Xg6uW5ZtRBSvOQJWvDLzgF04X00IGNP9nCWTQbsg50T
2/W6dVPt7g1GB8oTANFSk02aYSH41mXpUZ6wjD4Hg5GZuUu8L7VgUfus+vscAGk14+oqa3hShZvM
DbDQWXZOrGzIV3dHWfN0rb/HSgZCwEGSXrbpeIQcBq+wYdFwgiyYlGz5NLAXXU4IXWXepHWqgkbg
CGbVyVuvk31YdipLMY0E/hRIAwd5BKHu8RiUqEA9Lxm62RHx1fTxm/N4LP3Ym+9zQrhjtjT93gZY
oxVNdMzyiJGu7JK/7M5GV5q5082J7Fs2flV44r4T0/Rnw5qwJimM92qqfkUpQhNyHyFa1Uec0tuD
GDXfbQ0/Q2Xwxo08tjD08FhjU+PLvaNKpgf7dWsXmG+M9xVgmGbOj17EDAIqWnyTBeIo5aZOg3KT
/rdNn+N8FdYe4t22Ht/mcALlFXhof5u7LIqNu1v2xj0VCp0+mJaDrCaK1x80ATxEHqKNtnFnAJud
PH4cX7SkkSdUWvf2cnodNlvg7gGC6HDbaqV3brJIk5berh2ngxMmzq1DG/0yJQo0cx0AWmmGsKNx
pNnJg4kIRle05FjTBF3hg/ptN9ygaQOw+e/rNf1fZa4EG5j9AKOwTbnBpdOxuGv7R1W2dWazbjTG
M1nDxLTciRqA3aOqB5wl8l0AcONVNk2GIJ3XJyq2HnV4l22zCI5awYcha02nDPvOakqO4I/KYrDn
1wpwyMujCRYkjlajtzKcIn5zXD7zDu0se9bNFbldMsXGGN5k4anRTi0NcZG1KXDbS9y4u1LP4tQX
7RIFbmpnJfeWMaN8ZumEzto02T7bDC/97akqg95QtVcthlX228FbdGrVmyx4j1DwGMhWP9sCc/xo
YnU6o+ij3oYwSM6NZv/xPCBlnYLyRtvunm0udmXd9LhoO4wIViAj5FuTPZ/1OHnrJi+/MAbmF1Lo
xwESxFHWMMq01ZXc9LLopnVmd/hHmzzNasufTReEa62qc0A+hXOVhdsQJXQgBMBQp61SFUC65GKa
cZ3CUb03SVDdg7QivOYl8U625XFBrDIBYh4VZeXPdaCuePeDgzzYNPBoLVEpNkzgP5WKHVZGN7sJ
+7i5N6K6dQQKX9B7be5lisitGSmBr0IHxethPDm9OXAD2BkBn1qTSAUppdnNXZ2b5LVN3IPcKZvw
GdMI3rfeQZvH6jKb08luooHnORofrTlWR29qelBBc5i/NGG1KaqNoo7Vum2dZq1ZoQB4FLRbUzGc
lyGFopEMQbrYj23wcfvWGkEJH344B9XwYg0hiu0ROSl4CT+DPtlaEYIHqcVKp2QG4FVavZ9i+0u4
BQi25qAOIcwJJQLTrQ76umMO4rfMPgoPfyE9XwlQwv4UKxBJA0Zzme0DHwO73gSDrirjEcTEh9Y4
8S5kQCDArQJJB6Q8DPpJFWjNdZpikFyAneQqu2zSP1l30dmAXlhXhnrJ++yAGbVyrvsKeuwwuod8
gABnGB9JOyYs/1zWyaA98yFy7yK3tONMRpt4R0cw0ShXeTF3cKZW6oSTLurEpG9n3AC8akhXnWCM
ZDH8og5XLWq9t0WEb4bEYM+1Ce8xNM5mm6hbBWOUVRl/CiHeyQit406rtqXduachxw2GQACbz2Ie
UYC3jfqEaNk3EBYTLnTdsK2cCB9XXQ8uQ/HFZaIjcivGCt3n0XdMg8xtqWjnnLlqbk3q1ci48ljn
4mQhOBtGgERyBcvFVIeTN6f7VhubY9MHzQb7yHHdOk54ztxGrNVO/xZO+AeAmOo3oYCioYrqagH/
uNa6+aEkcb3PUWs8I5MIroQxZZO1TneuypIoiT7C3xKBH9bzcAZIsO8bBBm7JvWLptp5+eQdCmOu
1xnzBpZWZrQycNPym6HfW/WCCAx7bWOOdroFIPwTqaYfi5no3iRL7nO3Bh84XO+jzkYEj/fGbhXg
emnXnTRKdBKAa6ElwYq9NxjtDRu2jfqzTvUZXp3ZnEaABgdlCXgY7VXOqLVlWs0UhdeoJw+SRQiz
FCmSEfHYqR96/mOwlUuWwfNFHMXPkivo5b+Ea9RH8m8qI2HaoLmmHuey1m4mDA+T1550r92MKfgb
p/aNIorPfVGHx3BihpFrfL9zhC9P1lfI7Y3L21vlhKycAU0KJ/7AqJcJZkoM1a6bZhfZ80/XVN3z
5KadTyiwiwiFPsAOeKuRW7KdQzhEOEKEkGm0AtOyslkiJd8gAhT+mMRfbV7hkh2be8byIQWxgrxV
s+WG/tVkWMRMhOHJPmDK0dXWG4ERfZWALlsHSXv33BaOmdvi/qYa5SFq6AcTxfTFOLR+1RMTaIo3
NE3V8xDH2rlbCsfEsNKBhJkVq0gPg43Zg9SLNJ0ViuL09L1WuwnT1PUBZW3jMvxSyDygxBCjKEQo
49dgjdVnh6w5g/a+L7Cxc1w4TXpIDkSdoKd6TI9fwhYgj7iyIul88p51ZV6wNc9XuAF8ZIka8ecd
a4FQr2fIxa+TR4C90fuZrHB4Q1iF4bOrQSgFag8O30zOE8jLFbZZzCpYFPapCofH7Aheiyzc2t6i
PlsPX6Eb5AiUGcAbXT0DxGAWAA+DXSSwatQhzK96DSpT93uENBgD+920HnC+xnaIOjsrs+hUH6Hp
cqOWPQjlXsGARVMV5CPRiwnDgMRC5d7ner5Nkd2eCTXmvuhnRNHy7hX28o1Ic7uy0JM/eLMOClQP
rINju0clGLyjkgbu0VpwOnXS/2hd71zFdLNmq9CNZXW9FygsYaH65wgQdVf3/Z94Hxhwgu1wo1Tp
/DLiVXR2CB6XC4E4zPR75rgn8A8zs+wp4A6Of06s2oluhMCXkmSjG32waktIFHlSE6joQpOsW2Xt
a7cuV1Zqdzug6yWgOM8CdMNgsIXMfHQKklJ6ieYW0rH3yupdojyltk6TZFfNnbkbmtr7I/Pe4TL1
ahf8EnazhvPOWOotEBnlV2wMfmHl4VGfQvwRa7Vds1L39gPAs50FDhTcCSkpJWDx1kO4d6ySoIdq
rpkzvniTNb5lIxpFDjXEZNJNZ4bvRa7Yp2dRj6XzqNrM/A92A0UMm6+LFTB39EYLHKObA/SsPW8b
hIHnRx7qaxpdn8+SeaWrIZ9iYBon0SSkTZl9fGWFvinCdD6qAvkmhKKuWhL+thaHKKg6Z3SL5cvI
6oyBeCkW8RyzmLSzajbddRy6+dIlS89NzavC7trETHXrJttVoaNGfubwGMGEHZSO9Uc/ZMw8rPgz
zXR0Ds3yzTImezsVMevvpQjcF+H18NA6Ldm0/TVz2vQYsTw4ZoETr40SAgBs7Phk2eZVDw3YG97E
G4Xd4wjiivheshmV5iowqCSwx+KsXwTOtHwvMWD2kpGGKgws0bQWrysQmP8tlJ580YC2aelhl2FE
SGoFFUiNKfc6wiz4NTjIni+JAEXoGz3A1hXDLTgSmIF6cKzDATTWHI4zK86AcwmNnBGUPvCilqfW
nN/USExQOwJ7PaFK489LFZmC2R9MHpaZuQDNnCiDV9IjPSk00EWeWZ5AZOzHGUYKcKVLb/ZXpcP/
qTCTdK1joil8iZmLFgK/Bf5s44xzAadAuJcp0zSmgn3+6pGaOyZt/SmAG33gtQHasPwRjXH2oRa4
xHjdl1sGvNwySuAsoYJG6Kx0Ml4ox3O1F1nMDGEArDxlHcij0QDHXq2SpQLYMwApMDeFeZSXwbXy
PW7C4pAnFV321DtrDLuBh5BSAARXCr9EMS12SpvvwvZNuryXUYPS2wAUwH9t3KYtfw/JkeAlIcC6
T0X0GSEFh/jodsZabu04EwT3BW8EQHudajxd9H8zxc+G5i/WNd2pG/NdMzUMk6ACUwdLazWFJNTB
42yagxN9L4vK+IaEPIqc001PQ2ufjcpNEARY6K3qrjYX44HkT7U39ok3RWTr114ivEMUW5eEVJqf
6cgqdWqB8J8BYtw+uaY+n7UseZ9UVqlRHSKjGEEZXkya6gBdm7Tl7wEF+nwoQIR5029tEt5guSr7
IRyRzX/1o6Pdge26SGMrMwsBk35aW3D1RTa06zKzvTdYAM6rOr8LEHxvBmAEuwjbbZ2k3yomBshX
xkArK5KpsioyPWfOV+UANBVll/ZuxPzJyIC/WOsi7A2/rsphDzuifO/Npt1PsEV8WdVTpwVv3Fj4
hSrtC9Nl/p+ut9d6FX7NtjLvyiQTJ4Q/3gYB2Nt07fQ1RMrlNWy1hswwUpjO4GQbq7HrXQUN3Ahh
ZygpEnM5P29hargjUsFORJKxDFeOmPINq+hXgzgHvfg6z1/7CLDYj8J+x7SsO+QLZqZacHURCIuD
6bzGC260MWb1ADAiWpCkspj1+FNRjGCT/LdJtsvD8+Wza45VyH31Ouh0q7zMKCXQs9VBTmtNHa6D
7Ywj5N6K3pMWpEBwn9ow24bQee3OgFs0TneEylE3xPPuoashMUISN5SbLBjcxEHJexHckDv6IIMk
Of2c3TY8gsuyxIbJKr9Ebsov2qrhku3lZiqIIMHC4t8bmxK0r9vpKAhVym5eIIXMZfNjOQC3Dlu8
HoJVqmhLHIHWECzWhqzKd0cp1qka4pD7ZQ4jKOblxrXLFeXWE59oa6kqNhKqKBsnkc/5Xh4ZOx13
BlnE8O/zu+Ui8igtUueV7eTZWv7KFK1pErAIny2ufruwVXdSYcTxfEju4wEM569+eX6TGTv7AjVq
mQOWRSrvv9xMWCKT0sL4TlbzvN5FlaLjP7P8pgLcZ4h3xl7+SfkzcF6O4npEnGSoN15VfcnzsimE
Y748xscTlo0SL1UEZF2shTT6bJsqvd8htYInE6CPB/ZXvg3QbslQT3M2bVS9+SHxwLIYgVH3Dfw6
4qlIjuT1aGNGVDsZfbzbbmTS+4HzitTwzwHm4sZrI56ojYTotkvbu3z2duq+jsR9tqIx6NatMUZv
j6k76a3ymDks/7oIzbbnQwM7rAOhbsO1fFzyacitCo/PdCU35VtgRXpAXrlfeeVQHPF19ECfyc2l
gIjAu6Hsarze6VvGVABEAOaM1TBGoP/YlGc7OFKARHaN4vjYFNkAGsqO9/LvTW1LjLpdJ136TUz6
Ud65x12CWroqrWxey3st70ralaz/Ow3xlQUDIJ+JPENuybbH6yDrsjAyHEPaPgKiiejj2N/kg3+8
mvLWPN8Guach8rmqwbCv5a2QP1IfGu5PF5a6TwSdWa5V/+wW2xDkLh/31yycQQC8MrY5swHeurtW
Fx1M22hbCIjOnT7f9KXrkMN2ntjOToQCJDB2fCsVOidKuC16QlZalP/rD//jN8hNbK8gu+uR/jjy
8fRQk8GhdDD0tewC5PjeIze+twFkTbcMLu/j5j7gFP/4av4Bqvj3HTRI45UxrEnRbo2o0MQmcaM/
lT5XN887TCd41B0XSvezc1GHtxwTy638LUNQv2a2ULdoNA7Cb/Po3I26Asxj6YeWz1qeKbf+3zav
rwTCAVG6lm/CkGRbpjAsXZYXQZ+QdjLhWD9fn+UAuxYcYOr+iATbXr7BU2+N+7mwWJbUm8IZMT5y
F3Dl//t37TI7BBFYYa8wgCssgJTnuyeSF1dfAIxGaTeLvA3d29ItyzdJVp9tJdGfpUeydOFsAqce
waxkb06o0EfK42Xx/Fr/8Yo+NuV+UXvj3mtNX74Jj1OwFdgpn11LgkD2hSzY2x0K3YfnF/58l2Wb
rIbLW6gOw7YFpLeLnHgr95nyZZdHPM//9yso6/Kpya3HObL+2PzXfln9V9vjta1q2/6768FWjgR/
Zh5CuHKrDHhMmQFyG2wQzsvAoXsQTUOdheqsb/GhIE/PvEA+8dHWMQZ1XgvRXR3mBqwPzzoRC6GW
eGyn1wJQytj0J2vBqoqpuhaj229NUzCVaHV1rYYlsZsBgZkVCd6t5B3MxWIXaYqxWYdx9epgXvx8
8PKvyurjc3rWZePzNfnXKeWYdfsB+0H5MsqiWbpruaWn0JfMBM6TvPvyIiV4xhnMCq/dEECr9+VX
AqudVrn5j9bRNf4oLESU5LplxjV4A6nuuy25FBE3rE+U7EAcHGpIsuAbplT/iAfg7siYbOQ9loV8
7MkyPUEolzXynP0sZv3oJUa+VcV0Ss0KgTKv38tORqPX7uDsVqjnrqMyfIwARvcFKT8/yAvKJy+3
6Om7hQ1jx+OXGL03zOLcB2Y5SO17gOfZtpBvxLMzUDXVOXDe8/fp3aSthxni/fMuVrlDT5ouw0zu
5tY6sKALSVIJvIA/wCUbzMQ95EflIeTWoJwY6KJMmrV56JjJyRZ43Xo3u85hBphDPncHPRKN4tj2
cxzDHrOrxyoq1sKSnJuuPTphuNSXxkiNrby+/F2BHU+H/2HsvJbj1tF2fUWsYg6nnbO6rWBJJyxb
tplz5tXvh2ivoUa1Ztd/giICyW4GEPjwhlp9GLW03si6dhN3db61Yittmo9QG4JFn2Uo/UMh/ztB
mzsOSXz7Rf4+sGN6muNIw/QBjP9aScwUdn6ddmcE2fUd0LTiIFg7XdAUB56FP7mfJPf7K+7E3MfM
N4YP9O8YeqY+OOXKgCCNLIal4XCS8RLY9OArFALXOZdM3BnxWHsysUcDeLCb4Rvyn85cNJh79PlO
3h/oqb+fL8JcK7ZEk///oRir9bCXznNXL36MyN7H4nNebN0LxwDbDwa0CDOIga7UmDsZj0XRRJz2
PuQSmzhs8qrdN1nX/gurv38oxe/8NMq475un9hJYwIkFQewx+NCL8SuLI4SuxWsyZsjBLL1Bf0dr
hXiy30a7rPJ9eS2a3zfd6QsaAAZpvPg+jhNPqhjRzclcNowJSw4KSpEKMLFpECb+zpzcUZIi/2ks
e//1+djDxDn3GbpuLdsV8PSNySrVuESvN2MR6qctfoheHlRblfdiWCYGdWJLJPdDT8NCkWUhCM1r
DwLI3Fg0mbNia07m2ziXzef4sm+QPjcIddCH0WeKjrMBCJDuRF68eVzxiGn8VH//8WOuZItA6uRP
w0hxC+9P3vjDg2i/F49rgJIuoOnpHvhNg+SGeFL+fVPsfe+qAOVUOzuPV1+pIB5MkXkK94UTIgge
onaumOeAokIkczuR7dyPTinT/f3XT0/ynewxvzP38cz9YRaljpo2rJ/8570TW/dWYvNrXux0P+qn
Vl9P8HUvSWFhozaflBGpWdGvzKMHse+/lc1NRO19nC0250TcjzkrtsR+//Oon6YzorVo+OVU/1b2
5ahfzuRNHT5Gc2Xjw+ibXnE8nFmrKMb7XFW88CIhlAI5ExoRk/cpzDYnc9mY4AkK/Y42Ra2xeW8k
ultx8Lnppxqx6eoeCCGW4O9PtHhZxHsyvyzzS/U/y+bdxHsn2v1b2f/1UO6YTuT+LATt169sHNoY
1k5jYfHhmpP7THbOf4pV/FvzL2X3+cR02PsZxHG+tLmfoYuckyJ1f+TG8ZeiaxBzULE1f6NFHzJn
xdY8IJsbfyn7khXt3BbBgPZDKZFEiDITIh8vJ2vvDG/FI3zfFKUiPxLKZlqdFMlGdbLHuXsHTAVt
fM5L40QjF3nR8zMW8ogoGYlh30NHrmfU41J0D0T/kWStUAb+S1e7dxqmTAxB9C5ZPkLCRPxt9W/d
7fwoWGLSP7eZH4O57MvjIrKitveqmJCFDdOrk0d91VhqPC7F/DcCYEC4KOqfvLoLNvc3XlyUObl3
q3NeXK7/mRUV86srsh6BlL/dt8h/OYIoG5MI7IQS8RrNnf19YH2vF/dn3rPCq4TJW7I3CIxoU4Tk
08xxbib2FYkYGMxZsfWlnehE57JPf1zUfNmlcwppPWpnUIHXEioFrgGiBZFyTQHJMX24chzx6kfR
dblJlCQ7cWXyqE2T3ShbiyqxjJ142ec7en/3PwUzPw0V5qZiS9zeIGuJ6N0b3YNcqYXoiRYGyKSo
aGV3o5OzHIOaizJcxCt6j1OKJ6Af1bB6FS/y36hWKXtrrLNZOqlYHEzTZB8hEQxLHNKaSMqK1crF
nHcNT0L/zDcW+aQ7bI0GBmR0yHPkw1AVb6ur7lFwtg0WAAIZ7RpxVcV9KROoTGqRPeUhPBPBJ1en
GzzWiO7U93jml8svLuqnW3Sfut6vupiziM37ax6wODk6+rAWV1mcdk7ED5iz4sJ+KbvP6kTNVzLn
3FJUz39J9X11aWKtt8DGEKs4L3VfmizstxpCgGsVxixZqGcIkGZ7fCapNVTWzjQLmZ6p1nGAeapR
hHdT6T0GSrJVpmPIUZmcc6+sF6LV2CT9ThpzfSW3CSC9rssWVcCrLhInsfWl6QDwVMAUneLI3siB
b6RrJIMwXGZmvyYqCWp4sPaV6lUPcLJYa0Y0FuJ5YuFeFMqn2O2fJkT7Nw8Z2G/wb8oVqnE9qhxk
RVmC4FESsTxR9qhAhGYRfwsdC2VBvTkPIVoIFrCFjcra/tYx3PEaF9UHfMddqyv5S5/quGrF7nua
MyQv8YE/uJ4MUjypnlpnNH44ROtZ2XU9FhyUGnWcrlt4VVl+L0cwvUzJ82dVjs0lijrAqwJku+Rs
sgXQCSWPqVGg3yTLqwKJYJShcnDcGDEWl36qIZSEmUCHo4AfKdsqM/PLOETFRWyJJMkyC92zNEVY
mCC8kYXeKi+QH3KH7k1n8Wxby5OUXyIXGnYkKHGspgDwwnaZuYVZiOq1DOFTczESlVEwXNVJBibI
qTvmw1VmH0BqsLzmEGyvUf0a2iG4dlMC0SW4unL0jqymtBdFeYJJN7qLqHJlCJ9pBqs1lnetUMO+
yqyEXmNJUZZD33vMIKgITQdoVWxyLVMsRfGQXQxd11yUqHEexikpE2B7Js8W7GpazBW+msRLJbdw
RetYndEHzOb6XkUXxv09RMF4uedAc6D8a/HMzfsXgeE8oDITLAu/XqB7qq0txdBXw1ClaLwBps80
RT+YFlBnYK3KSjXVqF5gBY8MBg7guePnpwKq3amakjnL87mNMmKoHdJGJty0XD2kox5rS0XXlINI
ssH7pzBrC2k5OLDcHT8m2IyowVPrAhi1zb59i7r0VWMpHVw4dH/eLR0+M8hE0ApZgUpMO/5mufO7
n0bq21BFoBUQxHny+gTYNTpYD6PCWrIxRMaxsNP2oLZhvYvjMLtwCxQo/7X8reolHq4k1s+y1j6V
qAad7SB66Myigvoqld/CloUjC7HHtciKCpZCn5FfT9dlv2gx7lgMU/NQiTHlC8FyTfuxgk2RJUG7
pc9YfdrZSN+teNSP4lBlpSsXy/F3kMNw6kyQRdvwwSlW8y+oveiP74/R/bilNtYPVVOvUxlZm6WL
xXLrJY8YFY4E7bOKubKpHyFaVN/gnrcXQsd7kcNot/6GaR1kqKRHrGlqIcosLf+6U2Q/yTZ6XLgG
AtSG9kPEYtqUYNCd0E9rT2VHWDmPUTsRFRZKFntkMCPQbFwKVZfqLWKbylJkxeVJYnn6VFlgwqbr
Y/Y9QJdiGuiFW7P/c/87cZS6WzMr4ZxN1w/VaRB5yeDgT88z03c6yiliUySFN8Jwn/PiaetrJCQ/
FYpqUdNA7lh1DwBnQOB53QJcF5YKeUGnpJavZen5u9bsPDTe/eI9zzeiPuz8chOrqDYVo2QRsJZs
3MKJB+4rL/BOzZR0EbontuZuP1W0bYydzIvnmuEaCkN4zPsED8MpEVuiTGeWjWWDiaJaqAQVfoP/
o6HY5d563rvpMQf8v+wS2x34ClnZfj1M3WSI3N76Sy4TDVx++XWitTjJkOVqdYrriUfBsqNu1DBg
UaQ8B1OSIjBxFtnBdVEsDNwO8rocElyfqnMZ5fLF3Ehs4aB35MPXsI7MzqFNVMXPCwdPjEGSDtaL
ARQfZSlR+2VXkRUnrlEd3VkIgd93FWf7tEei6usmB6DxtWL6VUMeQna8jZn5GmNPCnJptONjPRTx
0e4DACcKyptNwjqjzGrFOsp85VHO/e5kq+XP1Ffkx87M5EfVLy8NHeyFtWmYLogO8vVrNfS/rLJW
jybQkhc74VAs5uTnGDWDl6CQvsNH9h5EpZ57ZzcLzauoAym8jiHUfUunln35EnWK/qS4QfasRHvR
hG9O8ihXFfTLi1/Gw6n1lPjcTwnifmq30KOSTbMaF/TZoPGmrGgD0ZSFHNf+LUcd7qU2sUuYS/FL
4pToaCtavRRZra26nYZr6irXDRTxF6bRtN+wsUK6yOjVdQCh8qVqsUWQ4ettJ37lC1CwfGUmrr7r
scy85mb/BISmeTPyH6Nd2d8Nya4PSR4gnWSqzVs1AqSQLSO9IqKDlq7f/vEss34DsqWuxhAXcbNy
nxTAZ2jY1h14T7ZCv16PWMPCF/6nCFrk38ovZaphgYpNxlPeOeUav7YchTkre0okwzxUcTOgud1m
TyqM6W9Yvy9EpQSM7QkExneYvPJZFJluxfqC3eVbke1Rk9grzhAtRbYMbf06skoncuKITSefZbTe
VBjRR28YwSVkhq8dS7RioEWXLipsZnom6B42K7B4yHoiLbsu3M46iJq2dp21rnQGzx1uJ6NLz4Ng
TPDSykW7hOMTHETWCmQTmELQHkXWxIgIH0jVPYnsKA0/bL75F5Eb2uRKf51etRB8j9t7Oz/opFuc
1PI5cKER+y52VV1aXAH6rJGdaG+5Uz9HYS0fASt0N1WteVVCVOWLyD6JBqIcXcRNLpXJRRSJREfl
KDAhMJSNiuFqhntsYno30TyEjnZN9VtVZRu7sQsMC8s1Mub50Rys7Bg0kOUmseD8KMkkVVPYyMzK
wyp0WkTHzaB68BULK/DBeEIhLH6TjcJZo5uZ70QWjg6QejV7yfUeSUqtBUswNVPawV2g6QeqJu1x
V5ZrgOJF/AaKOtlCx7c2Kmsfb6ahHVNbMh51P7HOeWQAsJia1YP8ewAtuefTppwZ1im4EbFlT8mo
xO6SCF4FfvefsrmJ2DKk+nfRqsr23/ZXawAwjRk+lP1YXXqpAC6d2UjfgerS+RL9TmX3We8786Wy
evSBUjU7Jb5momxcxCDiuvF7W9g30bTX4lMZaM5rWaXyyi5D4xznDgYsZYlaCrqwz9CRPiTEr9Zh
trSBDZ3knJfK7sMfjQJAzNDs6sHRG+8gmVa0DWJffkRVpVyIw1vjq5w71UfDuhEwIj1Eh3HQdsRs
c1R3c+PmmGiO87pbCFsq6SJKygxlXDSqTjl96snM/VXrquGhRJz8b8W9jajO51J4JICfkfFfyaMn
hytR74N7PImjhZZNoVlAJywsfX/PimrVUaJ+w6sd3Ft6inoz9MjYymYHd3s+hGHpRxN4+cHyDWkd
K5mKLVVn7Qzwvnu8bqqTounWxoyS4Trg47Jqa7l65m2Ugf7Y1jtj5xvaPNKfynmyu4ghaZ8Zm9uj
WWf6B5xExCJ1+nmePl7aJLIgqXjjuiyK8hKqdbnTtaI7BHZt4O7r5tgSNBb6WIBV6fhgZqo5slhu
676FXv8cBbr0WwJpeT9RkipIxWXGryHufviSZL0qZpWgdqyMj76JNjhDFO8BCrW9TSZRcVly42Mb
h8aWcED8YEMFAuNcGcTP6MhMd/Tf6IDfIR9Kv1QPH2TQSYywGYRHnq3/TlBGVpv2ycOao6q/tQ2Y
ZXSKqyenZk7YtIXyAG6jAZ6DwxK8K2tFcM11d6qq4UHVW5OkgRzjFqc0yVFsWVbJEiASCOcmQtYF
/5pvitU5T2nsvCpDKJ311nG4Bsj3ln5cHkS20VCeS62w2athizCVwrhs3+RA3bLKdp49COmLovPl
c1vk7nNQjm+q4akXkRsnBLilGg+iqaNYx0Ax3KvI+a23reM8/qZnqvvsjqwlZkb1mGuW9exuezex
3kI+ldu6l+utVXfee6Zuy64033MQWVjmFOWu87rsFZu7ZWsE9jfmkSdMHrJL6UqI53uQN5rWVxb3
sqkiyFhxxll3YrL0W8SOBl4ihNe0QPst7A4NxNR8y2ue5waVVmqrwmyMTYel4KWZEh6MYVXhjbwS
WVHBgm12qUbctrCsPgJ24sxeU4BuwHB0Qewuu2hTYiLFe7Ql7ZxaxfiNKMBrkwfD+xBMQI8aPgc6
UEjuxeprOHbDe18GxrKfyoOp/L/b20guze1d2+U4wNOWlWcj+PbP8efy/3X8/24vzqsWHcxtR1/r
qREuOybst7wbyptq6erWnMqQyyhvoiJl8nsvE00Qiqxu+VT2ZV++nMhZSc42VPkmisSY2JZOUckb
nozkb5mMfbST6pu5majsQ8dZlCV8Ay9/kJLagDAJ56tXys5bW7zrqxYdm1XSK9mDSHqd+5W1L+pC
qYq16kfyySsg4tFJiQwK7fKpnhKRNTUJ0v09nxSrlukaWo//1IryOSv2EGVo2x3TAEDbXHQ/0pyP
6fTG3n7IuVw/Wuw/UCRz3iL4TDxUebp3XLikam99G8zW+aEhQEe00OkeDNvGcDRCbyWL5YDVV9jE
EI/3VS5tNNUZv6PI0G0bjioET1+gZe3FOfwEOF9b1MYZJ2zn4jYKC13TsTGveFC5as/gRgxcBzRt
o1Z1f1BLH83uyXBHOOrczXUMP4Ocy+RLVIikRat7bQOygoneWns91nPEdWr3lliRdEMgulmpOwcb
sWgc0XTR0I5BhNzSFwxB4MWEfbmViqTdMvlDFl/7U+j1OxIj3fcgxAk+aur2IahaZSeHdbJ3+1i/
+J6KJ4aUjy+xH/8BdJj8YWcfO/iDpOuoY2H9e8NPZqv1jXcpsqq6ZVOiyQwP/Qy5xKmBpk5UpArI
hlHnFyWGF49ksrzunKy5iPaiGQZPa0wjBwzQEKeJJk92IPN4ybbRzUOsA1+1Kr4iOoRBhIExmtbI
/QYftPJieE20LaDWnKMEUoXW6+PJskEWw443j1bSBfsMKeOjowfGnrBHdnCGsTskRd/vJTnIj4mW
YezjtsEpqlwknjrLPkX5gNdrSZAkaCJ3E9a1jAODXG5sJ+shuiK6jABUe2V9Il/HodXcXNSe0A0G
O0iPAxqoaNvHscHqB3Pn/ikwkEdu9EXb+ASlvEx+rliDXvq9rL30to2WN7qn3/GeaRdFMPRnFx8q
JKjTeFUMfoASFvpxfJsgfLjx+DOq7LWLH9krq9cVujbBxLUfg0ewpH8CUx5/SpH2k8Av9HLDI1Du
2eomqfk4u52+bacj2CH+HeDAciweeiZU5oBIJxCTnxm4RLXRfzhgDZgCJt0RbdT+WmKkPqnxj4iu
lWfHGBqkkHkDmBnlu6RSEJJBvK+/hKi1MCjvd6kuBU+u5FgXS4FNK4zgfb2Fcme43a6Nu+FVN5k7
KYr3ZGe8KcqQZsgGyP1rAABw7eVduxN7qWG0L7VOOaSW0q2IJWYHGEEhU9UJGWw4GHK49eJepA8I
IoomYutToTnViMKvNXPzPhH6hJxgPo4oKwobHhoLeMsEx8CLkddYOdZS89JgYHnoXTlBvoJLkqC3
Tdyyg+kxZVG0c9ZDneFzOWVVfYC0pBvZXmTduFQWsBPDBSYPkORMi0nBlKipj99Trg/5sXeiAgcL
tkQytxFbogyncVpXKhClLgWN9X/Yb0QwKoeg/l/HFtlPp7bwEdgzElp8Kpt3Eefvg3w8JPFrNfj+
E32uu8hCy9irLtyKNtUeZcdyt1rnS8sx5TZbThZezSLbiZzYSdecx7pJnLNhSDuki8aL01RQCuu0
/t72VrHQOsv7UXvSE4Qi55euKJvUpjtAB3zpKaka0ABR3iYJ/xDMeEAdJPxZBGXIZ6eqXye7+2Vk
NPmZOPdRRsT9DFGgOKdK4W+QMx0XkS4X57lC1DLA+ttOx5Inq62l3LwAkcG5eTqC2EU0nLOt2VsL
qytZs/zPSb4cWuoj+EKq+xKDUUUwczrJfACRjTt5x+JXeFjZnWSdmt7DgAjrUBxfpNaHQqJaVx0l
x2tsTr2vkoEw0H37XgbTF0ul2N5ZhArOloxxSSgj9X/PTmU4dXfnYEpEGRBMZY0vGqsgU+1cIdqJ
sqKUk43e4QogsrWppesAWZhVEw6E94vyZwBxwcnk8k3xBuhvbT68WDmT9nKo3Md0TNsVULH2pjYh
aphWnzzYGqIqISJu58Fou10GqhYFxwDMPrZVeyN20ASZevHOkoNLGsvFJmGue5XR2iViQPQ6NkqJ
wHqWPPPr/CUxb/t7ZKKAYoy6/o6n6KtbxeZHbrgHmUCmhxIOvKaojBhKP2d5bSLfR5CBBY3mTz84
JzdNsw+tCn9IOlFqeksA9KCGDKPFDUtHasFA0jMZk+7ZLbsKTXMmEKK2t/z86CdQAUVtioXnyW3H
aiFqw9hP8LxEU07UDrUZX0pJf4+mI7HikT7EZfEo6kLdJuaE0BJj8uAhr2XpEuIkxLZnjMGD2BKJ
nHhvoyoX+7lIbOGG6q9CfHzue821spVY25CFqIUosyofuUm7gneKOOhybjefR+6Sc6Vn5sEdVdqO
Ia5UMJEe+8jJWSJyWTxRYuXo2I1ylOFRwVkPlG08IhUjKkTS26gGLaWpTSlJQ7GZ91Fc6SMfc5Tt
/nOYT00MK4RDJg4+H63FpmPZWkO+uh9XVLtxyCk+tRxNSVpih6WvNNOBCDYdXupKKIIwWD/tKCru
pxQ/0E9kd+Po+su9TBO/YD754EQ8gq7VyPvKr1f/+p/m1n+Pq/xKPHQb7r9hugpi69OPnX7c/TeJ
mvtJmzx5CBF2hSq+NWpbPmZTM9HA1UvCPGJT1IhkEJdfbOp2g3RD99NhRegsNd2G0QZ2an11rqKg
WJYYWHgBVDOvSn8YWTWgoQemsZX3pu+OW8tpfgPLHVYxwopy8NGqEdaRuokfhYM+mNM1ez+uf5WJ
62wYMx1tJEyDQg1WijlMUrbOhylhkR02C6mkI0doVkcO33aIMVa4W9ll9MI8cwcJ71mvWmfR8tqh
6zE8lW4BuLh5Vryeg0HzQxE7urRydbJC+JcFqCcCOuuY6Famqz/8rDtJrHoOGZaIAxIM+bTgl0ks
OkTwfXfwiJmmOtExkJRbWUfSVQ6Z8ub4GV0L96gzFsFebirq+haaVByd72UKJi6LMeuS/byXRyRv
lZRILuGbKl1FBRy0H/UI46qoW6ic42NVPFax3l07BkK1VaKFnjIl70YgI4iXhfwQ71nKMVnBIQfb
g6KxUHao+0UP1VR3wBsa8aVVehzApmSI3VvZweNPsqPldQaof5KMaPESjlm/UTO0xkRZigLDdsRl
jYDpP2XNyEACSVN1W+Cil9mG+5BMCXIUTm4V19pErimu0cXpGcNcxykJYi3f2YM1LESWHkS7hqhR
QBiq7kVzeWXq3wOj1g6iyJYKFV2yfsQutMrWokwkmuqqLBOh2SiafKpAMU8bqvuJRbGhZqzvDlm6
FycWZa7fLUyn1lb1ULJiPf1IURlEcno0TAQIpyKDsPrFsqRV5/nhLcvXGYTga60owY018z99ULj7
TtHOCJHHpx6zqqtI7BGtf2StjM1cFg9tiokbyvyRLIUSlEZXw/O6OURGZFwJ9hv3fZvAXI+Zi/uR
X1e4aNlM2twYj6HRyO3tPY9DUrEps1hfgvOl3s8N9TgNnsPKfhgdRgftWLBWVDT61XEi6cEIjt6U
0YLwb9Ib5VtD1PIw6PE0LYTvg/sfwIy5XR+hchSPdL3iQJacmXhXBFcM75pLng2r+xM15oEH1rhe
oIpcPWRl4t10gmQ3Ncwec9frj6KZSBiSqQtsgfKdyIq2CirrK6MAOS72EmUwKmIoCdGZOVy/dGTP
ucap5lzR5R4Pmta8e26JSshUrlpJi5NUuHBDG+a/aIYC5p6Ve/8sWjDyu8qBoh2DkecvG4J6J3mO
eYUsal1xECvWim/jZdCP1lVUKDXinnLO4ozIigoEU/RLETNgxHlDQjnWr1lK1rRlG9D/Rq1xmtv6
xE4xM6usbawW4cYeQEwgZ+nfctgQK+xZorVmoYy2tOrC3WiOhnI4+i03pJ6Dm15XcEO1iPhBTzzU
1mJMhSYvE5Ewdhlxy8LNUx17Rhu5hx2ehFmIOyn1uQgP/92asujrfU9rvPzw1nDA303WKi7m0Aex
hV1zwvr1oZ5YQs0EYRRbIukEUHJKmNQCnBSFSNc2W0dlxbsPEXzJhif/DryacN4yw+7yVVZHwiw1
s9iJ+DAnjJGhOoh8IlgPrZ581yfiUTMxacrpJ+BNBPPIFPwjo0DYDTVIggLo7h5EohZ1P2JwVE76
G//ZVGPnI4hUNDCqFNlHUd22IwxRsRkiO4PkfxSyzIFwPot2qOzdr5g9YEESoTMS2iZLiOIq3qsR
ezlOUZkt2ifYHcAwg76gr6VBk6DYNb+HRv/lohYRZ8W2x/5rZSiPHr6Oh6xpXy0u6zHADmxTK/q7
P+jOup9QtRGHyZwjPU6yFv93vtpiS9wB1rD8te5xrSRc0o5yo67KyNN3NUZtB1PL8r3JJCEqwnIh
yc22083nmH9tGD0MfUgdMneYR0ApGZPbCNKPkrEKS0jMEyktnRDX1nSzxFaCaMO6QBaE726rHCqU
LbzCZKFLy1Hii+L+9OnCQFHmuplOhYSipSwlKXGJ9xNwK3zjQ098aa0Zp6wr+0Plm9090fSgP7jq
dOWS4T1R1OIA5bc4OGmB6LjYTG2nVdZiU1ivii2RRJZbgHZyUMOYsPPZZMeSawUEHQYd//pg5Y6V
7oMEIYCJIzr9TZGIPzxnm0RDWUbBN9OdOEzjhFEUlyMTnFOxWY8EvNLEGlbznRHP6ZwVW47SYW8F
gZfOO0MnkESbYH9zYjS6v2104xhN2HvxHIgkmLIdSxybMahOoih3DcwdPJvRiLA1aIWjgSm13N82
y77FSlXiPqqlcMAm1th902rUbh8h8gVJnms66UMUOjYGIhHZMECFWAmkPyVDyu6IMWS9GCurxRVF
CvujZWcrDZuuOuuHhZdgrevjT72S7YJZjCq7W2I/v5y4f1LySViX8Qi+sRmGc1DpB5bO12rSwhuN
zklW+As0ylgoHXP/ZIKFOXtus2S9vVp0Q3JJFD4RqVMYKweV1aNc1Eu6jJwldCKLedHskRuYpraj
fIN9r+7GDgch08aT1vpel3W60VmEAcXetHixVN4mqDGi1NOF1CasjwATXPHBpdMIH3RVMZeDMkhr
V6qxhWnVDdr/yNONz5oe79M8J36HJVFQ6W9FV+BZOMQb5JeCtQHRL6ubk++V8oKPI8xkP8tWFYQM
vzkh/AqeJGRJV5JZevVCgipwqZaIsgWbrpg8omsNFC4hChanl2Oudvgb29UqR6Kisok1tv2fyuLC
2K2DVQr7j61z8oYoXAYYbLlpKKNrikVpoBCubmWEb7UQdXxMM4v2T+jCyJZBUi370bC3Llo3Ul7v
atXnIqBDF+gmV1r34YpXnQ4upntx7Cl0iREk47Hql8Wne+pbFAXtGMvcp9FWkwaIwBJ4/6aTtowo
xiXrj+8Mnv21PcDfzyUzQpsImI49MvbU4ebYyKMB3+SPe6kz7CL71iOBtGPFUz4BpsU9w8aBQU65
0TksXTjzjYdgsO3ZMl5bjY7mFKwnX/pTu3jLlP15eoLU0KzPsT/+NqhcphUfyoJJtmS5l0xtPooE
dSSVV3SpdC1mTUPHeqNv4Zgjh/qKgOgpiyoccE14YjC4VzHhBE2HFD5Gcrw060lSBK3lRa/W312+
FytUXhf4MuMPmrCEY3Mus3ACNCHGdgkqZ0DRyzg3hbRJvMq9DSiuj4X9M49x1fNk78fQSpvaZiLY
Ke1qGgC2puYfwcptDMf/JaHDush6vImVfnx1CgIWBCAV6beFRSK6Rlqw1xQieU4o31BcsJfaEK9c
v30aFHuDES7wER8olqTLrLYyQ5Kij6hQms1Y9M1q8ON8I9kvvpSmCyNM3HUZp8Rn2nRjmFJ2Gn0O
2NVEBgNFefD6sEaactg38g9m/v7SGax23ZSPVYRVa4lfF/H8tenkb0rdIs+CQJKtYXpcty8gcjXE
jkJ/iYtnsmA0qCxH9FcXDoapi3rok0Vo+TtDl+RFi2SXGeovCIkVOiBJZL5ixkeFvEpD3FdsFENl
pdkpmmdQN3z3nPaH6xUlok7Zr3B8HdUI8bXY/wCcm6wq9RkLxecWvCSrLqildkcHydRpbaPuG3tF
rK0fGouQGSBg01X/EL5BwsR8CzvjkvUs2sfOSVdplijdWZMZ/dOnh+sW1+E6r07u2GAgmw5b7HlN
3GVTfzf8xDmbePVTlDbvSoOhvFwPVz1k5N+Mk1xvRiAQa3QW+nR66BSRyQbMMMKGHs/EsswaBMHC
Hy0XaVHmmAJLmrTPewZZvq4Uy3rLtZdXsUXAH0uBo5ZvysRwb3gb1muWdsJlX1jPZp+stLShI5CQ
oY3jVzzu45XisOBdlXWwqKrkO3hRSI41c+g+CvBLAr1plhgJTz6xIKP7dSXFL4j535BOsxfV99ZE
ga4IInj33d4O1F+ZFP1KAvWjKjTMAkuU+WXmUES4t2nXDBs7YbEgUMCy2zE4In/wXhWioH2C2F83
ZI9yWFyKKVCVDtNC7G+tsrBe6PjBPlDZqtUX6N6V614yJ7pz/tD64SLITKIlE1C38Pp9pvBRSMAI
mYj3ofVCr2l6y1DZl0nwYAHEWORxdkmi7E+iWfuiMH9UAROvXr/6dpysdDneAVQhHuTW+LV0Lrx6
uzvUuJl5SFWvChDo60YLUeTp2mhlSrjRq1I9LCQj7VeuJn3YKBv5bgsQPdDWOqZSam2Z26Evn7B5
Yxk60bdEAbbGSCTTT5/TXt7ouHpvbN8EPwxmJTB4zKTs1ZGz8NAuPd+eNMS+tZqP2nj8Mox1vEJ/
5skvx4+sN7+r2XBrzaWamMXG9PrziDRnZKI8V+E/qZjmOUPG2s4qdAYzlRU1vdpHrgtM29x2gbSy
A7zu34Ygf3e8+MnMm1NvgmmUuxe/jncVGJyo55kI62qDJBvSNO3JRzgQQBvCaGVsrKKcGbhUrrSS
9xNVeSPeFVXWEcQd0IxDHxrRALwrPON9qPt3vKmThRVLz5WNkE0dqG9VEn10yOlpRf8Gv+w3sF1w
sdp2bIN9oydPAzTyZSxn3/IG8fIAHaY2AlHN9XjUMRHbZiwDgPnTiB1V45YFSMTUqr3XNDc8jfAQ
tImPd7X1u9IrpCn4wuKxjdV7qiP5i4DyQtI7LC/lFNmm+KTW6S1CmmehjJ2x1h1n25vO/i2pEOhD
bWif9UaN3n4EWH4AHuHjo4kb+xFTjOwCbxgIn4VsusobmbtEdogK18aHnNSnSO5eG34UU7/vASAM
lD7jF6eUjvR8j4DL8kXTWFx676LgTJ8Z6rYOu12fuZv/R9d5LbeqbGv4iagiNOlWKFqW5JxuKHva
JocmNfD050Nz7b2qdtW5cVkIIVuCZox//KHdt6rctnwsLBJ0/swOxxWzvYT6X2EF7NbnBJRq35Gn
prcEi43+bVbh9dlbGfOUcqsSrl7lhT95ToRyBj+tHJtXp+9uTb+76708IM/hvu6iD7ugb0RCRnSD
yt9dNPX4k1ZDwGiGlAdB9OfMucFEANv4krKhMRQVzbjxLB2Ccb8T9BkHn265Ks5EjzbUAYkOVsXl
0r86HaDynHvjCh+eS56O7Uq6OALqAsKRVURPlZP/1N3YrIouV2vp9yRGIjpsYv0w6P6Da1FETjHO
2WU0HK2WKrvuw4++47qbe3PrYObttsPJAr3DOSVbY3HnaDnTUBliJQp3CsvdVzwIITpFQGgW2GEz
WHzILh8jkSczC7pRrHvT9RH8e95qSFWxLh7bAo+oIdP0rWnh2dA2yQMB8F2Itz03OCrJe/9bH/v+
1sCIjG7M3nth96SJCdtNv/8QHU7jk5bAe+k/mtbfRgOWom1CRrGf+esciKBhwJFDjF+XusbFQxEm
RRrICESg1/UCxDrbF/PgHQiZfHUTzHu4g/dD/W101MaT4vKs8NdJk1uhVSTMKTwUU04XmTwYLD9r
1EmwmsjvmRN5GyXVLyGj8UoYPWMl6zlsPYJKyi8D5zpvblBJGCSChYlHPmd56iN5dCgWo648Dz5D
Q/JFsLo6ISB6odZ+8RhaBHa0ZEWY45/JpgPIvGE8ez63GmdaZ16/JAxyN3cIkEpbfFTla2ZKrg4V
OM2sX+yhGCnG82wlPGowJ4e3ESW/A3h2d7SrxSHLHvF7G9WzXamNYdojhRWhGYmLt4PT32lqrA+J
lt1ZEQU5mbSlaZc7C2RKyllR0MbDDpG21TrFGkDo2YmjL/yt8E7N4OzFhuQK4KTRfgH9PpMqO4SO
NZIM3DGtPBc1NmZY3ItVDtt2P9tRs25xxPRVGqSzfWp6H25q/2NrN0Qt3yYEs5aA0Bg+wr3L6g1S
xrt0EGKrl/Idk4WbvpxxfK4Wi+YPKQiuHn0DsX4VP9fCpRKCA+UBEqykHlF3Vgk2k1DQS28Hackm
GtJVQeog7nEmVCH2Z9pjATmoicx2x9wKa3oydedWplyBMZ9wJgiVYCr5Y7vhsM47HIeLTWw4u8QZ
P+bxBubMcw4jdUUuiNwUBp8TUeJnlBjQRmb6dQetUjctELz9quHMt3DbAtxD3sz2qBlbh8CjlW9r
j6IS2wGD22WRqlb4oCKFmiBQ7xZ3OdI/MhY2zTpiHfg+xNaX6WjTNjQHzJKRkOJoSHua59jbURHa
Pmd/paEdoDAhNjFGv0KN3yUxHkmZ9Ws5XblyRuB+G9ck1k0gRBt7QVO/TzzdxFXOXWeknK40n7PE
tc1PAJcfMpTr45AxtTYZ3E9EFWWm8YBhX7GGKoOA0jLWelbZyws2CRjx2jQZ7HvZTtj40hrjuHeN
waMOSOsAq7kW95TuLTUkdtTdUUs426pGrNq8fk7zEjmSc4Mx5nquqJ9V55PqC0ixcvJ4p0gcx7Vz
PjtQ2GvxPRn+n7qY0zVEtprTtL93S/XutuoPTqL7eZoCxzQ+qjGxcUtWWPQivgjHxsafRJUBcxC9
Fo9D5t73rYcsIy1Og9czQJE6g2z/PbU7Eu0L6ynsHnqhY9WNhygJYiTu6G64HuPylNviVhgOl27U
kefEHKPR3UtN1zFUpVrHiX5H4MizOZCK6fflNoqnhzi0B7iA7j0DFQJc0hDP5vnN8x88R4MkYi5e
fEU3Bl2XUmBTYGJfF61Ts1pPuNgSc74amp55Q7zT6vJU5s/Y5vkMO8M952TQ1LG1GVODTmww2NVM
yo1mOlbg3bQRhp2AfnAXyAb3ezgnpbtRUn/T8pxRS2/uwhHPvTEkDC/HBk26fRAN3Z9YQr23rQP1
RVvmFBjKXdlUlXRf6qJnByppG9fhnJSqxA+ManB4G/IQcl8LQri5pbSMwPPS78mN32LmlNPUF4E2
4A2Y+uZ0cKfXSiT5JjR3uWAgXaJDRYMabRxyYCrRv2VltCDUdP5hyrfmO03ADYFZSWOAtJJXp+1S
RKSTkz2PI3dvm1Tvba0oOQanY0zYMh6OCYn2XR8P5e86JCMji+tzF8VbiyCRrT+Nxzozv3INwW6c
4vy++A3J7g+MpGcG4tVWg6OyklzxG19z6Q19LiWl2nM5bX1cgKcJuB0+l1yHWYQ7W4UsUKJEyJlq
pS3avzwEC0mS7yrMb3VXw9Q8rUkWCm1GT0m7jzHYWEFacldNZX4rC9up/Nlw3HIXVcaHa2h7dx7B
T3zYPFb9XVVYneLX/Y3fzCcVtdpKMz7PWA7j7JtlAWmwuBDMlyYmwvVu5G7KpYjgsPyEEgP1e/gl
3/Ic+kQsJ6xRBkHnxeC++MZ4nBrMSPCZI0veai5DIz5LviwsUe6TzDd32hK5HNfTbW7ruL4nZb9N
Evo0ndq/rtUL1yg0EEj1y3LobJpo2vE6puB9hPFtfCBW6DkzTG1NAtbuBSFpuFIyhD307Y+v0rNe
wbaf3KKn2oSYas8wzoiuRjpxzDOfNpUlKrQoeLk2IdmC9coGes277pgf0oBLVcCZALB9qPjwVqWy
7rU8AzIU1tvA3NKI1LAm/WfxU/Gj29gWT9Hs7I2cAl1EhPKxOlEB4LRHD+uZeLfK3oJojJMwgNWd
H0f39Q8Lb8jkR6GsHOPhPhd0ak6DniZVxKII/S1uCGqYzIo8KPWEAWm+hcN1l7rDLWMFhH5afhZ5
1K1pAm/V4tw6WY/GZ1R6n27fvrQ6J2Zmv5B98Wg65VpE5BQSAYwLOEGy003bcLUg64Ihvm8t/a3v
7C/NHcCVYbq1Ftl1qQ4Yk3L/d+fEQjExHGR/ziQ+4CwA0OAW82bjPVyaV0+LbmecCrHUvs1MZwa4
a//UctxKV3vJiSReubGlAlVReOs2bIaQs4Uqpi8rH6m40Fe2yG+qsPsqBRKKuJ8xpYT+1PSPbi6O
VuG0gan11FQl9Hsdg+ox1bS1WPJ5e9/YIAUnij6t/sRFvMe44qZJ4q2e2d+x14BTNUwBSVIlSjHZ
mVN9zhwCRRuZH+qByNRerzewwj8zo4UuapLQbSebNGPwnHbw38IS42B7w59w7OOLm5SQhNVtqRn4
OzlGvEL0GCrrIeyQUITh71xqTyZRQqNTxU9a9oFnYmnPZqBFOmwsZZ4nvMfWVmf8cfvuYPrJY6WY
rKMA/O7C5cOO84/JGF6zEl01aQu4X1X8z4k6T5k6VSn0vDD6pIT4JFg1XrnVsLXr6aOvF12ezo1c
K3wYgXOF97gJ247afEEqxx1TvHhtTUCzemISAG+CJsQfvk0iRdaWt0VOnFJlPxSeEkzQtfc5Ure6
xELaL08mS7hwvV1XVV5QKEzuym6TqOQtyRsR/Eq7/mNb+VdY13Atzeq+wK2xcwsWF6chbcnusMc7
zqXahOTHw3JCq23UR3RGj6Y2QE5H+YvKYj8pbAljskHTVAfU68uBsxHO+Systc5MFQ+uCC1IqQI9
6OYxJSkxybZz5B5RUH46Qn7k83wZ8PlirOacuEJenQy3Nq1f+2UFB9OLdmaTBq7qIRxrpEWl8xnx
0g2utfNO2tbGxt6A+49BHmUeeCZX1zDrw55MB1z0oYGPXo/JOv9UbfkPowt444KnrCwqOs7i8mTl
L73I1gSo3jVx9xYPjMCXU3CeiJiCWKJvI4cTBf3Eec7DHYj4W+h2Z5DbS4hRPl0COrRcGhtSiI65
KB672HwvRkfQ6MWUteipPB+XJ9FxYyyTxytVINIBZQCP6z3d2COh2m91l/6h+31CBdodsM0nU3kO
1+he3uz6tqnDd8oD+BgxJUoIUH+rMchpDMJW+snONl5h7mEZAeulk0XJICPyIbXbyq21M73m61iA
7c69uyUvu1xXtqPo6Ud/W8xY0cwiz/ZlcyorjQEBB9h4mfaHvnc1oYUQSejtx1lDN1lgWUlIVjR6
0c2QKJpGnBOY7WtBndrEFk/2bmoL40bLmWBJlAhMIlwaNS/WkWcYu2ny5QF5XLJqJjKYRsMqHrSp
xTTezdrd9eHfbdjQp1yXbR6uXSQcGPHXJveqjrBxt6jIMljSn8Y3TySYcRNg4bjjFEh/OlQuknRE
Th8OOLIh4J+6Vq/t+X+2s0Gh2osQpA8Te1qblzlv2t1Ahd4o7mFDAwCZdI/kC3/2Xb4ou7j7zJo6
CGPwd27465LZGUy58QmPjHtNC90t1UVEznH+rvUYqlYWpb2jjJ+w9LhoqLCLMPyyUtEHQETeGtsA
4VuYOOsl/5PDsuTJm0QtJVusHWMXDl/o/ol988/QQt+eWITDPjzgxIxBOohV55uvfobpt72tJ+0k
l7dLlgmM5UCfUjjf+94L/nnYHpYkS8xlMEzp7aw7D0V9qVMxrNJcPZYR0+fc8w5NLYA03UtmoiZ3
ve9mtDHxj+TdZOf36TI68LUC2HBsjkKPVNA2FleETwo8qrIb8jHKtYzkyAy/W1NcKy5r61AOgkAd
m+5tb0WxwGwCZofu4EhguDWeqJnl4tAYNZvUri9NOryNxRK0OKbDLrSKX5XM7anDaSMC3tZtOmUr
8rnBThbzAcva+LH+lkzuyY9+zdZiJtuQh+bRcNaJV7I8po+FegmtBHchjx4tjqxohcR6NXZ4OYzV
GHh+Su/s2mrFTHWXJrrxmvms1njH0t0CsYwF+VBGchQ96IsziDM99pOjF69t4eUbrREJRIvoDY8R
JOyeuUPNpAcQPVgGF9KhS+wQyCEgVR8ssOdmMBGrm3zH5jJtnTWCIe0s2xFkyqvMo8UsbKt7zueM
kr9QQJXhwHAFCxUk7kzcVTfSw2nkLnll7gWZ4xgomoYnI8cQULewfBmqGloVgJVdf2epxPulVPt8
Amc2cts/mOLQFV2/miIGU+0M+OS62WcPyMfdptJWJaSHNq/iQ5QOSwFtvttIXFaglRF2J2NzpxcF
gxXT/qqW0VP4IUFYAiPTqF272xbMEppscxMhDewpRu5Dh7OyrAA7ex3dyXAe0NcFcFTqjV/auKRP
jD2cJbGmlyB+ydwr5mWcMDgjZLsmxqWC8m41Nll/L8lMX7fEGy2G/Edw+VNkyyDvwW1GHDUMBaxJ
LVUf0kHi+MEdIZYiDGSf6KdO6duCmnI1uSink5nEcqFf/FpYO6H3cotD5GGWqbtysnITmwS2zBE3
hygS7VGBt2ceBPc0G1+cEpKp3j0zNeP7L2eoPyCyYdKmN3kFrE7fik9t6hC9MmzxYsBFQpbJbecy
P5UNoH1tjRqiWPwgc7/YzJ3FzVi1b1j0bEp7qT8rpHHzcLAzVtI8qV5KZ7b2rlnBZhbVdCPaZSbU
QKchfgMOn5s11LU5eeJoNzYi5rTQlECA3QIEcqHRZjn2S5E3ReAaZRhguVLC5UT1WqcBkW0lBlDL
JXnJR94im7iErbyxAyHEkqcgb22RvnYOn21odM4+TTIITFz2yHxeGof/WNq8JXoikJjIYVljJON4
w6vt2xCLs+IWq8/xGFX3OhAKZ1S5CvlWNnHWYvfdNrR7vLdRT1uCRgamzlRZLrOejePVVZBGw17Q
uBMvXBCx2otyx7DYwiNm6w+nKia8Ba3sp+6I7qEww82QTq+WQnU5uMNzG6L1hAbU7EqCaFiiu8uY
zOyk/QpSgoB1oq/acvq16/U3ETNUgEPfxBglmoDNnfob/2Y+oim9G/ReI3zaQwEzeMRulAgTZA2f
1gShMwkb6UnYLDmT7RC7NS4kVP/1SUwdy81YmgeMSqqZssLmnBO18T1G9qdu/g7j/I31DOEWGIXb
8m5uHR1nnBAcOvzEfItXC9PZ6jkKCkaGuNe0iEzAPTQ1nBUzZocUnzQeNm2svfuN8Da90RC4lmTV
icmfu8lnj3Q8wUyHsVegG1Q69DmIe6lY6Wt3GPuIAE+MbM1t+5Ba4XTjhDqzDVofUULJcaNq3Gp4
wcNDfuy0XN823h0eFxSG+vQyjMZ+bnVQ4bF57gYmIo7qAjMq22BUvkGhmM/89dEpbrv33GFEZv2a
Q3Ln0e3TBHNXHIYRqhHtQD8ygI59jZp936Abv0TkkWgVYdaEO61Vq3031fBuReR65eEp6+FWiv5b
eQD6dQoED7vyqQMUIO/Nx/e3dAA/rOchpD1McW/YIND51Bb1WuxOx9EluqBI03tN1Ljn2xOn3FxX
qwoqytoY6PncxRO/rcsf3VJf3aBTsThqb7D27BbTbVXlX3A3SK/E/ZR5L52x6TYP/EcpZ1WcAr/Y
+S7GAhey4TrT0n2hE+jchNadbP30pmo5ty25jviQV1PtQw9kCG5I397EnVLn2ttYsGfX3ihI2+g/
p6m6cIdNqYKtlaiRzzVVCQ+k3k7pItjt6DsIbYMgP9ffKSIrWoX00dT9MIgl0Gtc2Qm/AZzkUdVf
SgdlrvYHrF19aNGe6auOtZM4Dy1jtnks/7ju4s0iaI2aFmLdwLdi6PMu8uf2kiw/bNC3AibtzXWT
k0uijEAe6szhv22XCJpw3BfQH+HkmqylBKt7mo+LfzNM61qyDoe18ZT2Scp5oL+22EusDdN0g8ja
e45jr8Xsv0ZJLFC5gWlXbaE2TUgjUyh0EOmqGSt5kGP7NLj1vDNTK9kMTX4eoYwxO2Y6ZzW53HHx
EGzs9Rk+wiOzWiZxlHCssaj0sakAHd5YTdufh9p7yEs+0HLOV0VtNOfO72oyvLceN32vxpOlY7yB
69ilCSdAfmDGLh6/VG/gIu4ylk9748VyYBbW7UctcXJB0UUpVGz8xr0UTMTW9SzagKJ1EyIdHBix
4pmzBG2on7SZ1qEzdMQX3mRNP24x/oa5GJ79OTpFDr0Kbdk2M+s4UFoGHmOoG4P8AYqc8YclF/Mo
17szrOZe9hkwjBO95BPzT8F9KcJButGm35H84DS0jHNiW8O6K4toq+UkI0jD+3VtOJpF9zJ2Q7gS
2CAH7qQHbjuxPlvztxi9fWMRk53+ug4n6Fzkf+SItlZ3O2o/jRCjcoqOyqqfmwwyRcfJZbZP6DiO
fgPDJwrjTZg0uHj05sr1xZ9FcUIhjjtJ65tWEJrurQnzOmf+shki5+BD+blBqPhsLDHjUa0xba/4
AFzx3eaILdERVYCv2zH0MLVJ8yffYU5tumQU4QVy41TTZbCYHtgifI/vYKCwqgShmje9CXV/aE5T
n+U7aBmHaQgvxIUgfQGLyIwRqo7LMaNpei1K+6eZx5MQ/YUqFdvi+JiF7MHZqUEIareZ6Dm7l+qM
OcrFSWNBOdsWICfWXtrdwRjJQS/GR22ajVMPF8iEB7ytkn3RUOJ2vvVjZla/Kp32Vau6GZwr42bA
52aizJSQnhovPnbM0sDcPk3RdbcGYbFp7E1brev8dTtXgS9izpbkPseZIYhY66tmh63SAc4kt/JM
N9H31x+5Q5xYOFokTms/kd1/ZiL76pp45uw3d0ryvYiE8ELy1rfO3H5EFiBkmi5y+pQJmkXGk1l5
USCwKANhYGJr8zEPzbCF+MQKe5N26TPf/4P71dSNv47AC4BpAf1bX19pirbKjn7GdnxoTfenzrtX
b2ofmUKEgZlq+OS7BGf5OErJkHZAGAt7hzmqRmqwI6BkE3ngrfpilrT8OlNnN7SOGKV9GaHyAlnC
E1umWWWHPJ9OLV8Tu3MYRgfzh5vJmnYuV1AZVbuChTt0tDerT34xNytBnuW4q3Robcjf4+andNtX
cqZAo8vqIsXWCLlzsqbjruzvCzHgflx+mZkHN33c9F4CpU4XNbkM6E7rJX5GmyDYhca3a/4w0PQ2
8eyfRihp69LAGgHqdSJ1OL1+fDPas7FKk/hUVxqplVZx66BWy0pZ7LrJ1jfQ5myqCxX0pbMz1Bjh
NlZLIljkg8mBcVjj8s/ETUNTGqHoJN0xRnjty44VfjfV6U9cycV0qjtYpcb/TSqncEBxKG9pwpYM
tEm9GHPsH0E2grEle9yzE2MzuuVTXDd3Vk8QBDbV/BnJWhVwXT3QcvTe9snJaIUk4/IgmXSCq6zs
Fk+9e+jfmP6NNROrkSHGSLgTzKmd7LR6o+pLN+vGsSyGrSq1aC0zirK63VelQd0KJpyUCd/eWG68
eD4lBQtQGMtyo9fdTeQR3B7pxC7AODJ8rd34uYZceXjLx2bTDC0lQBfdaQZFvyqr74iBnkwJo/Qj
LVlrk/npdPIi9G5f+Pm06Qzq3bzLHPAgC7FQjiNLqO66yPqqxTGyWDXJCXQZh/36cBwqYSNzH/wf
MlI+Ab+E9F6YoOxGYuDQtBwtmtI4oowYI/OCYOUSK/2SqB62h3Goo7zYGsADTuHcjaa/UHkoR2tJ
kOIE17VuzNd2TJ5gWFKO4kNldwNCjdI5l7P1GFrpg2BN2Xpuv8uaeefXxk3InRyxaNBXDMiIptyk
KWgkiZ1p0qxMOVpraJQ88iKKnRpeTFuAmqPlTqp4Nw3G1u06qhLARp/MglWt5bdibL7DdPjOWmYV
6bwy5EMu+56LBslfWL2ZsfOdjPZPP1T49ZtrS8/rHeb3zMsmjBUkXbsTfwHJMrCvywbwTLtY1fwU
2+5L6o573bQOMqZU1TrzFvsd5B4Cjk7PDdFuvX51+2sIbSP1mhsG1hCDL7a25A6rq6+mxDYw+xKW
IIctOwDq3jsuSFzeVa9z6K+baRa7uDOefXJYpfTf435hxCfxraYgUkC0IwWiGG/tgtzTygTgLrxn
HRe3PqwuGB4NMK+GRzmAxXQRYtjKdU4Ixwi0C+uHAiHDyp+n27L318lsk6LELkxMbi18Uhizelvb
ax4su/hsWrLKNN3Fax9Cmj48+QJ42fKRFdjeo+oMCjZ7zZLLBBqPBGi44jkjoBO5CfZittV8lnq/
1mCpSlJDx8S8OIZLZii+gSmYe1+H++WWx1zgdS4zeyXiEm06Up9Q2vfSas92M3oBs0babkLrVpq0
7vLeaTclnB7lwXwcu6PZMw2OGKc02h+cHIh6BFtdqQYHSXippstXq5iX57lBX+oegOBZGxOj5r42
73qjfyl0IDBckRZF+k5D2N36DkUJhaJCrbKMAfGTSrCd0KMJcIDqN2w/pGds+0bc9q6LH0pNMmTG
mo2hhVsBaPbdSdWiOxlV0p8AIGbGekrbQx9Rq1arx0PRivohFVr2QFu9/H7dULXoH/Ep4rbphHhB
hnFkBI2tt7t/nmZHbRw2xBrKy3UTdADmELZ4//cgqYpS1nFv3NhzWz+Aw8gH6GKPtY55x3WTRbzr
Wfr6/u8Oy145AaZb/tp4/e+BANJR6StTO1z3g2w93o+S+PrlqNcfaEv2MYJKxtb8ZddtrdN2AQw7
GxuX/2zLEy8wMPW5XPfAu2uC7ZICaNuZuohx+OcHvd29J0p18z/bBbUBVjqKgdZ/9jekg4uFuGVO
ap7/3ZwTrXaOYBhdD3rdnlcT0VOxfUcvsq1NGd6lZHo+yRDiVFWr7ub60PGrbMmAmzfJmPZPfhPl
R1OCJZaR6rlzdN49GQhBjvymC0p3PCmdxff60qnx2yCCrHe4PkxzP90hbBDrvweOQnVLViGg2fK2
TY7rXGb83fX6Vp5fvzJ1EafrO6mEyMY59CIACXZXvSz2tNNacH2YoDw9Kd98LqTG36HrF0sa7eP1
OAavBMpo5O31QHYJqU+Wfri9PtuldjDB6UVVk1f31x92Lptt1nBpYZUVx0HvVHhdqKINrk/DaK7u
ecNk35DBzCq+7FMkcwzriqHWv8fJ2mmkHyh3gBTmtuus5ALEHm8rNeZ3jOAX5kBd32NR566rKBke
Miw11y2uCo9TI50gRH3zRO3VBJFy8pcO9I3rzlav8YyfnZvb7ls52uUq1/rqQzT1D6GyyCWb8tUb
0uLPWJfIBlPru5whsude9duNVBQFMxUmHFUw6DULx6zfhSMVzaq5Ba2CklvgQiOcFPoB0cSUOwN7
z9UuZhbywyDiaHWz/M4b996F4f+VqPTdK+PmU6cnoHpr/XeT2e0qS/Npm9QR0Si+Ie8Jk8dXM3dZ
gpbA5eu2KKuRVM4axc8g5f31CSMyXBaJsN5cH16faBLAoTTKNcodDvV3vzoaNw4Us/X1YbccoHJN
bzOMHo56/30Psp4r6NPM0WwlqziYG1ffapaBC/Gyz/X4PjPB3Sjt4e+fen2ibMN+V7bMtK67XI8/
ajo8/yFm3l9J+Gwo0vfzkBEXyQj0QlpQse+lnRIJWscnLjNt02lj+oiJQRI0ht19FLl2Nu1aRcyI
72cvjH9lYX9C8PZflWN6RCB3yGaVm4Oq+PKolZV1dE3lbWleB67/wmQubg1vKhze7Aorl9jeoB7g
C5qz+b50a+d9dMwqiCI1P/hGUm19p8Bup2iHG9j93o7U5vBCrGm7tmSmv8AoTDFMiu+knj2Us2me
rbrAaMFyFKMJZoF9FsszJw6DoqjKzhmt087Ca+GUZSLf9RKXlLxkwFVkajplttXtrBJWQSkY/vfC
KE5GP5k7nG2ik+Gbzo4Lxb3NMoQAFQsuV9lNCelkVyPt31t2Gt9TjVDSGa7zJ8pv8JVwvjv68FXb
RdPDddfEnjVQmf/sOg7t/+xqIXN+0Mn43g2dzerbZ4+wp9Jbss92KsTbFLdl4IzrNgDP3SBrFW8U
caHrutGZ+oXqvjBbkpXTcN6Yyazurz+Il3UDCzuJ7fWhsexnDChxI6u2dzVLG8HdKVg2rj7RwUzk
+Pd1cQqo7Jlhc8MQ/HsmzQ+jKpB+uP53Xe1je4NOiW7Q21ekqMCxVIiB0SXcW7gKryHtjJvrNlV5
4T3VPRx9HDeZCbHfdZurrLWasGe6PlJxWJyxKNtfH10PhD7N36ek50Fn5hjXH7awQ4KbuYb+3Qaf
s2GU65iH/r/7Mf9Ym1jbXa6bat8rsXRr9lVDhPqY591aNxXsCgCUbqulgu+OOMh4gxoRPaY2Z2BZ
ZntxuS1ABFg2gk1mwd/HrWww4APH/bvn9SHG+UBNy49/D3F9orKj7uIwUsdz2sMGRrUXI5z0/RW4
L7WcP4IT8//ZGNmOvtcMIP7rC687Xn9cn0CHyjh4efE819DHM985REsDKuPGOg/gP5eokNBacA38
ADVsGfLY1Z1ZY1Rhz+hxqp6Bo+WWP6VZ+fdJhPDGl+Dp1+2F6z9i96E/+ku5KyWyGC3u2b+sjlWN
K5Q9kTYdTqXcXLf3MR2R6utXpjgu5kQj8aopo8vCJnLWiJV2bF3OptX1124iubQcB6zMbe143dSk
Gc9eH//99br13+cHH+FaXmi//7P9+vB/ttmmZxwKmW2UB4ZK7tV0jM3pnx+63t4nPf/rLOCLF7Fr
vxkp4gO9zuoPhnbftqidT80tXzrD6A7CscTOM9J44xcWrh94wL+IymB8hsKjND3W08jAl6nJk1cS
Lwk1ZsGElaFtWms6erhshVNqrWGFs/6V43mSsviZakw9+9Z8i+xWh0FaeXTsSrtRr3vTGLAV1Rnd
r3RlRfuwKGmtO6Rdnll81r7xTj659oBhdnUsTWwGE3eGkDD2W1nU+eugM0SbtNzYaki4Ppww4ADF
pn8dmqi+MWSTb3UEYoeqj4oXb5oOgJHlp6GsCtVTGB6LeEgfQhH9Xt9uNj2+QTlWF7cqhnMYMWUY
lxcsfwcMSmZaKdzA0onEDjvJrxRL0tP1h1WO/UmKHnqt7WFxoNGlSwiSJ8tMxLi67oOWc/kVmjYa
OHH85+F/D3Hdvajr16LIq/2/h84taMFCG7pNL5EGjON8wLfFP18flRkCNHfA9v76MG1gsUBPPSiv
PbsMBLtDCwICO0xPgkpqzes0MFdNSyHf3Zm5dTLm7WeVF6/QPNQfIppPPfXoTzs4SLLKiAT7al5V
HjKBlUYjv8DRfoS+pRhhyHiRWOT2BTrxDp3yYi5XuRKHOdOoVwnR0rvrw3+fyHKtIAcZnuUA3H1J
XrSBGHELQ+pbz4mlv21rKL5qdNpDbPU310fXH9dd7GW/60O5qIuEisDLOvc+GXXtUHrougpU6nTp
AyYKJuKrdbI8fd2n0UI9yHMw0ca22Yfb6h9aeu3m70tMIw8aM7Ivf3fmezobJEvYje3eIxjiIP99
j7+vV2HR/B9757VcN7Jl2185Uc8X1QAS9kafftie29CJRqoXBCVR8B4J9/V3IKkSJfXpju73G8FA
IOG4DXYic601x+TO4n+0lBScxqobduuOOuz7MM2L+2CZcsR6Q63Oj21eK7tNSgiM0h2QcChXzNtG
97xzbSbNGS3LM3Ni+0FHVgVvzLmtWhekbEI9ucuNeFY7baj2G+pAqoNeUSfY9aLaFy71rlknwsc4
KN1t1QNHMJMRHRXyTsxzeqRuY+48zBlVNn4Zaq878mvBa9EzJBVNZz/kXGtLgWx6Hm0RbaokQ0BE
pcAHopnbkWvdClvYH+YmIHDqmswwEdkxNwfqLqwuWam9riDTOXVucCY9D2A0jrPrqnWaa5eKNVLo
Tfy5dvNjUyT2UyMqF01FCA5kzuPnSiOAsBzg/nomudSWoLoXfaZe5O1Mhx5rXU2teUtuiYi7W2cP
Q4ZCCYBnfJcEAdwooytJkWTufpgc85TwjKAcJpdktJPyTP/W7adcd68tPp+tm6birsywv4t1zX0Y
F2QRPN5VXVvevpXBPK3yxYNBupNxIdWZEbiEurVsKqjgv1TL4u24rrFKvC2072eoPd004ZA8WAEW
hIjbyXFvqUiU946Q0YfKgVkRA3rbqqZacIDlOvKekf2iAgI89H6A2sYBhkU4kAjIcBX40sKZtg9P
TpE1lyEa8m2aZ92TGSdf1FdtiG+xPURfE+5VgukTRhfLOR6oopO1nJO5xBSaxGqfZrGkD4bg1Sre
zin8zFiZXv79nNqhLiXNihOSKv9kdJN/IuVJfmswSUjUSRHuUp4NDW7Y7CrUrt9XGQSLjSbjXTbW
ucSkwELHh6vuquXdQ3nGR30KgTCsbN1jWSwb3hddFmMATNXrw4yQditHHNfbeBTnsjDTbWwn2jMi
+ZuBu/CrHfe3VjuIZ3QLBWnx9j8dGuTyRg1drWi8rfz4+6G/XdWadTzWyzoljPhiNoV41IOmegj7
nxpx/2L0jvm2x/B/2vP7OZVfDfu2CShCmeseZ/FWH3nGovgnIapbW7WaGgAB4mVR+QmESe9Gh9t1
atJlvqZWCxi0Gp6qv25VbcjwzXEWhKz9STsWdnhCMmLtM1LFR7Ly2lFtR/hO8FRtNPLRg4u8HE3S
zy9W6ijpGNI+qANatVWtqkXt2eTKXJmsKsgZ349XeyYj/Ev6TXSa6OdvQ34ah2wkMGfkdXEbFEZx
q9YYhT51JFOP79vHIDQOniBxr0799ViqTb8f28HuXcE4kGCHvfCiFjagT+6j3Nq6dQ67pJNov9Xq
+zHtRLrj92PUbke3gbX0GMvElBmGDxrw91NRdDrx6WXV1Kj4Umtq0YY8uyhPilbv23rTm+rLezt1
5nSX5HDM1MlIHCE1/XYdwpUkadrWobvyyJH9dA0GTu66mEad+poKrRa4vt6PbwEZFLehHhW3dTa5
aMQDsfEnM/95x6HrAfi9b62EcDdkWsVGnagWoJWL2/bQLEeqDe1AfZjDkGOPTiPHaeZ5Jt14wQyh
XqkmUqZy3wpIS6ppWkhGNbSaZ9WMnXjDA9J8qHzTvE1z60FtHmLYrZ2Fh1wyFdNza5DqZQrhXqm9
mq3f4KQ532GUbX1oi/nt0n5mydOQyAqeEieR8Zi2cIWYjy4vy8igCZa2Jq4HfJWezQBnkv/8aq3l
1TIMi3Zkksbn91erLpnyavMWQHONSn+vSOg5j4tdV4bURS+w9Dc6+sJTf2/WbYQSzaeERu1VO+Yx
o2dX7UwvPmVGVhxUa8rrE10lEp/M2PoJY11kgXF8C9tt3LTEs7dj606UMkX5OgBUcF0yFMI6KbBJ
PzTgs9TRbye6IqJ2uvYWX4/41tba+JZ6s5CpxXCX4n9xBiB/ktroPesm/37yR1RHvn9b9+lju2wu
fHQ2TUo6vZOp9zx2IlkTiI/Pam/nJHhiTOlTaFA93VlY7IyD5j03iMZ2RZOMO3WWaQ6EI2WSXPta
5j/NyVn9S0/r9TOkVzKAy78KkoREblNoe9Wc0unTjO8sDKu2emjDYKv+pd+RGzNmnK9ln5lPFqqx
NPYuXSbIeOg64mKMrC44ZbuXobbJvSSGE1AXan2YpswCN/Rj96hRw/B+yjzPE50oiH2bR6uwUZ1E
/Ycwkv0HjJYIHWYUhwYhTZA3GMgM08v7EYYMHodEZBd1PK4n7V70CC1Vs1kuuGRxl2upc4Ymt9cw
Rfy9L+x9J6fmZizQ2zMAoNS+0fi16kAypXDCr9GdjPryKx5OOXWC4eI1YKG2nTsPof+QPNpO+9kX
WvE1DUzKX5z6ozDtettBJjwTjXQu1WzUeCD57l+JVm/UobVHns8cdO9+zvCGm/SYJ4ndDPdz5fcr
9f8cRIpZ79QvQUWpolaPDMa01D61iCq3Zex4zxQOXNShXWJ+6j0dDaLpGLwoIjrqPZTBUK9d5lF/
v4eUOdTbeyhzxlTqPTSohh7jov5M+W6/C+rU2mV6Oh8oDsg3JmCPR9Xsm7TYmJFuPlpd+33v7Ifi
p6aemvWBpFG+Q+1MnkRoyZOOT/pGn/TmmmL44ao20vYANhmOqBZnGxdu3sdp6p8pgba+ee2pzbT5
tavpJoCQJwjKOXv2g+a6JZ5ZSoALgyhehryO9vCycvB32VCdicxhGbWs/daUQJ6xGba6NfMAjq7r
YUIdgQ100OXOdWaIbTBq8Zm0kbfOiLtu1fbaM6kFQuhcnIVdbstuwDIilJwh/BjjF3/03i4wXAnX
wlXLWOz1XFc/Wxa1oEurTkKqeMpmetvZN5GxbZoeIsGyQx2i9vq9WZ5IIEDRT0hQQQLbZU1oXyzi
mxdnWahmlA3OacZcUrXUdnWEkZM/IunjQqYuEqTvy7lDicdRZOe7CNebtQKwo3R9rAD9f4hDCiZb
gzoLBUJ35/bR8b30A+n06G17lblraZjtX9A2UJv3X6GN8wyj/OUurKzgEIIO2ntRVnxIB5Icnab3
X8WgrwFAyxcdatMGjKNxDToVBzSZxbux1tqnRjcewyYdQOpglDUV/rOd4KGSGG56llU94AEiJqj9
U3jLHAMxdhHeISsfzsLsnDt7WVgmdYt2eTclsbMQxeSFEswT+j9qLRsrba7MmWHF+/GybeOd3jFl
U9vUaX1EFf4Uy3yvmmqHHjevYOvt4/thLpVUblvmN4g3nbusDtobr9fW7wdAlmFolkxf3i/TCrfe
dzOiPnWS2iFlPG7SLAqQXHAhtc3oihGz6zi/Us2+DJxdEVdUQ+h44/ih/ewxpTsNPkUAqtlOU7SF
VKMfVNNNy8eOdNctYqrgAwr1XdtJ+7maQgRs/r0xJtaF1AUI/lD/RhmWvk+aiimN2qYWcVy0ZzRX
yJY5Vp9LsQvmprrq+uITtcBIz/3A3Bi6l9wPU2HfWuZnSWwB4Qx2FVdgzJC8LjvLpkzvdSvWNzrZ
oa3a9rYjqD6JyTROqgVK0b71i8/qcLUltg39ikHrz9dJslKnKqLTto3b9whJu/ZTiIbq7RpMLijX
rudPiF+8deOTmU5I/RtLBxTDe/3w3gqCt5bqq0YoF+/7+l9aP85TndyPI9V55JyGD+ZArnrpAH8c
+fb/ln0LcOdfnOePIdWP4XAVDlN6QdmYXuw0uJf51B/AsaSX9+1q7W1bPZIwG6hs4PD3zUVDT79S
7Xbuv2Qhhfn4M1yC3C4vak0t2nqCqWJmEgOxv3cEhh6PP7UtNz6UepgfkwEfyrfLvF+hb7VpayQL
u2+5vlqoazEo6Fd//OPf/uPfv4z/N3wtb8tsCsviH6gVb0t4Wu0//3CMP/5RvW2++vrPP1yqG33H
tzxT6DoiUttw2P/l5T4uQo42/k+hd1GQjJX/RU9M2/lrDEb0CsvUq980dac/2tR1P04I0FhXkzXi
Yv54YzopSnFKLz4Fy5A5WobR+TKgRmb24BP6O6ZqrF2Yfc8DhvJadYhaeHntrYuGet96pcWDz0AF
k4BsFyapdd3Mtnhb5LNxbdG1HskN81lDS7Kuqcqv9poRytX7cWoHOTcMNMsYZHIVExS1i0NdeMPF
LvLxotbEj7XlCMgpBcM46k4jpiaXwDSuuliWd1VMKW1gTT+1/EK/siN/2v33n7zt//7Ju5ZwHMvz
beG5pvC8Xz/52J6o4wtj92uDjevFMfPyepB6do27xbKOerslv7Fsqbf2hDMZZRsj6JBl8X1z0vhg
A+s2uGgkNze5pdsAb8b2zo/dBoQC28bAsSkn1fsIVd/f7Uo2X+qskbjPRE815fo3MdnwJ918ytJO
PgpEU/cptdxqqye75GIESAxVMzNIqoxCA56/nGOjPdiGWdsg3pf2E7UW2Xp2i+yk9hZl+tP1x+qn
62tCvxpkg9AyMHA9DYIOWEfbX4g+//cftC/+0wftGDr3uWt5BpIvy/r1g5Ze4TFgDYtXIiIDvBg+
P/UJh7nPh2qDskDYBy1Pfcbvu4cSLGpbFMe346JWohSGI3qMrLk5E9ZBD5tyw+XOJDHNXDb23lI/
rFaDwFpWXfP7UZXtvPY14646rPwrmFVi23vd/NJ1q6klHj5jELPTc1NeydzyHuzAuFX7c2Y5RMzN
CiVn4Fw34I3Xbe/NL0GbPozEmB/oA367YEb5wb3uCwoN12MGt3S2x9vedaOzHKqLagEJnG6/b+9v
8XmGwNdXRbDqBeRHylzEJrDeD+HUzireTjU1q9nMjE8OZUKVRwQ6BIR9PN7rQf0wjYaBwVtPLMnr
lvcSah9ddztJW/+kQ/8/UCzkvDWdKb4u0LB+EB4mQXFp5ximcva/uupyeiNgIahb499+6f5a1R1+
KaupicOo+635Hw9lzt+/L+f8OObXM/7jEn9pypYigf/2qP1ref2Sv7a/H/TLlfnv31/d5qV7+aWx
Lbq4m+7kazPdv7Yy6/7uxpcj/6c7//GqrvIwVa///OMFfhZhVsxZ4y/dH993Ld2+aXoO3dGPB8Xy
H77vXt7CP/+4fv3cvLTpy7846fWl7f75h+bbf1IrYFm25duEdKzlesOr2mXo1p8IXGxHuB6WuZ5J
z1ZAQIv++Ycl/tR1YXq6I8hvepZgV4tYZ9ml//H3G/7+3Hr7pv71c8yArPPLz5zwpWXrtgFE19WF
Y/PSfv2ZZ8yXAIREeBH1VjdOcCwClJ0DrFFF2FRr74v//TbFLvU9FJuI7Lnqf3npxoq0XYn4oAGq
JfJkp/5XWVOQ+nYm7JNk1SPMmCoA3EF2F2SIvDJ/lmuKHva11yAlGJqHaHgqyWlcFQiLt73gdI/f
R66ZV1wLyIKdUbhYNM/50XLdXVLV6MpfpNSKLSmm0Y6dFYqffq9H44riCYrj/OoBKuTHShIgYzRD
UY947CQlPG0tb+3KE6tmKX4eGqrSg6K/ZEn/5BXNVZY1zsVPqGXvQAUcq8G9MkWj7aJAQyde6lsD
FywwVdT+kxR0fedlABXA02VEYu0U62py3KOtMytJTe1T7lC3mHe+cSXForQVsIkcim8orOL/rKQw
0501onjWQ0Y/mkflYGktVdauvNHLoN918QzIcI4WvRL8KaO1N+3OTTy5ZgRBgqgqnswkPLRYWl6R
5vsGi9LahAMzJD1hNi/xDQpSqlUp3Y486twrlNAUwyZb1zumFmPtUgwofwuobcYBGhPsGHtXDMV1
Ad9j5Y/jtiDLh9LqK/Buf9djkIOgH+YBxJ+za3tPPo+Mdel4NUqNh8KhliP0dRCReneZcL2DLZAh
uWbSLLvdnCM1b4T/3CfGh9mh5tyyqn3r5ndz5X3qKW1eUxE4r4uQvFUje4aLDWl7UkBXY6pdvISS
iBrcBJyFL31cT1uMznlUG9ZfiQ9/I1ikb5nzRCq43JUFOC5LR/QjAVnxdEJ1JpON5lLRWRjXQaMz
Yx+9TWLN+SqtfOZm9TpNQkhDGJXr2Ek5Bm8eJ9Ud9oKrpuoo1NC/lH1fbBKblDceUxAvq03McHxq
0vrs9Qspjx/kykixopJZyrdXosnNfeybPfDjngHVKnasG8Q4zhH3lZO71CXnnbiS8QBNa/DKbeig
DUTTfZA4+e5kD/2jyrQrh6doW+dbq66TtTnb9yPgylUYUcSfocAV9sRPYEQAX6MIdFxYnRN4K+qJ
YfrmDsQ3igCv85CUFAqVg0EVy5qXGm2M2v2MiPBzVMtNadX9qrfc+6TLXnUdq6vIvpIFbkiOPVXY
Qr0ULlIaMFkUzZI+8Qcss6b5a9KDdxLdndWjetQSLPDSzLtbKkrNMPsrhcmpG+PnOes/RSPucvZC
UKq64gVbggQ0mEW8Rjx60HjXcuC70sza3ibAg/zPo1F9WPrXlQfUmS/NIqbEs7kexkMn4XiASkKJ
gMN7MQbVqQvibxgc3tM9bgkQJXsS9yU8BH+tOZBihgiKx7Alz/5gYoxKVCk4oDxYpws4+22BvfUq
t56pVJfUL5InbJy7tNP8TULdOmXNi+Oc9PSjY+6xqIhv3bTfD5aPEZqj44ZK3KwJreNY8pugaDzd
NAU1ASTyE5E+dLn8kvDrsrR5RwcgbONeK4kaoDIj522dUPkiAn+2iaCTBcPtNqlB/DFiOmXIPDfY
pM4m6BoxIJtMhulMFIU0qPg6h711wVPteowDbg0CYbK21mE3Euwn2+6GLZ7COeBJN33E9bNCeVKJ
Tezbl9D1Prs1haWNvRCdkoMegKhJHO++jClLDjMT/mTtQl8gpmaLG2Z23irpHUbBqTdtNZtxoTW3
013cD8UNNctrvdtUel1AZko+WX6PQy58FbKaYH2IrCSIINaRVQ2r3EOP7OHKaMyvVY5hWi9JbRGz
B/Zp/VUF47qVl2ZiwI9JYAUwbFNNAQSinJBAjEK2cWFiGQhNBtmvYHDl1wL+nAF+m9g8NCTZUJY9
a5+lBYdgrgwTGUxLDXQQxxuzl/Gm8vzbIkCGTV0OVQoEkwT6ApcSC0ObsHkfUU730gWGQy3YjDmI
kHi1Uy62W35aI3pmEDkOGYbkq5nrV4GNaGM2o7XhAMeQpfZaU8JCh8TWBGSbNM5lBJqoHG54GJyb
kKw7Ck+IFFaGu1vWUU119pOJwpLhW2yiyi/y5hUEKhTVAEqr2X2bApzZ2jR6gDkJy1/Wm9II513n
dN+SEaCU5nno4VxYa3b1sUCkm7oxNjBaLAHvGtzlwIS2oJG/zV0uVtiWMaTvQ9wZ+kOSU7iiUdBh
gFih47JvYBgRcQTUzTg1Ki+RZXweRvO+maZzFy6WIf1UnHtqCMIQpI6ZPRmdhYVXKvCVLFDaJ/F0
6wXFY60TKgmwoIPFB6p5hsU2QSBeObAvpiG4dEDRWq/ihzxsQDWNBDxHF/OzV59A0SZFAdO7JoyA
2Tr5Kb/lwhs/dbiT7oNGvASgDC3JtUNXfqt8yFo4ZJypV53PcxvfTdTsmCjHeAC51kw0GsnqNp2c
b3Y2unihY2DZmz0M4IaPyXbvueQeqR2d3qAntzGlFCvDDM/pUGtnjN1OekW+kiyhf7DSEQ0vNY/p
RAFtXVO61N0P2LqjaGw2PVT0dZ4xOdT5PYEYAkgbl4B+J9zAK8PAOtff+shj14NTfcxrlB99Unzz
YSG0A+rdjiHderZBe/tdeOjbFkvMvB/InMdrneJOxHx9w+iioaicOHnaGtmGrFIP80884BVxisNS
26HxBFK/sMIjfy3S/pZxJMqhMYpRm0YTNYgZAuN4OKChfAm6YFwBQ3V3vRheMcs18MwD7u9vyln7
ZCZJTAWCK0+MFRzEWFbFw973eTOi29S4QUL7rz8b2TLE87pDAL/6rOn5CT/Sm2mRO80i9zcy1Leu
oxkbZn0+JgPzfgpJMDED30+dDiOSLwugJJl7z6oI3CeIBwXiIz4/mIJe/SolHYYQJSTX2LU39GVU
S0xGdF3bcJcoDqbSicD/HsJNeemg4hlG4aIkQM2EfQI4QJG/uhO6pjGW9EUHfYi/FnyT9YymzZry
gSKPWO6GzIcONaIIHdxG7DwbFaOtmfyMNHM71fBPBrAJ6yp0EemkiFb4vz76VfKubY0fQGFuQJPi
W2bBk7ZH/U5rYQtYNe4VjWM01IlH90XVpGdbq1AOtgwYiP1cuAcYg2RX9ayn2zpE7FoV/Ve3Tb+S
CfvcNu6HIBqzNU7QDJml/KuO8ESdpGcfG7IK0LLMaGvb06NGXOfgLBEgdMkPgDirDcpLY10x/w96
dJ/+VusAPtOpt9BoWTRTtOcZNmydmDI5Ib+YHcVMPjC03Kfexam0hzz3qju8SePAvgLlm69wKoN3
53uXuozLDXi2ZD2HFcY5XqHzdYfy3LrjzkkAVNTg1/H3jbUTdNw16YT8hkjbsLddMojYYsCrmhnT
h7PWP2gjnrZNc03gOoRcbZUHHXtMaGpruPjlLorg1HZBF18zHQekBCdt7WoRskUt79d6ZfDjLdGO
o1mDqeREi+avglmHKedZBzqw69P6VV+c8dpE1Ce1BofpRti6cWVqI8NGKm1XoE8nRgu2WIfl8KxN
ubYf0ulsUWF1Hbn8sG38TKZkklcDj00ig1mxh8qlATZOrsc8FVeutwzbXR+JmGAoZ5aRTkwquEyG
JKndV6gtbZwBMSI88KBAxuF2pwxv40MbzMTq++AwpgEiHt09jm4nVoiw5mPXu/cQ54oNxk3QOJNa
f8o9PH2ocx+BrG5TM4y2ZkIIAlBMP+niJKsxudSBd8npSCQQsLZECTDW0VoYEyES4XzqYvhmuoW/
cTqWDzVGu6e8qj/YOILNeuEezPy+1b35dsaBcosLWr3zCvjnvl8W+9h0HOg4gbsbvJlkrKN90DHk
XAfMLHZFTw1DBnmlM7c9I7dV0+fD9WAiwiyGM7KQdk11fI26qWacsCzmxSxFLX7b5qXZlxjTrW2g
u/2x8noei6EMQlS55HWwYGGrXrkbrOaGA76v49EZg+GoZ0Wag637u93ncXzlmMv8wYRl3OdTvS2K
8FsCMJKbdjEeUYsyDyeMHXoT/x7xEndCYrW65Le1xeHFx4WVVR3Pj7d2V0NyFfPWWZwgQKZgkWnx
rD3EdoQ0zK2PaodaxMABtD6UB2lRyXWiI7cPNsXw7ogAfp0tDhU55V5U5C2rPUZjoB/aZ4Q8mFYu
NhfviwGZ/1uTTNtdbdnNTkKqWssQWLEzY4eprqEWOh07ExC8cZbLvi8AcUIf6SNtMy6+M+rigaYj
k1Gr7xuhylG5rk97AL34zjAuODLWCibgPawSmZ2vQuOc4ziakl/C48PvzL9Xg8UWpE7jEUyedgP3
lTdmdVAIu3Z0oJ9pu7R1uqMvg5yPC6VYJXoD9kwddsz4deYbhBE7IHRo/lwZSci0fPRqoS1vx4Fk
TDH5Np0ZMVJThKQ+4Vtaviq1Rvhxxp4Q0C1PbUBymJqQSmVgpuxNdLuf19bofpT04FuR6dURiFN1
LDFkKQ+TN6/DAKEYz4X6GAnsVACi8AWrtomnzJHxyXygsGA9htROdbXdHNWaRTrrYJMclcbQHNtl
odayprO2nQnjcDk0gKHfYQiEVdL3m0+txR4+QlipFQBWkyxdq7stZKxjAKnl3fMlLTdiFVGlLihe
W95xt9xq0rfH6jDkUCoS2GeId+ujWtg9/iUVXIzj0AbHQQ+LvdqEmzBpaqahqJQfbeV8Igp8Ur3l
DjKWNdUsrAq+vJBfbU/v4Gl2dzU1o4xhlzuTQo3o79WlPZFihDQLnEsuJkPodbkX2mVVtdVCNQEB
UKzXQJs6owNHP7pMxPRZnpnEBTt14wCRB54R5B9xDSizVbO8A/WG1HsZ72VppMdaJDnfiXJvMYnt
HukQqmNiFsXekc4R3HF7dDUXjGDsZ7hmWAldiXlvW4OBCceUIoIru455AIuUH8qmKRMQnsu9rhb8
pr+vTc5imPTeVrupP2cjVsbD1p+YI/84z9FxnkeryXU6icLi429Xm1uRX7X66wiOjNvc4r57W7Vq
P6MXl4xNlo1JHwWrvInp59+P7NusPo7LQq2pAzHfS9ZEb6Z1qHNLmIncVraTH1RL97lp1Jovmo9I
NN2tajUpobatHuogT+cKmK6GtB1yNjoVhrNvZ+ArCDDw16ZjFHsYDVTKovsHmvvj8kK0cBesKn37
bNXH6nt8/OqjVgvSjcDFfix+OyQqZ/vQF/To9vJbJMzEbVgagU4uunEOLgFPptlWflNGdJ6jUQMe
xJY+WynfIteW3JlqtZ5MyoESZ+ePtyWWpFfKqChQnRNQmOLoqVXCuBCJa54JXXmnqW9TLl/aT6vK
tMhrmEnHYLMxrqKT5BHOsvQL65CCZk4l34Vwem9bafozj77q+P7yVTNejlBrahFV9ad5kGILbZLo
SoUzaU+Xla3e28Ew4TMhtf3b21k6T7VW0H+O0H8PhIkbSmV0+faG1U5Y7CP2iWjxhnBihge0Llr6
F35AUYOPA6ujJiDVuF6HpJPOF6cXfgPLmmqOIUndVR4n8thlLxF+K1e91Uj6bRaCpz5907I6GEjd
otXvN+FyTzqhXByR+OJANw47Y7Buf7q/1SopAmeVDg6wh+U4sMrpPjMwxXz/Hag7W19KOqjc2/10
86tj3v9HbVT6ushBqahtcRTyeyrgAW1ji0Iv9QLVKa1TQXwZ8WGGJ4eNR9JGEIEwYCyOoM8xRFvW
fmuqHSJFGfb/MzL/o4yMZS+p+f86I3ND0UtZ/JKPeTvlez7GMJw/LcfxyX148BXFkv74Ox9jWn/a
jm07rm44TOxscvx/52OcP02Hfb4QJtlm4fMa/s7HGH/6vk/iQHiO5VqO7v+v8jOkd37Lz9iW4CXY
/O5MwRPR1H/NzyBSmdOBSklCTH95et0e8Q/m95fNxLWG6TBl4S4o5VMk6uA4+/wKGS08emP8laJa
XEliq1ir7ul98dZxJTCJKWzAh0Ys7pVYpS+LRuCnUZfZPnFtOkF7eXSPXYWefdQuWShNhnwsyqXq
es4Tc9OVzdZn8HflGAbFnSCAoWk5YL7G2VvlYeTu2rQfthUeJAcp+lMgrC8J8OzbmlTerhP+Ew9J
jP/sNeZ17q0DsIFakVvlpZh6+VXQWdcGvvdns80vlG81ACPF59iJjlUwa6fQGpxVrWHfAaeIFJPq
WxlLFW/WcKrrdczxqRr6EB2UcyN4FuztzL5Oex11FJPANWGRr6RcvuiRcI5jxtygrGAlxvC8jpY3
GqsBbhlkLrkrjME+VcvC70dxFBk1fGFzqmGPbBoEy+uQd6MlRzuuGBkui7dO9McaoyDwPV3KV0bq
vAgd7dBhmNPXYXiCmdKBXIU0VvTGRqXJ1LvxHcdZ6hFXXeqFC5mBN6fz35iwVNm2H7qYgB/iEzSr
SaRnp2kivjCVaEPNJnWPnozsjdTNm5j8s6FZO1XVT2TSXOkhNp1kyjO8XvS+XQpY2s2gMdZaxp90
qVch9mf7wi6I/1CdXDHRd0xKc93mFMzCxAUHOQIzi52Zh+6ekZJxBffhp4/+t2/i/dspKUuBjSm/
CXh9OgHZA2NRJhDeWG0xi5NHtRhHq9l6pf2qu3i8rSS22ngDNAiJGe86y49Brb0vRi1qeSoi+LIm
8NbLoFot1Bv6rRkvQ/BmDnB/Mg1/hbqb7lw9eN9WEcDeDtgzrmPDJADNYxWw6Xczy/cmDCd2uI11
8IBMqC9emR2qtfeFuhlUc57GegMmDviMGjUsNwJKQnJ70TJkVRvV3TEk9keRY3FEAeD3z1R9fmrx
vg2HNv0qTY7K85P6BCZlaJIhiyxzPET8xdueDP3vxqswWlXmhcrQ8N3VUP3O87iB2E5YmAC9GxHu
W8b5jRoPG8sg+Kc2+SiHgTtebUCzvMWJMbLkOGNl9oLTKo/6vrQ2sYYTDW4wWL56xny0l4VqqoXp
Jy3w2EpDqfopMfKDYSDs7ouUkt1OwLUrS6LB2LHgFscAz2saVutiKsjPdCdYC89eCWOJqSQhPKkd
PSEemGPlO2Q8DKHVi2J2hPrrqC+fsdpgLB+5Wogfa6rpt0hLfYy4yMwXx2k5wQxac58n8YUHBDGn
wrhCVVSeAAWXTNk1+EgQbHjfLHTMy5kmDvFutsaPcd74DAGi6GjNj3yyKSXb4P2PgWDRR748Tvzg
d0Fkf6wQqp8a13ogHwkLZfkgEYAwdshhwyHNzzfjMitWO/o4yeuPrg4SeRpqh4HMkDxMUzfzi9YJ
cM93rV8TJhwIqcq+vUbBDcJLs9ZCGyDq9uc4hGu7POlI7ARfYx/MxlxXxq7OMeIImg+Zp8eHMJVP
ulWDVxkExG7/BdidDQg/v/N3SGqyYwwgYMjjbFfUHFETvQrncsbIK8HTZ8oulYcVgTeOn0bGRMaY
fgqt0r8SsBYJPXsk2CssDszlVhjHG0HibG1InXI4I9iWBsCCUcrr2Cypk0689GgWEheaPm73Ie+O
Uq4KivXkhBsq5G5w9zpnFW4rPNHis4UVxAyoxg7ziyzJH5nVfIptAhKpFV8RO74Y9fjBi1pcKG2I
XTpK6xUiDwKxcK4N2xsPtT2c5mSQxIUAneLpDaAunZ7GBr+mKcGBy4uojxcWYT1PftHgxRxJCLlb
4YF/HtsWAGB/F3gaoTO/p96yTvdVMt1oiQcIexp6ACLQrKoMPyF8zW6ESOA1tHaOlSNVpIkAxkd6
vshzZ2vjJdTaFYE9wG6goMoTnulUcxPcWttjW6MJpJBftEG3tWPYWzgSlWFibm0L+jvWiRQ/xZBc
xzlZ9zblLpJEJqJhz6APLwWVxkLscGImv5Wnr5Mx66AbpweZTTcUEwwPmSXMLfArBCkCqWDZiZ0+
zavJobrXN0x5MJOg2tUVF2XCdtvNSDj54seTWaTaNWUknEy9/pQ5116mZRsAHeAxgvwRgepIOikx
dkZp/VUmFfbGM0XIYsa61AHSNWVQ43G132E2gFFto11LJ9UpIPXatcwhzfTIOj8MSdPubEtOVE6Q
H/UkMpnKhm9mwGkyGCd9zpwKzIXB64qFzHZm9P/YO7PlNrl1XV8Ru+ibUwn1smQ7duLkhHLshL7v
Blz9fhie/1Smd9Zatc53lYsChCSMYDTv9zZY2rukRmAIF/Wn0lOJ04CrV+IPq6rxe4qqYjXmOKZG
jnLXD6S7gc+vB/rzfSd4gAh0JUhtoJoArYTCTK0dlAIevpF5Gz21Fbju07sDaouGCm95Uv5ac37X
CuPeyYMHJqB3acY1tdXyR+e1390ag0vhwXJfaCg8t6gOgKKS8DIakbvXM2fP4BJb1pSnM8IGA8Qd
IJz4oOfZCZTtRIajjqf0wS6q53RKDr2Fbq4R5AWZSk+AZkImJ+YwSDHxFTCjr6XtvWXYYG5aNdR8
V7WUC9mFfV4mO2daYkc0ypSUqzCpi8Ra7aceopuOWzREJkYG41tYmBke2EGynzO8qLtDZGvfxlbV
meWb+IjQ0ThUr23x3MXZ7AvF/J02jvVQNE9UBc6wvnGSRtt7aFIbb1ez0DHzGDhd8mhaw8Bxx0rz
TYWVpKKLez3FBiHU7uM4JF5bGWvq3hF2csxBc/sX9t4vcxXqa7tWz4ZKGICpUsjCWsPHEfTSa4wt
YeN6KwrlCpwdVbnLQYlXbhaf8MD+XZV0EQ0Jrdsys+HjagoKZAi1c67XCBycn8IKroni1Vuh1ndx
MCebcojstUi1c9eLCx725MIV6YPupI+NCqzWDt2T2ftGG12zLm5OS9Zg41BHRH0oDpRHEVxoLQYh
aYxZnItXL00/kWFUQODeNozABLprgEe/uhKQRSCRTdFwMicN/7GMqK0e0oplvFrWD2OKg1MTwGux
IqywYSBvOgyk6WrT+9FhKKOaIeG8jLyL9ueAk+XWmZXXuWi3JNu8RCFhkv2MK3lGTUNzvG+RS+W0
j8HyEBr6+KyCKVfqSREp8j74oRswKiyBvO7AhcggZVwrKEBepTT3s5tjJrSOnASFh42hCfEA21SJ
nZWSUsoaSSX2jSz0jgPGQbqBrZ5Oj32aNLg7cdATKrxUv/r7ZnHpJY5YQf+hc2Ep7ozUt1bYiZXA
JAnTHJUIQooqQQIMGSGfYXKyjE/ktlyTUJ7cHFuoIJPCkGyZvsiFRPFum3SJpPa1xVdhVgy/84Jw
Ufw8cX5IFkoOgyi5kMD4p82yF9YhFMdCZ7xn0JvgSDR9wUKaFNWkgms0tvHJ6R3Xr+oYpvYylMAS
KWOWhLFiC6d7F5nhsyC1xyhVnDpRBG/AtBncaBXAOyGq4QKr3GBcWUhIhGAE7DIM2hf8Snmdg0Oa
VuLrbawv7mwg3EYA6LIsNGtId3GEB/CCcRbT8JpCnNgYOh5/4zDs5O5GIzHc0Yd9DrsJYTHGzlB6
jswxpmOsEs5lGZjwSrjYdfX3ifLexpW1Cy2uLKyrPkBoiUTLhQSs9TB3lmndHXUyAPVlUS3oeE6+
2tqzvSUzD3BKwuadaU0qNtlse1SstmnuXN0FoMMOF9BFrkoYPVnALrlJZhDExC3ST9DntIvVtUTO
abuoiqkMDOF+4FI+X0iJOAWxqX2xjPJrkKXY+KUqNWGh4pg71Hfou8wnMwzWieHeK3nJzV1qyjVx
4vc+MrDrHHGXnlrMoNwKNDPoEgL3lkUQdb/mzM62uGlNR2XMFxof86MZOePoE2Sh7KJA/REXDJ80
m1rTREb2NFQYfjkW1AVukSgmjWgac/uqDdOetNhoU0T2a4+R5LkegmMWxeGl8CqmprmhAxETG2Xb
Y7ttG/1VMOWCN1I+nukaqi9Ewa1z7DS0LgmfbBd7sa4ixYzZODFzVmFhcG2ncIwgZJjD7ykLKGdr
HYkzWQWDYZkvgliaG9OCdu05WnON+rC5jjZWH0It+12TWCfuPJd2lSbTjrWCp7KcbbhqVuibSiTu
dG96EFl7B+h44Yfw9tgYJPem9gvv9vRi1geq0QZpE5XtG0WCTJ8unkK5vQjsnHLbesQ4Ii6Yrskc
Ae9hnTKkWu+3pRAPeW+oWIbWd8OYM//nhsGVHrPeqtbRNTqCTJQ5P0HRbw6icf2gMJuLN8XtpS9F
u63igf5cxMkdAmd3q47NL9xzTqEXksuy7uq5u+taY96Lybxv8Qk5GVSUV4nCTCZvOXXLwNLWowkm
UuJoM75fV606nyiXHSCTq0+TM+Pmnen6wS7b91qfs22ip+WeFL+tMmD3i89f7E/xwFOuTfej57w4
rnkf9UI7TLOAbmZZD4mI8OBMxSu1rx9KMRn33VQPF8ok68IplDtLNYIdXgnvMbKsXWmqmLMzx3ow
YETGkyX8nFHLjuHDZdAQEBTWwHgOpYjalSQc2yDxBnVoFIsaLRv8mN7QMDxch7YTX8FNz9bUm5g0
KScVDgpW+vlbZxiQzT0MgiMXsa3uZuEaDZx4SOuw2A900iMLZs3T2RH6UWVEQVINQq+50bRDk71M
brJI5/hdMwufrKiHXkrSr+5HbdL6Hf8R2U+tw81VDbsocj28bjibmBF8QTOza+fJWKsp7tNQ8kuK
0eVRB3SAjJZ8K20msnPane1VpaTBgxmqjzUozZ6PhW0JVkwvTxaW0jg7dBTkq9QkWqYivepxu4mQ
RJ1dnI43U24eHa19SFUBaa1wRgJkWWOKoq+xY8cnzsaIL2NGTThFUjHvCdfZOHl7Zn13ShRm/pQ9
DkkS+hQTkhPBnaqvlEm4pjOCKDQNW3MxrPQSyDckjI3bpVCUjMNGreGE6LZ3NPPa/pKmffSohWL1
rcbn0evKN/yJ1R3cotAnzPPae1fRjeqdqg3PkQjURzTe5Hgl92UZYa6cq5fBLkl/LFzEZs1PPNgh
vtq4axWe6kRrPZ8PY5uj8hp6xmQUqa5tFuZXt4rSS9b+pHqXrVFjN4eoc8InAgUI40HnXTd8RJaU
76N2zgbXXodFBBOp6YZtFjblRTWtXTJgJBIhcTpR7Hp1kKGevZ68UG9hcCeaxa+a4csH1kH1slTe
+8qZtr3pQGYq7K8pbv2Ejydf+s5rLgRWl4fe1EhQpI1t5/YxtMA1lNAaL1qSM72f0p1wApgLRbNW
y3w6EiTNjdBHRA67GlQ+PON67LOpLCGsMlSYPM33FhfHI0SvB8f1NMQS3IFL4EVfwaOyOhzjSf6E
tOKkCn4PAkMcx3umockO2qQfmAK/4TSX3aEUEX5HZtAWOY+zQzuI+VbiVK5fjvpRd6N+my3JgTlB
QvyyaGuL8iU1mew2Q3cXt7p2JdlO2yUppiOgxrjM5QR7Qm3KfS8aG7/SEW5Tvnlc0FSxJ6/Eeevs
cYdnz4Znqt3HNoVinFeXe7jchcVPc1RVHodhH6JwOgrtJ0OMcZ8WEywXCwZeEhWH2Xbxle4hEhUp
Bs5KLHZFXe69zPmVMGx/Nhnd9zWzyEhR7DvNOkZVjvK5mF4TrCKJluVRsodJrE08OOlW9OCZLFzP
OqBczS7kfFoPDK8HeO9pAjMWr25FFSTj6N7vdob9XNhdx1A3gi1qW1g/QRjEK5gBdq8VTzU5O9M8
kZkRIcm0hO5u0TJjPBLH7ULf6tazzWheFtDrEe7U2OgXORRTO2deFRYKoL5sv3aZixitKbUjgrHn
mnba7PoCf4TeAWrAw7juw9SnKzsPYRyerVGc0ngCjGGw3nXg1lbglr49W3ezbmmAPpQbEUruSG5/
E6RO+WgeH50OiZetdydDgTyY9N0xylDh5XA9HSerDq6VBE+9Ch8nGglZnKPTmNW0T4S80YzF+XWY
K18LPfPOI49lMkmuHHKCa1QtnY8OHjVq2dxp7QXdosPAF66+5Q7Tl9BwyG1Lxj1QlEklzxk2ZRvE
6yjOoktmMfaGjJhuPaavdayuGg3f+77Kfzfwk5KV642vVlM9xmmVb6yaOAwCqiQb7WmeUgNYc0kT
x7H9znMcAAdPPfdL9gl8zehAKDW02Nhj1qp/YSb1e5hVcXZaggCZMWKGVOJ93enAJjg3jzM23OQv
E2efm/QZpQaDG6Cj14lbq8xYnFBXbL2G9EBjSQdu8Fe49kZwtc3XLkn6b3g60LMRr7Xq3PYNig4C
M1rJC+QykKjCsk5FS/oLmVYPdYPFGFHwsO01M9hZaUNGYNUAcrbaIymODC9z7xwO0bcp8xgjQolc
4YgKdzko61OuRhQ3TcQJ9DPqHZMj+kPkYJtIJ4up7DPlHFoq9kKY3u1zDQaQhj6hWG5Yo9EpREPj
tys8/71WIeajelFRnZzLMYlODmcvFKQBvZ3r/gBsts/m4DUPq+p54kGMB5dG1vLEo1KPu7lSwi9J
UOzH1uIeK6h/aAnZKzOh7TvLJaYL/xhc1UfTz5jabnI1JBGAjgYCQ0PaU0uKRToOxh7TlOEUNZCT
6OYVP+gMytTLtxC+laBOmOlISwbzrjGt0jwZQNct7clA8uXboiUYlWIN04e6P8ZIoXFw3RR86dod
Wn0fxYxQ07q8uOFFEPiD80+DBXudZYcOm20NFerWG/kBHK+zKBDjazD0qB+ottVrd1J6lJAm1udR
dgcwsZDblf1Qk2pskC24NduB2m8kEkpBDjpSu3zTLQZFJAB3uwBC+MX2gCRIygv3jIq2xhhyRWDj
buKZ0A1TH6qDVbrM12D5EQI8D74zKuQwFEqxkxdaw22TEAniTOsA8lygnhxisonqcgZ6ormIt2ZS
u/vOzs+EPjcPmkrQUoXnfAwvfrJ/KCaE4MItn1T8pfZWaCjHBM/0YdK7uzIfv8N41GhlIcYHwgRR
zPsZTjIw6nls0xezFvPOymfjHOS5t6un/Ccp480KYxRn7w1qBh5ZUDkxinNsM7gIgFd9GJnJqRzL
rYZPEtA3FctD6lRIaVWKTmVypU8OoQgH2Z2N05CnpOUFwusWZmC8w52XiaEVPmIH59wVKldqfME2
fzyTVlat7ICwWNPt7GPmeEzSSuXRShLnJBduMyR8HMmJqgEbwqoq1ERjTnMeMoTEE73ZYXnvEEpu
F3f8225PHLOZ2N8tq/cOwbLVOcl3wf1wYlI/AODTFoyG/S0nhfFS92p5SQz9ERve5pTEHcF4zFmx
PRObSp/Gx2JZCI/0oqJ/xE4CTFQkDRkLXyvH60+mtWS3J41+VpwOqWxNinSaJSROxhqmil46+kWm
3euRgvPMDCc5nXARisVs7DRTg1jLD7eO2so5KH3iYlJgbiuLguUwN/Eudhm7erRdBIEFyTHN56to
eX7LUvw0hzre6/yoF5REBG9OMVFy2GyYEekkWdK/jcIyHxJuQ48umeDOahVl6kUJS+3CnPcwqw6T
Okw/zWFmcJ4dzNJqr56GJqKpHBVmUH8FIKxPYxhP4NtmioUaw0YL4DabvP7ObfxaMegMmJquMrxg
MHdvDlVOI4w9cHfnCWYsIE73bsdNZGBwwjDzjP9NfecAHWK6pvtZZTyNln6qmtrdKUS/H0I3yFc6
6nTfqb30mk7DdXbCAd4SjtupN65Mr4wPeV6A02AdPZrlwg+DeqVNJio7hFMTjeda5JR4Op1YFq0s
iNYkCI72w+O5HuzfcdL8UhM8jrzC/RlNDnSxIb+UXUb0YEIkQx3U/cZq5ktjLEbLHumxEeD0Cts/
ZTcJQeRHRlefMG3ajovopC/qahsr5GPWjuZHeth/za0GEyAbMZdDvXmenApPPY04g2yMTlbWPaou
Lk5D2XGugmF65fZPVeC5ZwDcJ4xXp3UWFNR6Y43EtN45OAr+6+TDYfZgHJhzc3P0zN4mq9/lFtiu
NtckUekE3HW1+9AJ4KnRStGVKYpJQhb81wKiLFBO+8tAMX0qkLyEqlXuY9z1DOTUq7ZvvxV2+V2d
SjJnphHlISNbV+Azv/wfvVtbO2N2vo1RsSQfhdl+1PrnyB36DQIthbLbdQ6+2sIMt4NSzzSBNgCx
R+XWofCEM7D5VKUnzVTFi2nR74wNTjaK1eM1v9TyF6rnp7rfbV8Y9E9kauAsBkmV9mzBkhBX9ce+
JZ0vAIQpyVuaIc2uKT4VvuL1GS1BsriCppSICzVfZwsT6GM7aQkASfIQJaZHnIU3ArIS6eJrY8Tw
3TQFsTCQ02IzXiIZw4ewx9udWKrYl3X7bql0M4YiVauJfLWPoSao+WtuuD2wLAkAzTVpoCqEC41x
XCi3auY5qwCl+Lq1iUAK9SL3awP6e5J041Euoiy5BF0X72TmaDuZBOIJbm7kbAQGpg0zZUt/4GFp
VrgWfbXmUWfOEqMAYC5TnhIihtcU/XNf9fB9XNlaVZ2mxVw9SqcDYloBCE3yQ7LQKB1JrZzpefXZ
myHies9agvQzTJbwaIPuL1iopVCM0KKlS5LR8p/IBayw5pgtIN9tn2LoyTadyudPdejAYJRE1INv
LUxl+Z/LtXJhK9825ZqDTM5HNokJB5DoMVg4z3LN/fea3IyWC1bq+tPc1Zeozo11XolsRcMOmdCK
oH0uC68gFCYzFMsf/s3psui9DnNTUg6i3DmTLprBXmcVy2sKa8tCbs46g9EkKb0V5mxYAKTTqQ1n
lXEAF2M5t3nBNMHzFxpGKkkKKa0zqDpFY6oVDHgTo2He50Y7vFhftMlQYLSCnCoqi1TipYxB2qPn
WF97L8GIjcryBz9NrqULUy0qMgvrGWK7lhcpJIpD5HzFfb4/lgtpTS66aoj8cciM1bA8P5IpE9ru
MS/JZMsV4jRnu/45uIBmWPIOmKBOEGX+vRiM8tzri1wjSmGNWLDZbYkIUxzEms1I0r0y2MCIgJqx
MO9JdNE+bDP+v2T/f5Lsa8zs/zuC2F1ZdK/Ffyr2P97zD0NskeXrhu2Yqqbh92I6N4YY5DFIkRrK
eZOipwbX698MMQ/FPjRVVbddC5n/YlPyD0PM/D+GbVoQoXWm4rZtav8bhphuaJzAH140DPxs1dYM
/uCH6S72AP/JEKswMCSVfIqu9tQ+AHgQ5I677x6eGPQLBasjJMDbJDNOBDkkm2yIf7it2x0NYWur
MiWRso5OvVoMW20mLL4vfruUnbOqs77raNGYXJGmPZDEMw3AKxoptk7nFYAPztcWH6t8RN9DX7yi
aAIkmk7dz3nONqWDC58WLyOxxvgepeIN0+ydbebdNSMD7oEgR79gVpsqKVlLQY83lz3vtYwZ1tBR
YB8rDRXffT3PXxUr/2YwvdyVv8Ox3IxTs2tcIvo0sj63TH2I9c5ED7meroC34XRuW0SEhC9ZRqZu
7EzvwowWc2B37dJ4EMFAmqkJzXjypiP+qQKV1EMOWsoAnP55bpIzCbCnBcClUBYweOynEAqEWTIr
Y6rduycU7WQlWCplOx+TMXWnMm0rheet0e1ucrNN1xwhdnoVrGortY9qRJcTechxTc30LZf/3ITp
cCY1o8JUfmsrGTSuKnchUqQb3SojP9Gn+4jJZ4aOqaYj0wmzQQgWMno1vC8K9leruVHvodoArioF
gElKhKldfVlAr42ikXyjm9mL1pAIUOvZq9aTxGrQ2WzR644r4Ph5Hbju1kja716SUbmdDVSRvXrU
vXI8V3W01Vxz8TZDx5w1WArbTQ9LIH7PEHaO5ID90LLh0Z5Nk1JzDmmWFIeVO+jdepqhMZTudK3H
qDmh//2dpIpCUrJr+pgERZ1n7hk/joS/Nl+dCtiX4F2PuA/9NUTmRrTDsEFlNxwyKB6+Cp9rn1lE
R0W2uCjGEqM9j76IF5ZToeIxIFx84R2cCWz1jgLETy1M+p2dOj+KuSvWZRTCGpg6pl50ZWGyHo3q
Ne9MFPxdsVHUNrnUWoMtaDXbW0x8Dd0+KiHKYhhpI2ByHa8z0A41qg5R3r+oVLc3jahJaQDeECXD
FbABYlzs8ET6bVu+pUqHRxVWwCs7QtoEwXM6qwsaG0f6A+k4BJs0Q/EYRV+DyMtOZg0lBe0URv9I
zZRkETu0GoNI/NFF/CjatWpHyaY236x6V0TgAmpzdZYKZqhRUe0gCeD5nzEkthzynlJApwgnucPk
lt+8RYpcWalPSDW55V6REiHlvOZN8N7RgKGG1ZR1Q9jMIhIhfSZemZP1CyLHnaFiqNklIwS/uu+X
wDNudUqYYA8a1hT0jYA/3WrwqmpPEQrGYbYi1hUUykBRk7zUEGoOqMPn+wY7AtEXnd9Ae9qYucuc
wtNWAVGEm7nAXKnP9vxqyKuEE+5UUh6oc1JBizu/JB8AEfaWFngdONY7V5z0mg5PtnS87yjDNBqi
+KFzGKOH6noqzIPgnm3CvRHAVARX04H7xlfAO9SRvdhbWAvTWbf4GqjGUvUm/j0byvGQ6Bh8eNFF
LZlwRa4zMGnglgM8U30zw0TfLWbfKwnwZQa+mbo23KpmIXZohddKHwCEUMhdldkLEz/usEIsAuDg
WhNZqzC0b9rpAJPUyExzralDtyUhlyAX/KKy6NUq4muRG9ZVcRqkAAE80DqcHpJ+uouesUoibmvy
tQQ0VTDA9sKO6mRbblU7dnc6UFk39cG+MdEZ4uwK6tJbGXU8KlHHzsbkv+gHVGYFqCdisBnxEKZB
DC49qJIj8PaOysXptkse0a4CFXbkx3s+Xlve+Me2HoFfTjNznQT/1SM2DAywlzUiDe5nxX430mCX
RIa2k/oESZOUEoabZgEbMYDJ0PzdDTOStdppxW5qvStzF9QTaamuWmHxLJAGc6UigNwODHMIsGCo
I/M801CT2+PA6tEd5RKh7lVndfF7Jzj3g1opiYByVS5ahLLrmcuAIhpSnVxImu2NTCn3aZ2AfxuN
1ZpCoPOg0Y2OOB8gFqMlTObm0YgpauegtKE+P4FAIQcr3ctszfuojbP9ZGK4QmQQtEAWlRXqR0wO
Dz3ElV3RLBoj68R9lZLNZd/bYfiNqJ2HVoSdT6AF80/8pDsXypyjjqiUqjDfNykUj0X2heVgvW26
8IuwMSVZy33tQobNmmk8jN1zniFMA4xwiZLaI+De2zp26EK4r5ByeJxRqmaj9buckEIprp3A826J
EvuPmaHqXBBrzQcE0EW5R/mEbEZ/8wb8b52p3IbQBPy6Q/R/m5rI6Uqft5ywXNU6mscmLLtNbUyk
kpDhXXc2xu+Cct5InX9VmSUtrpRz3SZ7BlE/R/PBscQXU82RcpbHiLLLCrp3tsMN8BymNsIbZ/ih
amq5zTsbPkOdEyCtESUMZysfqXLmJpqdAdrl5kOSYwDMrztziMm3hw4rp5W3xad9gAoNmmu9x1mn
o7Yv2bKkTiCjr0pCOJbxfxNX1SaP61/y2twWs2TJLtfrto+esdk6lvp4myHN3dRSFG6AmecSYxQT
eeIqwSWogswuCEcCfrnNM+RkwwiwSSF976VIRSZvh3lhOoemUW1qYsL1SQdQQ8eqEiyMhiqOfkYQ
SRRBFiyiaRilNx7pbTNPhyLfy1eEI5p5I1+iKoll0jxQFSPkOi3/dYR8DTrp1hxaRPTMnPe3TxqK
IfdtndAR+WmSXCvXPj7m4yuWh06u/fE1crvP+2d3hBL76Tj5MR+nc/uq2zFyH1pO6BWKG0LVdX58
evG/3JQvfPrMj1P9+Dr5+scOyb3949/4Y1UeFbhEgBRCpOKcNUr5cTlvH/3H4X/9T/7++l8P/dtJ
O7mJlBVAxIRlua6hn50EJZ0TKn0RbmtVw91ibvbyBTi2lf1xTA4JjDDz5XD5kpU/85DwyEfWFwfN
FQp65sawWtFu/X21rRjiKXWirwuNibzmZbhuUEjG0gdA6qhAYFTX8q1yWy60qBj2TaD5Qhu0Zl9l
LhYvLc6ZZn0qxuWfMGeMsVoo3XhYaRtzGOD8ZhBFJI9oIo0UPTQdkR/GFagpRLCFDlQutmLuwueW
myJWuXNv23KnIjnqy9Gf3lKO5F8PHcOihaglF80ijZNrepoI30wYB3i5yI/yQ8q89KhALZ+H+zu6
Zfn1udwrV//YO7oG9ikMSKRiG0N0A6py/d3WZhrjCKZqnyjUUoaKqnniesqGaOfneIheQ538YCmQ
lotueYIR71K0DrxkAxz9swBh8BbSuDpT0TQrGD1ev5fqbg1ORjeQTuJWIINlSCIr18bo3vNRyQ83
2bVcC+BjgNEciMp6n0fvvs6p0sr/I0jtL0E9phC9lwZB7pOXgbbXOfC+2/npS485TDD2b1exyh3G
59IKKScazg+IPVxJoTQjpRdk2ZQGMeH91yHmQhRrjOylEpq1UZsMLvW0tLWqIuBKuc5hCoxHiiM7
hgQU4xHk5IswXurK9b7G7yLWwnKVYfGCVTY/lpd2AMupsZWnIM8rsGNx6PTrbFB+Uk3j4ePAf/+0
crPosVaCYrlCgJCuppIgy7X8ln6BI4dF1KdIpZ/cTqXWAvUCiqEJfAjXlY2W4902WTin3/WqY1LO
/4e9Ni7Sb+6F31WU5x+/r1S9SwXzpx8GAfOvDGDRnCgLWRGIu1k7mFBIgbQ7BDWgb7nBg+1F/jLy
tg7VwVgTIRMFpflxy8rX5GJamt/bpvxfP27o5fH526Y8WB4iX72999NHdQWg2djdyUdO3mvyZOTm
Hzr+2xP5sXOOU6yciC7/+L1Cpbf36mx9iP7l1zLX5EmWq0I+ah+r8vmWZ8PI758HMJWGAbdTDhe+
oWCcCEb9JC0IJHkgUgLkrvIxATYpkeRPsNAbNGEeFkr7so0idSMP/1gNlquGC4XUAUvDAXmnyrXb
4rZvmnNzO2n6poJdefuP5QWRiw6CIM4in4wNPs6+msXVSu5g22fbgfW2nOatLZYqaJ215cE2f7ry
REz02K6OVdTyYHtLwyXXbtf+ts8pe2bmIabDt4Plt982b++Va7ef8fbC7fM+vTcunvtUaWnDaDNl
w9k7UVMQAMK2fPK44ml3ktsfJ49iAiBFGVVffpb8TW/3lje/hopSHOQ9FuuqM/Eo8RtEfc9QRt6I
f1+VH/HRVIlyavdulRF0DnMsWRayLZGbck3uu23KfdLo4n91nDx4DN5GrSkO8vvl+Q3yBr09M4E0
v/y4meVeTy/6eXN7g1z7OEquft7+41P/OOrzF3x+l6I18bqzn9B2UNRdrqHsRuSafO/f9t0Oka/q
chQoV28L+XvcNuWafN9/+amV1Gbe3iIP/PRVf9v36VM/fVO4NPhC3TSLk4d8ZjuQBGOo592Nsy3X
ZhJ9YJQv/cmnV2775pzAiZXc/n/8KOSH3w79+IybUwWxfcOKmDaa5OW5tj/UfMuqfIL+2P5Y/bxX
bsu3yufsX48Yzl8C17U+nTUgPQbH9ZvabmxdNe+zObWZPHVbC0uiXVcDvnnjcyrgHKttrz7TnOAj
JSrnAVy4XDlzXz9XaXswa9i0s2ZP3wuz2Nu1oTzrWuDdk95QIwEbvqRJFW/LBl8nNUmjAy5hQrWt
R0rx2BIaAaAevOHzPCEoQsqRHHIzP89ODNwITrKOpjaEOZLXuxFrMW0Q9pY8d2jDn//hj+ZkLiaY
eEyqZtJ53HxEAim7V9mx3hberbf9o8uVq387/NM+2XXLfR/f8Lf3fXzDmHpnu92pUITypUuUC1c+
u7dtbxn3CaBzYDHZby7bsHj/2fnX1z+93bY6chkW3wClWxo1+fYc9VRylUdiLNVu4TxTheRzJ/kI
/n2V6jB806x80+LGXhM5LsDwRmiqXU+3aYbrZIzeHBxRlIofuvw6Jqazj4sXotnMbQzFCcCOsrxq
ZGvmUUeIN+bXtorvtcY+u8K7GMXwSuxb9cNVcJZoEWpavfUYCPUNMqC1XprnDZXzpUSN3Wy75KKa
cTEirJpbzGoiGLGh0vo1Ne91beWIjZMOXBOccdcp/an5YYeRtUUykKPhdju+4p6ACLI3xy7dZFNJ
du3cdWiYynlLfM/eC1rcfCzK2/Sz6ET5T2x99uMSCzdFoSre99/DSCjrMIODZaFQFuBsoHwDKBhA
+Kp2FwQ+mBq47jYPhhCU9ILpQkYzKIVtwPVVc0QmKaqUANCCMHoucI8nLwnJSBBJnzRbwqULs3xX
NO9qKqbNVFkam/3OFTFtsBmON1XEmWcWnEGTyjDAXF2Vzv0QJa/RNIR7B1IWCMGmLYNvvV0/uHni
u0lMqKfNVR2yeK3/REfdYfNHVopXq1srsbYOaW0k0xXvE9mmljJUBKQJsWWS3G+mlDiuUvWuzPve
HI90NbV03L1TlutZB7/Wxsw8ZAOe6E4Gzkv0Y20Cr802KrGggAzuZlSklWzDtA3kvI1WhIDa+6wx
jwomndtcqM12LFOGnxQRqHznW62KKn90EKu7UOFCYAsNgbnRgXgqhfFlLGv3ZE216TtF4Td1++zN
JIU5TujBQfK+4DM5rVMVb8XE6nHkSXZpLpSn0qvr1exqT0pJmLije+aKBio59VpwV8z4xPWhDaAN
VWQiMuVUNBamOAOWlP1IWqxXv06kR/jVnKJKE6YLiytvz9C8x52tQJyGxTO1Eza3HQ6iqQJQrjnP
+P69MvtkVmkS31q0w14ETcC/KwCdC2CmXkFjoQ0/7TFDw2JirZIp9rk2xoV2BbOH1j8yllYPvInw
jzUUJjDZrDg3fYjYR+sP3Qj/CpKKaiobTPW+myIU2xSAte7hGV7NDqJqZlOr8LTm+2y079BsoUJp
9pMZUOZpi3en0qKfk6H+TCpRfGkGFN/kPna+XWo+t5x26Sawcuot+D+MJ2+O3S9jpp2dkUlYYFZE
yIdn0RTtfoSKK0oqbL1ehrup/xU6MfkTY/ruwrSIW7fawKqgONfZl6mBQW4TIdKrP2e70O9oKVIQ
BFKr6Ya+p2LqV3pF89/U9QuJtOYmxmV5rTQxk8PkYE3cbPDbX+fOriA8ZIxVs4RYBfOl3Oolrm2p
3f6wR0oJyfQSjs6EWa1+tkf9h+L23qZU4sULaaO2j1P1VmDN9ZCoeSNt2LYh5o7CgvGK9X5zdtwG
yZs9ftdRPGx7MGIsLkNuaedNCyIbqkyeXm0rA0o0mo1TatXaUJ2nKTRzMrN10pECDBExRVh7LS2G
rnLPJoteaKklYkZZk7XuvedAbbkYd1UwzWeClh6cOj0BxyJsdA6pzVxTy755Mb0hhJai4fZDv/rF
hS0CsQPXM3BPyKw700A4CPFy1cQXuj8bEisqBecQ8jviCvmlVBsduSWeouW3sYgCH+MZFS/JYN2i
al0pWkY43SDWDV/nh9NX3Rq+eWOubLNp2gidxv//sndmS45yaZZ9lba6btKYh7KuNmtAQpPL5fNw
g7lHeDDPM0/fCzw7FRmVWWl9X/aH6QeEEI7gcDjf3mvTwbxkWnYcRhpSRYCRrJYZca4qmBwQR5As
8f+y09pzrxXiofJf5pnyUYqVOWueVfo7i9wYh+osH81aSBgE8e9kP9oQ5B1vibaAEzGXx5qwKkTf
AgeB9FEkgTu1LsezOgo+Bs+GO8TEfSkLqtmhADABy8Tl1te/1ELVdxXBvS3i8NkvTa9X0KFD32ac
diavr67RGQ9dvq9Ungh1We0oaHKVBwX2xhSpoNfyo07VMNyQK4bjgyLztqRoE1llvYs6chFjQhSW
lp8rEG86Hwq6LSwuWhdDpSg7qmhirbeypWYqI0CzAzH4JQTtj2CG4tYqd/2gGHul6DMuKHk7qgnB
QUjtci0MbpRZftJEQjDzKUmOnYCoY/qomlI4pzI6nxLB6yAInaMiuN1TlIPd2WMejYm/rGgsaRps
I+vxOYERtNu6OZqBodkd4/0vtI9HdK8B1C1O1By1XafQWGEpLjcKZlNGl90WOKEncsTcRLFivKHh
eywhr0R4bScNFbu2hmSPyuuGhI7L3MZHq6Z563z9kydmr8E24lrRDUVxGUOaPkFK5W4k+MGNrIOS
7Srz7ItC5Cg1kNSul6hW6eOdFmkhufUqf1YBpi7PreNBKqkFj+iMjqLwlBK+YwMbFW3LR8SjRC9i
M5ib9INQD3DBMy7sMaaPjaN3F03PvaijzIM3mCbRQSZXapwUj8JcEgbKlsEjPEIrF5xLvDJJMQSM
7sxj9051mwuUJGK7UDNh56eSo2USHuiwvSOMlohLcLq4CvZQ0zM3p3GprTEmgKmybIEI4pJc58a6
xw0w7EFJFlGGK1fHP2uMPQ7wonB9a9jF4oQQdKuluWzHgXaZ9KinGVcSlzvUQc4sGOCE621wo29y
OSqcss3GjR9JNH1z9NDJmJ8msje3RYW3mKQwYOkCmYuyoNNJq6onkkoAoJ8RcSOveFesOXEmpWdo
C4OEEs442/RxGfjRNGpR8Gu1aFpOW2EpWnZHrZdFB52fKrxOQ2J4gTJw1adC7cBKgAQm2tCu58dx
Ei5RU3EYyOfG5owBhnsXKW0wkwdTe5tQahCMehwILt+ko9DYypilOxjcz2YT7iQjr/ZtjOBcNwho
C5W9b1QClf2w21uYuDUroMMcYU4fBVxt8FTpN2H0dhWpnO9jArlaOw0F1Z4DkfhlH/fkUG1BKmgb
Oaa7X08fi5kZS3/4s8zn06gY5D9H3NyVSNqG+8IgDbOI0KZmolsqD6gkCLGMFqZDyw01Jc80SGo6
mOV84K5EJbiruAQR0vpZ89qjvnADrXwzobVZaMxtsTFdywp/ZVPyhtJEtEXGJTB/tffypFjbUIOh
OQaIVbPkUcv8ZIMgRrRbFI1bAP90kyTtITReEAHnlKPxjdQpQHupjE6ZdmMI70YQVghGeXbAZSgM
8wD2l1rVJOjbpqDfErR0xWhNizwJ76O+ORrFjObUx60BZnYTTTTKGBuxlgGVSNOhh42BzDm7yKAi
9sPQPZuT+asG/uGUma4QMA6cNZxuemQASQ2KVTfbyas1gLMz8oWkK/eRcLFkvXImnXuxKRMvZ3RI
lGNs8cGo7+XG0kj0JoJ3yHpGlw8jP9UuNQt1K7zmg0xHvbCKo4zHOM9MLP+a+hDROhjmnhb9KZtN
V2eY6ijWF5LJrW2aDT/mTv3l5z5+EyRAiIBjJ1MJ1gxjdy4BhAu9ta0A++sdAvdCs6b94Ptnsell
vBsIcOl2R9Q75wgrbx5XuGRCQbeDCDl7piwtEI2f0gyXbhwPeKpjelWpN0OmczmQnPfWQCccrLcw
wnNXWnE3xpl6l80uohcKoeHOEsK3fCKMUQvqc5tPSEnCWrhNA4Izy3yrh2V5bnmABiORnxfYqNou
jyaEUMaT+Z5lMgVCJcGDSlIFZ7/5FOoEY9IDIDfgPjYmr5BUT+2Ju+yUsWQwtondVAfyngO7pyzp
xrr8PFXST2PGRVhqWGIjw08RpCvIZ7PY47HhtSqw2nRoDlJRbxwhGQzHHLh9IkDGEVN7Y4eSAG8+
XM/hIM/d04BogSy/SycqSw9dDx3guh95ZpyMiAEgzaoSx5pQWXS4w49YsnUbZHvacRYOcjufrTR7
GDvzh2Zqw2thWi9VjaOlUdKfUSzort9JqG3gD48K51dK4liiyc9pbbw0KHsokEqbNtDTwwyyOsyV
3BHaZtiKI7okv4K/nMfPZatmD00L+iBLM2ecETvFkfBE/mC0bUSSSoop24gmo+jYVl70sK424phu
Q5PfUtdizpyicYN6mkm77MKtTn+gnoBSmQjTMCQdwHe7/ZLKqwzYvpS09MqpJx1lhOvcF84gp5IX
GNa003HtYmfFq693kEJVOjryOA4O1h944HUM9CK4k7nfbAVjoA6TcstN0HxJAAIY3kSsItnzLIOo
gcnB7az17bFqSNCA9kXqqZFsBkY/U+7+hxpE25CULZc+1pNpYdWmJk5TTKERNs6XjMelOKCUj33F
dDSM5I6PhG3uK0QwYpvtlEjD2UVZbKyJs9DjpnezAPUY/eDbNsbDk/LwQUuWJs0BQ7q2DTFd8pg4
+YQWDIstfdZtXeUpuQfllUW0mlkGNq6J7zLdwPhkjXsu6mIT+4uitjVuobT4W3NUBBAUomOQD30X
ZwVtA+Kt0FCpnNSo00QL9gBP51xwnIFbKaL1D4gKOIQE0xFzkj6LsUIzz01rCHXBI6+W6oiJaLgu
7seheTaj+1Btn+O2yAENJ6TVmNs+j/U9v0YdNDqof0eAGeIYGCkh0+MzWAyJSmsotlKIKcZB6zks
m3BD3fsOur7uoSjLPQOvsSbFiYsLFY3gLEm3EuB6UjeWiAiCszAq4YsOf6UcS6cSJssro+QrGvRP
6vfesov7WO/eNUa5bF9Pn+pxYDRsandaG3hWhgKZNIKaiLlXbHnb3rBOkbUNNKUjY6DVjr+qSkgO
vh/wFxjmvcwjiK0EcblVA0jTfqAA1eMnLTWctNyFg6AJMavjc9DGPsauOaPBqztuA90TGR2vmRTI
54Kjd9vO9Vkco6UigDdP0vJmA60sx1enPMTmUoPVDczI7TIGMd12VVFvG0kR3agaQcopUrAB2pce
Tan9DkP8b23xv9AWK6ouw4T85/DJp/Yj/B09+dcP/E1YjEaYFgUtG03V36MnJTTHuihbJIiqlrlq
jv8felL+iyjJOrRK0dIlC/PS34TFirFojkUFSbLBQ4Uka/9fwmLN/PsEQHZNBXCJtpnYMVW2dIU/
9veQywIef1hM5nSjS0JIC7NAOVaA7m+TutGBYunXwuY6+ecKKvAajKpkITTJnDmc6Zco1OjGWQXR
hUbnoO+3nvtCG7YAME7BVEVERNGdNBiOqDvzVNcCHEZfNXkEnH+NDApc4MPU8JmmiJyXJGbAWtAd
QeX61sfA4LFFntA1BedsBuU1hPEbKPBXNIkGQuMh2pUEQ9nJMHpy1lU8aVjcSFWp4dlMRyfZAZsi
y0KbnfUvMTMLyvw6SZKFOT+sk2pG5MXRRPTm9j6PZ9/EwPWtaKn2fh+V3zazvvXbUVrXWheKuulF
zSx5HYJXUi0WLRamS71/XSf9bkjRRYSPq0hrXbS+rB4ecdVmLZ/4Y5k6tEA114XpCoFfJ79dOesn
1/n149fZddn1a8DMsI11/j9N/tffvm7oul3EGtoevRO19wFYomiCUlyn+mV2nbq+0SSwjq+z6xR9
eDqv6+T1I9fNrB9ZZ8M0DR30uSjjlk3/sTKE15lH++Wd37b4vXT9uEYxGi7csn8QjPq5Cr939o99
un7fuq0/vmqdDZeTQpDV3r1+lvFIPFLrfOib6GbK3scivrAa8/U1WrQFg7qAoNfJdFGr6ahcFuKC
ty76XjFf3riu8r2Nde3vlZa3r7O/vY2Nhm/rVKT635PrWn9sbp3952+vX/HbXtL7CezQigoeOFLs
QPEik8B9+dc9rFaJnzUIpVu3Ug+AfyG4F4ugZV1pXX2dRdEGxfJ+XbouuG5pXjna63y6bH6dun4S
xzIPk9fPmEgJ7C6TQfgRE6CU2GpauDWczNfJjnv4IZMQua7vj3mW0BW3SGYXAob8pURx+85QwaEK
Pb7vu0zTtL2UY8hC8AWEN2JYeeqFrdEK026ORqdcq36rWux7cuVKahzNxF4BlN+T61JYG0c1DkJv
nVtf1g+u611nf9vkunB9e13x+rl1mY8y1iniHCJIMJs0x1nx2U9V6M5+fZzh/R3EPFVtKAx0adL2
fUUprS9Ks+Dii7Vp16HDHKSsLulMM5oK0HM4DFY0HlTD13f5LLrJVJ1ntXostHRyv2vDa9lW1051
hsJ5rVz+I9XDuixfgA6FPBOztkgW5lpBtZNVMQ17rbxgxYZDa0j6jo6/4gXhMB78gJdUR/MazdJj
xNArna+gEQ9+7z9aunbXABFzyrptDzhgFRsxKHFcy2xWk23U8lfIfRcTPAVnIZYRdJILINHV7Ims
u7KpjLqyMDZ0ZOxVw17qnjWl/8BlKAEoCqpjhKXzCBCA5ycLoVgGj2c7SvODTzVALztxt4YCWAuO
VhMM/GbLVGOChDXkzvmOQIiIh9V0YsOuAoOmNHmeu4oQ1qmoF28Vnt63a91yfVnFKtfZdaqe4Ico
mXq+arCSsG48A0qpZaRTBktRFHExIEBvBU+v9dIVyoFLYMowG+hUshi37V16mhdQlcP3ibjqLa+n
3zq1LiP0mDpWr6KoMADDFZguzeUqKCecdlpt8ZxxnV+n6L5iF0S6NO1MMs8Fox8PSWksv7ACzD9n
SGsTrfM4W8fDWPn8KgMi1lw1CLVofDLJJjGfF/W3sIZ2jYfvyZbn366R9+E8b33MrYcAeJwdlEDM
ggDdX5hbh6SQiKRcXiqiLAeyVHRc3wdGWs0DvCfQtIzO20AtGUTEIo51NtgyLBOOG4ULeYT8SY9m
J013TbydHsB/KeG+eRjfsRp2PuFWNuM/83O6E34VIUNvbpU5omxzKiY8LNvJJeq9MngljA89fk3i
R/e6+aGUZxIR1WYn8/AUbvpRdjZGD2W3QQMfOqikESxF8zkQLxJAOPVn538wTsum49pRLIe055TR
weeBJBhhI4b4YOF1wLE4mPA1zB0ccLwysUVF6DWc9tn8JcubmDGPkkiQYasFe4agRYHHLMLanN7s
t4P6pKs7VdsryrEPXowvvUR286RReOk2ZA7X8U2hAxbHXnXyww1A6Ww6qskpD29qcV+KO5wSTQsY
ETO8N8/23CHnZAiXwykLdkODo7JbEZgDss/3gukosyP8GsvGNmSoVN1rPbrSvGGLfnkb4gHCzUW0
UXeazPs89YbuJWNAsgsuZftTB1p3MI9GwlgfHiNPi0DrO8aI638fChpkz50Kdjgj0OPegBStOr54
xs+umzuGlH1zp3wMjCXmhQeduEz2cnLKmn1PZBCeIOzCPERzfJXHSHnGCJNdJkpji6TSEwu7/SWD
LHqtn03hMIo75VdMEYX+2q10kzWukO6QIOvhhnHMwvJSsv6e4yMKiuE2iFzpCQAQSVYbgDaJvy2I
X2r3k77HHlKG+wx6WP3VGg5oAEJbQThJhOP4W1LnTPkznulH0kySxzCfROuOolyhe4AYwvlQG5ek
g6Nw6GeuC3i0wLri5FcRPKvNTcB5dMQEzfGOZyR2Ht5zqk3Crzyg/85Yhitwmo4g1CkzKBudH7CH
SHLUfnHNqtrPEIXc6Fayi0tQ+lXUd3myRz9D8jgHjOOE7BcgHplCrmzsgEUxYJLBoq0cvcfY6rTv
BQPUo8PIWZFvpxaZsK1ZTh7fRN2Gqi54EcM8iu0OIad4Ku81aKnqo8XYkbhTQ7fZk+Tm1y78NoN4
33mD3rduqWTONol4pW5Tqsb+gXhwM76PT5TaY+DhmxQakbwfQtLb+pPWbqd4O3r8mdgVQLTtuhZM
DWgFW/qK33XGNkiEHRoPqfEg3w/ZydC34qMMS0Z4E/ObiGj3V9y8yuzpWFp0euBO9mYph4ZLAam5
dMEVaYvR/UxJaMYYyFVbx3sxKh3AKhIieVTZsAUydxiOcuD2GhoYu4ZnzBM6ijbFwVLVCqe4hglC
9VxlbP6xM28ZM6zjHbiuGQDoT4YHrCfc9NpGOTN67BMqyb3Zsn1AsSC/1O3wxqi+bngxQpp8W2Ye
j0XFq4D2h4aTgrPuipXLVoDVxKFjkSO3k86czMYN2o5j5uUIHklw2y566c5m9N5G4BCQPwQcL4Xf
zUALbswnHpygNZXH7lVTXqtuZ6Sbdtfdyz99ZZPUO3aN4YsSWhuUjLr02Ce/8czsJCtQV2zLCZ7K
F4qBKuO21hHgYEf41raQH3LfaVEu0RRLw6kfTrq4DT+76DwT8NftBVxbVLQZYZrILInOANNr2TYI
jnvKX7IbxN+36qOwaef7EO424K3qXVFuqZZ2JKGiwCW2UozdvvIUSCvjSVCJdCKFy87g8RTbytwY
wtFK76hCjomT3UUZhEQyXHHcwALbtRfrBVmK9aN4No6puht32MoeQLKW6j64m5Fc20RBjS8WGQuT
R7kY2ya+0oxrWXDjV1FBBraJKB711q5hRLt0ADdZIZhuMojtiqvvRBaeBrBpflRnAM931O2S5gMK
U0uBGmXC4ljlR3ZYXYu3QY2r0laLh8cufJzmg4nvDUNYRFRaShSil3cQQn4N01uv8vhA4msUvmQN
qXztjRzcgtlBGWb34laBSJV6qXkvUqgEG+Cf9HHX07JEB5xuUfUxlCdJODYQME2AqzZFbBQZCItw
A6YhlSuSJBFo2Cm18Z/mB3t5G75G6pGtJ0ceaBjlU3o7IeD+Ea+BN9wX5ArI7txucoqwHbwTL3Xh
0GBubD8lwy68sPaSzn0UgY05+oHQXzveGg6X+g9CAsuXcnL1S7Kp9+qdkmznLWNkx+mi1xvl3d+1
sQPp29hwpoGpJbrnZ0lz8Bw8xuRbPhjnId6w5xJULDt8GS2XaDpcesGTejF/ljtIoDdf9QulEO0c
M36GZcnHQ+igH3piBqmG09rafeOOjr/LHI6pDfjCDrfa/Q/7C8r6j2aru/sQQuVFOec7+TLRKNAB
eFKH5YrJX+IXUIdEHNYv2j31XgU8ueoSceA/Usfn/xSKWRXcT9PvwXgknkL18eITWy4/pdHWJICy
cTBuahlIfgo2TohYGoeFC4cvGDZ7ymGU9cPWKd4bD3DwBjOFCMq7uSeJprBzH4FzvZ020UF1e4fq
ASGHtco46xkoPzw/yf207MqZdzCEO8zdL3uwaMO7D0jmNG1QKhGpehZ+iM9IdqEWNB8BlwEy8jtt
l92JT8EhAXDILcHOdMePzzBEi6fCi9krL7oz30hA5j3pJSOFEiXSJzZNoKPsGgzUYl84PGmFDJsH
Dssim/HkuyaBy2cbHPYXOJecZywQn6RHOXD6B/m5Oeduvu0v2okKf3+BleOAlZ/tbWc5KgfN0U7K
qTn3l3rve+/USolvPVVnkjdJdt0JzFrh5obLm9zYpGGWkm/9yPg9dYLtTAdhyh9YAx+DzZPOidH0
t3avEQv8MW3Mg394bz7GU3Ye4cvZpkfv4wTE+hTK9rxFXOaQrrZBzm5TZLHjG9/JbFZxi5t0a21l
J760exKKysfkXD4Krzh73e4jfrTs+NGwxV/VMzEpe80GekcF/y140RkTdq1HMF469G/G+jl7WpsQ
jy13jRdaMk4djrDKdUXJ3eGMJYCUNny4zPf1yQydcp+chZ3mGiftsXQN13dI2brkTrQ13gQ+izvk
Rq+d+a1z4O7bgkMLJTowbPQ3QdmBfuLm8kZB3vECj07JPj1yOjzHj+1p+JWcEW2cqo+UXg9DZa/i
r9fsHN3DuPxFde1nthM5ErQx2lE7gjMSHOKuaT8fuhsAz9vuXXyK7vQCfjc/fMNFFdmP4hcQJQGK
rzM9SXg/7Ufrs3tvZX7Z5FjdZTvzQ32q36YzDSENpPpRv8U/VGc4w+AcH5JjcpSfdKe/VHfqEzHh
DgfVk294dWZX4As+0WrR+mwbJ3cZK9ROxk53cBi+LifdTnihIETz1iE5au3qfUGW3kQ26evsSXYn
7fJbbomH6otztXhCwbGfj/G2eZqPAW1M+1Ikm+KGu1PytZ737Ut8G4Y2/0auInc8ZvxesQu1sNUP
iu8sigHR9lF88Uz61QKxfOE9LqYlY1k6UmuJODQq5muAew6Mclz+4+f8GT8IMIsTxx8Q2G7RWqiT
RzmhBWnwJHyKN7TLuqNtxz04Ga6Wi34IduN+5AeZzuPP+g1VAkX+7VIXexzokv+gToGH6Vm4nbfS
NtgV3JFiaYe4SnwelNfEE/fBPtqPG+7FfbWdN8pBuFFu2iLaGPfZFyoHDWes9RNiOZbPjJRv8tGS
F9OwdQrqd9O96Bm386mb7pIbUAA0tWPCtSK+YdLd9Dv/8hXdDRzq0ckSqjUugpHgEN9Gd/PLuDaA
ayvh07vlRqTazVPxFdgcff5y7ZN6EP/anAEM9JYb43O40WkIntt97o57iUe1j/a2OlifWboRBGe4
txLH/GCqfgtftVN/q4/LXs8noADNfd86XY0b0+4fjBfxqb4FDghcIrtb+gfv0mf1zi7GEGk0t/rq
p9P8wg2x/5z5GWM0j0tjTMNGF2G4aWiWpg0yldqeDtPms9/Rw+NZ8145m25gk8XnhE6wqW9pS7lN
vs/ZzTB5zVN6S5OX3g43HNdkJzrVRjiS3CfdyoeQK5QukCO9i3sKs/rJ2ph7LnwVZZ2DC9TNd7gv
Xd2zbsFRnIsdwlntMXipt6U7MV5lhzRjz8HuM3TLjUZYJve08U4/9TZUKSe+Zb/HaiPRSIrOuOVp
7KXijvNp/JxJyXa0n9Kbdmty74631jl/KY/6vj2GYNPu5XgzGJsu3nBLky90BxmH4aR9AuNA81zv
B6d2haP0YHqVRw+VLXsXWEX39CmGL8iy1Xtw6I+FN++6r552YpftUAs70i7exg/RXXIH/XE73G9r
IhleZE6BBLWJKz/1XJl3XLP+M2OL/IDqlwLuNNqIz9PH9FFe6sfkPju3p5xW0Phh3YaPxoN0S4F1
3vsH3cvO5p24id347RMQxP147Lmcld3yHwqdcLCj2tGf5Y/0ImibuLSHdEdNFm6d8CriMojshC4U
PkD71QxvuNOIz41/QihCv/igHwjS9CyGd/c8L9zFWwmF8XLWyk+AD5BBwZoc9uNjcFD31oxGaSub
m9n4EidMQ8Ed+Qj8ijOChsf2kWzs4IDQBc1y/ljcWy/sxGfg0cGPSYPv1tHWno6VLhsKz0Y8H62j
cH/Yar6XNb6tmDK63sUSs9Lw1ylSqUoGmVm2vkym1KEXje94CmEYdzU/rC//KDuWWBO0goOiwoVg
THfdH1NMD11I6i9pBA/JMINUCqjIE2G/V8rBkdrG2EvolYj1PTbCe89gjjT32yVFvOoJIpzEYjGx
c4yQ4eMUQocEVFsUg1uZMXmvTgMegJcXHl10USCmakHIr97CdapplHo3K4MrL+FMDTRbej5LhiID
QIR7rpNJK0bcBQaay8VaBX/dliMELrH5FJh1hvJHYYQkz++LuUI2urL112iYSakutcrYYKQz4iDF
lJjGJWw4DCWslFPyKeFKz2aZYnpIj7ocAwpU2IPplCN6SNKbqdTpBi17LM5LRUCMRcPRkoiwCh+I
4zgXZ+Q+NLiVsNDwd3VQpzSc7JMSKGScFi9jbxj4QqYMVcdSSzGW8sg62Y1IfYoIdPhvCP11XHcd
7TXWCt1QAUIl8diDx1gd1pdrBu11WSmg56zBxQQECDCksvAH2oU1sKbNrrPri7g47fqBJ7B1HHR9
KQWhkjfrpO77dy3BLdt1XPZ7rFae8RWjS+d1EQfsohKUmrgkL43LyPD0tyncbjDrlmXryx+z63rr
xxKhpLCR5dM7RgQGupuvRGy+xNF0qK3SACQdl6rIfaaViqPUynhn63MK1mtJl4K5Ni2Bo5WkjF5M
dkDm74cOFJLcKbREKqPi5VKVWqMf16nEtI5zHiYuGUuXQtRzaeNXjDJCSjH6o6R0lN9rCdGxXh1m
mQiGilF1xkj1Z0M2u/333PqGBTLaJY8aXey6yrpw/dz3/DrZjxsrN4jFmRlz1Wjw5botDm2wxnVp
S07f9/S6eH3JqVUe0uXlOnt9tyLqY6z61FtXuy7/3orSEbXlXN/Sh/zO7IwWJSP+016MJIdAcO0m
sqiC2nIzJYwy9AsCVefwEvXgF5zbgtrLG0sa3wgDqL3CUvfX99apYMkoNefFCb1+QNGrRoRywQbW
l0oW+NHANOFTL3vZXVdaP8ToNbYIaS0jLquPRsqa35u6Lv2eXz+wfnTdKAhLbsPr5HV732uuC68f
v37me/N/rj5qQb6t6/7hj4+sXzgYde0MNWPa181c1/tzz36b/4d7dv1qUFKpR3AalefluK2b/G3v
f/vrvifXT/rXY/zbN31Prit8/4FWx3MmIkH1++dY9+SfHpP1m42GcLXvtX/75uvf+ccfs37Xf9qD
61fM73OrPlGme1t5LCuZ5Qpq+WPZH7Pren8sY/ifca0/NiOtbqrr6uvUdZ11E8U3AGMxX/2xyevn
rh/582vWj/yx2e91DGW+J6i8IFydOyX6WpqsIJ4Kr2ribypJt9xvrziU66yxVjjhA/4VX2J+g1OW
1b8nV55JwViTjMnW+0ebWNdYX66bWWd/25t/+rnrnvzXm1nXu66ybu+6bFyqYKug5r+1R/9CeySh
8/mvpEf/J/34/Mj+Dmv4/ZG/io9M9S+mZaLssUxZlbkStL9RDU3zL6oB6dCQ6ApKvIIu/Kv4SNFQ
GKEtQpKElkmHEn0VH4l/kWVVsUgD03VNXCJx//f/+jH+e/BVXIp0IoS3+WP+f+RddikickH+498k
VEy/Mw1VNmMqy26AXpRFZdmH36VHsVTKaqOoZK9lLWMn4HGpZlhHiOPFjsg4CbTyrqmQ+wYNo7Rj
auAjAfnj/nbM/rpb/3I3DEsxLPZGNGX5j92Ypaae+rkXdhj4lmFh2TySH/FpNOJP/HluAP+Efl1J
jkJiMmYuCoSdyKOy+xe7wY/x59GwJPiOqqzgSyR25u+PhqlKcWP1ir8TSW5y/VTFmSgJMs/4AJ8N
hOHETej+RY+s13SqBQbXUCcTpogRM2fsXOn78xCRWfEvdktVFwXY96+5//kf/6bxMxkKMjRNlFRT
Aki1/Iw/Pu6jPFh+1P85Jo1WSRgTd0Y/MQgodoVHHf9WKkLzlBkkgJDgOrpFiCGxXrrExgQoZIxl
+jCYQvH7El5CXVzVPb/jKbAsrJMEaf5kEHww+uapkXPA61Z2GQpZPU1/e0lLA0qbNqDZQJ+2yQdG
gTsrHG/nKiK9Sphe/ApbAz4+ajiRUNwEE6oavRC/hMrUD+odkHRA6Z1j4eaaMN7ZwjwI+0DKf1m+
SeKFgtG08uNN0zY7o0pvfCnFey0SQQdgu70Rs+ZnP1qoozBA8WfnN2I8P5i4o7bC9MOn2Kc0cbEd
AZwHiBWG1jONtEA/0R+DZC+ZG0wNFMr0TNlWQnU24p/WlFxU7LpHEmctz6ra2VaqdDrm8vDoB/1i
uur0TWNhtKEiLMskX4qqvpWsuGNoeGfq5nAiVDfek1Xp6j10y2QyATMabuHDaA5JI4iXGmT2a6rE
bC+UjLwpofW1kFvGnBSnIXrJNB48Rzrr7hz0DWLjgHJFlWKcVw+WqQATb01v6MlpraboK88YfBxJ
jsis6peRz5fCCi6VAqJEhZk59tVd/JCn1edgZDUFVmJbgP26ddG1t8DJ7LmM0OP3ltsE2uRoStk6
Rt2fgkz1GoEqnt7Nky3AlkTOd0HHsjPyhJEQS3uAhap7Mtj3vsM2GvT1UuPGjJINT6YsUV+ZKuxi
Y5AeyrH61CVx6xsXaTbeA3LwFpW9bAuh/2LhRnNLOpCOoIigvNuzkaRfkorlqs0YdK2zmTKEMpKd
OoD/zY03qXyIpIzqWj5Ft7H4GfSl4gDlNEh6EfGMcAGMInas4WvEKquVLXKvhtwXRPjLwFFKEJ+J
3tGHrthNUrM1g065qIQ/uGkdclZMoTfWlJ/iTP8x4TVxplhiaH8afsEvVJ1EQkyddoKJ0lf33aar
Mk9KoQCQ5mC4sVpqN7lfn7SEgKSoouBWSnJN3ItyKDpFc8PleVUgM/OgCgaPtOukuDy/Xl8ysG5u
FaMSX5cJWvU5LbjLbEEllyOI2aDRfuMo90HNM9yKTl5fiF55kiwZtv0/QC2vG7m+seKXr7PrVK2R
mRAL2m7tOZDxGoFtGNWXAA/n5tqbWKfQtBugv9IXOcQvsFl7HUOkFs3xuiKUctRNtaG7105JYUkh
MsClL8Upg3CMQ1ovzzvo0JeO2ffC79d1rchCMzEvQxzr7B/dp1mn/j5A7OSjv+3JBEdgB3Fr05KO
BbpHir/38Lpv3x237+9Zl07rzq+b/62/V627SxOSO0j0bVVnzE+Lra9OgdDeCJyeQiB9Dsmk2DKZ
dl4AXcCpkS21IcHcfexfGl/0hkH0EcpTScdHcAjH/hF/5s+su8X9Hj/runzKM/2QD3mPp3V+VpXu
F6mn4LoLgJMaRh2/xKCUTh2OBMiL+EJG0plo2KmaBeY5JZbQF4N7VdCJoI2oCvZGjAHMt2NdufUT
0dpNVXsnB6bl9Xn3nhKaapCzx5M6WVFAUMmy5MnJAzh7DvPJP+X5uySaN2NpJm5LH5ka8FJWtsqv
tkffkev1Llcwivky5rRIi1MnFKUHi8wLr+jLswAvCIA4aQugHx5lpSBQpPnRGBO2IlXe1PnAeLPG
kL0RVHdAYk179JuR7Evq9pECzzuzYs0FPkPdYCoDQJcpohaJNHoUBeKA768JLXFTpBn+LACtdTRR
T44ymeZ3vhU06avi+n2ruls97Aoq6cq8bX8mRqCf9AgtVq0D95fDsdt07XLT+r/sncmSq0rWpZ+I
NHAccKbqFWqjbybYiTgR9H3P09eHbmaeW1l/WlnNayIDSSEpJMDd917rW+4cGyOndaX8jarbdlMu
8oFYj9QdHZI2w3EV58PzaEOFNTNRUVlQtAaKQz0EFjZCf9djtFgJaVmbsP1d9em3nKbPTq+eLa3K
HrTOKXdCc3dAsbBp9NDTskRP6VHWzlJvo/wgf5jvoSxoRmRRJIviKgMnF3e/6sGOFk7VGjQvw3xt
24yjeiUOQdxyMdYpinCGVeTBdoRjo5k1GEkB2KY2XlCKedQFSPJLrkrPqX4a9BOLIvgJc9iOpXGw
qvK3QSj5ZvTVuigv5UAv2RUmupIo2DuE0qROu3b60Hy121+UC8UB3isNk6QcdlquPRqtCVVdplvT
CG0avfanSMtve0BcVYRluR4nSTvXTSDJFgfDHk6JkhQVqPFM2hz3atULS+DP7AdUj3rkQcXnCBCl
uakdc29E1m60xDFOxi1TDOhUOm1UJ7rYIhg3Ol6ulbT9YieIaxHiULYUavwxcFBFxdo1Zzaz74bv
yeHwij2f1rU3bfym/whzfVoBqRwXfnCfhOkXp/i+wwEbxk66dgrrOFV4e53s2WvomsPJfbKtc949
KGmt1dA8pB6ZCxphkFVX7MwgS4EKKBxFKngzURrYOkoixHOUjQpCFbGylR3ZhvCI08Fbxm5JvQ5A
3zGs/KsegA2wpofONh/GtHvrPVMhzxmGQ4DTW+vQ0wv7ysxvH1s+CX8D6YYhFSfbHx4qg2gJu2wZ
cifzx1Xkm/riMOQmwkJ4zuuuIKoj1T+GskaQ6BZfMosbWKplswBFThMkZBSLw8feBR/udoSjkRHt
nJCJXoYIjxPDD/5jpFSGT49+2Otpg/NWXZVTXmublI8BaykTp3dyD04U+l6qmEuTi1mp0+5K1ZHw
3I/XgQjOhT+qe69Camd0EFs7bKrkBHOZTIal0twHx1NcXYLAJK2ohWxtMQhXUDqtXOywlb9GOhYz
hU2TyAGCIWBrLuJy04ABWZRmeLTt9A7vjW+jGgyG8Wg3VPgtTT9mibkapg7UyfQgCDRARNfT/vGK
j8KMaV5JAwOUjxdXmk/OdFAhEVChF5x0PXkaI/tbDfovAtjIhnjWAroKpFtaTGmDKH/0XUgIXjQe
MZD8zvr0NS+AL5Lg7h7GNu9WduoEK9N3kzPlb0nQzDikZywOJqqUkdXU/Mjtvr8eNhJgsL49ruO8
eCoZZHZJJ95uz/KKtFoX7QDXm+H/rDGJQTfFYQPbB2ObZ2ibKE6RFGByPoqBtn2QjmdRWOtGaOk6
KQl8iecsp9Vk4/6uoBKiAvbn5BlQ9aWHnCuu0OjpP86uI4f2aPqkpgRh9lBJb58WtXMyG+GcwGz1
NJuNYeO0WCaLhPjniSHN00nkMrSn0HH4D+dPIvVmgrnopVxVHb6+To+JWQCtXBESVbQE5Onhj99M
2WUwc27gCi5k1/3q4XIvRYxQysrHYhWrwTu1zmie6N5A+jNPeU6+qmjSk1uIb+FC29C04UMrTCLt
6TaCSDpCuFH7VM+vVMeQ5WTylIHfJhu0PRO1TnvKLH7I27vEjjncTY1/6an2M+g15tkAJIIRNDl9
6nDh+ZN8r+d4dPMOG4tVIRUx6rM/6PdWAvzNSev0WIwptGqt5m8dbCjzj1ikKXKhJPAWuoD/Qi4a
2gViZZdYzvZjRR5NGiJwGOwDsZzuvimL9gw1IDsPdC4zLz7XRCwjfi0/Q9owpvQaIu/6+M4dpgfc
KCN4ByXvDKe889P4J7D5jC7ClbrjbVKOrHiy8nNvxSfCbecpuPVaZlz3rVrfIbdf5Y2DIZtfJakQ
wLDi6M4COWkX6zvGpfEuUDTaY8PbZ8yFl0TYEvJIC4axX1uXeH5WaU2QmzsG+6xRPUV8blzRf5MP
LzepzoFuI811kUBbu6j3WQw1zFykQ4Na97zmrMzwE1shqBNPxUenynGj6sXeE9NvlQ9Xy/20wxWH
RQ/miRuyO3pgoM5I1XverFsshcvbQ6bfKgYpVnREUhdz0vJtKwpsJPV/9m93ymJuANw2g9vjLOT/
+fz/8c5ausAd4HZkbd4vm4Bv+8YQvW2FgnCZ/7p7e0o1/8Vt68/f3v7sz+5t689LKTlyrUqIAr+9
8u0FuH5bWqP23pxGc0uCvm39ufmv9/0VFP0//V3JhT+0gT97M+z1z0s5Iir15Z/9dA6/ue3+9Vp/
3ioU7r+eKQM6WZ3cl+ai0Z3or+f/7XFfti69mfnjx8qm2/Pn9W+v17btB1kSYs1UCSliPr9nDGdG
rG+bSVfvaYk+kxXIrMBD0aFlCRNPM3m1rRRrvG9ceq2mcxeP9VKwxNtHNCeWWTzrKxzlrco2adax
n16DyL8P4dvj5eWobmnYkhAPQEDm6WlsnQq3QlqjSiTYTaV1tQHvPOOq2O18IzmFGgJpLbCGTV/0
8mjU5kukW3KLeH1cJJYngFb2FtIhG7YGkPE9tkPzOGcSTnr1CFinD2S0a7sqOUZBmBwhVOGUMhnD
CFVYTj36M1XpxF+7qFAma6yOkJNmWasINqO7c5opP5Ka+cxCfDp2mYauat5SFZFEWu4y0s67xnyT
mYjsmTzsSQ3959P8yZiOpj1WAHKQKWVIygs+yWS9hylxchGB9/SaWRPgjiqhO3koj1FX6uAkKtMW
8JY8/9jMNwa1ixoexz4qS5R4vbRXyVlq2kmwUrnzs9JEbntNGNj4jnhBlvMML1M+HLmaDkfLT59K
YZEMPD+j8jVSf7W+J1DZF2vgOtSBnCJlmZ5QYRhC2nVVcZoUYW2RR7XeldlX4JKC4rUF4vC63KlA
HtKJbD6tQ7RcsqYkGxyBkBulW3sIf3kl9f4mCt8q1w63vsr1oz4HBN62bjdmP+pHokQmqFQZ6yUr
3FD7IfGtOnZgrPLV7VnF6GYbKjNz08e1DmWa2QfLRJRU0T+EFvHlspw/OhjI7zK/QezCXjsfKawv
qFNKZNl/7gscSitDTRJm/1BkzHojqKXH24F121Jd728iS4AaMcTIxLE5tj101luYods35jaOotfJ
lQLhBT1tC87UnHN4e9zuCxMdBJ1jzB4BOBxqtj0ZaDlRZQUryjFvDuTEkpyKWYaplvKOQk+1420r
8ZViARZmazctTiGy7CYkjrG1tHJlWhoy9qR8nVpxV9k91JayJw487uKjLZL4aDrNe2VuXTkYm9u9
ZN4TEWCin9JyRajLv595e/rtBiE6Zu8nCp3xph1jUnE6gkjkyEhMHrh+DFLZLNX8HTbzQX+7MVrE
W/jKC8bWgoWgFR0QEvzzRgv9DtnhvP/XpqahzmbVnhHSMr3cHmjnP8mjlqy7vz3xtnl7tdvjt10H
uMoCiLHx19v8eeDPu97u+7PrNqW5ki1T3j/3/XnTwqwhCravZqSaHHcckWq3B283hW+zBJDu5m+f
78873p5ye83y9smTjsqZRy9geXuk54BzZaRv/zzvtvUfH+8/dm9P+Y+PcXuP2/O6JvxK2vJUgdLc
AmdDmISqVrOK+DFunaPq4X4SSd2sZBpm15yC884szLc8kdo5qkSG9pXyJLP0ENdLYJ3cIN70Tj2d
vdw9EJ/+pVdaQWwObJ6hstpVZiUkdxPnfqT4ePWtyd4xqw+A8F386LV29G1CzWItqvhLMM9dK9t1
uUix0pW5QlrD2SlJnlkUeLTntWXwobJtmCfOQpHruu77YbqTQBO3aVNwBAtjK1v17mWjfrLb5A2A
R7mlujEntg+k/CpH7PkQyGFrpoOWG6mNZlz9afRPk5d9pPqoXmGFg7BCWzEYF8x9adVVpC1098Aq
0II2YbscWTzNkX3VOs5inNBEgZC20R9lSSGpb82vVtZfgATkfq50rDuyJBfNEJ0b2RGfrcCI6WA8
Jb6GuD5ExivrNOuQjMma6G1rzfXcW3u5QUlV9fmhVD0GnsB99CyyVPMIDZwG5iMPhnLljf6BeT8p
d3axmbyapZMrP60CklKp9/uMU/BB5LFFBT1Il2gR4q1LdO2q6OvLUHFXljcQ96j3GLIOt1NLqCbR
S599WX80umVsJAiYfJLmJizepsjyH1NU7Ar6zYaD5NST3wYxKrp2pUAAWw0XrfPO3UhBh1NZ3iW7
CYMuSzB4kY1d3etus67iEJV3p2VQprz+YGFy6sOL1tj1NtK9O1QN9nFQ47QiDjmgAN0CjvmIPFsd
+24snho3xMo8yH3eRXC8Mq9eUvxCVKwREWMUuX2RLculPJUZxrBp03WF9WBE/iarGugsuQ1FrDdO
nk6SSpGad0mWDavEC9ShDHvCJ/xxy425Zp497oamJyESINnCcadp66UCD5bXIvq3fG3PhCRfe4G2
jlkSr/VUb5aRg4cwkDNCaJy0+2KEQ6H6dm9naNS7dnZQtIXY5WP0IwMVX3SJ9URxRFFpMyny9Vva
fi25N12/CRJEcm3Sf7LqI7QI60OsLIHQRe1jA2H7rfH0/5u+/5emr2kaktbgfwdOPH0Pv+r/jTjx
11/8s+nrmv/4O2/C/FvT19Dtf9imEI4ON8JVau50/qvpa/9DujZVBLD+rqEbFk3Af0bZCesfyiTe
jkayrhzl6vb/S9PXktZ/tH0J2LOkUK4jJB+IdieBen/vJ+JV1boyz/W9jKpuZ9fdY9kRk0CJBNqp
Y6PupaQswCylkN5wOY3HrHXB0FicAzxFACc2PeI3LVdtLEVSj5X+qmpQiprugOifMBh2T8AeQBm5
wX1hAclsjGPFVYa6LZH3XYAqcUI+rqFNj3VRHy2z+pXpLalZ1DPHktQxcaFrTlfRQPw3R68VZC8x
QXTIdZ3I5l3IIDuSxolFrrTuSdeYKzZqmWe9R4uSgC2tNK9Ja9frrJ5AhsYba2gOom2oH4EnqLSv
yHX9jR0Lh3oFkn/cBYJG+arPyf9NDKSJzr4KMZ04oVGsFQrlFstyqocYkqiRA47dalr4VLsgoHqH
DGbAEoup7Km8hYPY6v64LNp0o7z6o1TGBkzOsXVYoA8i2NsO38fShFp2Z5AlS0z2HbXWlERqjQ8g
cGoUHVhBCEJkaZOjfNuTQylOty24wSaaZP2kHGmcp5HvOctDd4u/nKYbHf0j1+kBzSfOtHGAOCls
V7vAMfWvnjn5V1h52yzvWTWMZrSukmZYuVapM+aBeVUplfTbbpt75ZU2XaxD3jHFiPfSCuWTQ2b5
Xe50cmGlXXDqoOv6XqZddNcv4MaGHRwo5V1uNyz6tEsh8sfO/Ezdwdl5lGnFgnk/8j8f/2KWim1B
WqGg2o0K2+NXBlYVyaWZIrGd4jpnQpqbzJOFERyKDGmcw+FNiyjm6p85zrEayTLQBmyV3eAc3T6v
Vgmvswrh8F6HygnPYZ8s07FFN94EbbusdHBrSZ9dXUStJzse28eaJJ/t6IfQlB2reQR3K0kpP3fu
PpBG9axrOTf6B5Gz3uNtR1gVsd15d3UsWjN9ZD936SxL18I3PXESZj3QLaGuRm9ToSMMJ1xyHdXm
25DX45NnNi+dl3efUY/tYCDY757QJ6ZEZTasA0/vl0OrtwdM38D8fO27hOvUq6E4d6UhFx3UuDUi
XRIJGOSehG2eXTtqzrbeo8uuxCPswvG3KtM9KY2I2nNWO4ZmB++AYJH0u9sqliA71WA/BH0cfRgU
Fhc9zJXHMbIKVhBOsKl7mhQq66Z9Qt10V/I73zMXgvvJePOhJn9fdLH32QmoY9pwcRkUn2sge7sA
KjSdFbN+I6lsnRAOd7GgiNHLYcUwEDa/csfef4ljeuZFmjO3G1z/JY1x7jJ+6pvbo24vtoROQkGW
wJXjoh1fndp4HWONap9kajpUdbxXngVAoq673+kvzSi8h3iqsVQqkrfSzj3XA8xP37CxCg+hOgaG
CJcyq4unwG63VsRbJ7VBqSuauidFyfrOxgvmCnmSReL/SjW09ZUv6bYTXn0KwAYuRcokQnGyHcrC
dO4GNVVcKNzhMdf64TETYtda7tzFJ+Izmu9Hrky/NKQ5eXuGU1fururwvnTMsjonxatROQA/ZdOf
shCP8b/v4reMt74eHkLYYBhjsuJVL0xU/SrX1rfdcRQD7XiPT5X6h4pJ1yswjYuXx/W9NbUx3stx
Ycf9h12q6dSXQfZUZ8k5zGoqofPe4Pc+rbHE38WcE8M4qCeuQEyH09E/jmGsv6a6v1KVZT2NQ99e
K8t9QZ+ycnQ7eWAimtxDFKNdU8ultAFN6lGSnmQ1JCeovMvcbJFSEK8TkzZohgdPPCG6Ieo4VM4m
dzzrsZCz2D7xyu/A3bZl1B270hErm5RfbNpxdsrKurrw+wFQ7Lpg64xettPd/MWXWv2oZUZKXVXX
V6kXFhunKOAN0QIlmSX8rZRxUYmufQ2b1sBO5fjjqyYz6651Wdvcdld5F8hV1ZZ0EmvpvCUcVUlg
xK/Sdd2DM1nEfKWpeuvdiVhIDi+YFwUkX9vP39q1NJ3qTZ9675DQ/WKK2fx0FHof0HldCgCPL7Zm
ahsUvOm+6jxr47oz0NzXvPvMwNHm1iZLusZxVqor5ZUGCGmPOqdwmcE8aN00Y16I2MeWQfHi5Pwo
KevzwxBmrKgK99JPIA8gqft3fOToGZEBtstkhJPmVhtD+uEjdfH2noQAnE168Fj2kmu1Zxc7C6TE
UUTNMaZtc5VxoXGaR+1rZdFbCHMwOIjRn4e66pfouet9UYbhs6hKbBY6/9Ht0ZngGmvMCNJp7/s6
oAbbqaarZUOH86f28Nd9827WEeFYpPqLV0zNSc03t60+4/P0wEjXzRB3h8ER3eG2FZOqR12bSNo0
8IBE+Iy+Q8blSa9qe6VCFumhoBhCGwR7i5uW1wR4lRPXP4jyjK3bkUGfSCDDpKIwDIJJDDMSHQzF
inHiS+D4gVDgp+6SAx/HdPlukl++j0N/FyR6u4f3uxm1iIGdGh/qb8c7Fh6loKyJzgJxenVNiRy9
17jKwksgPFqzv42JCZFkUNimOuWeWNTloYuLBO6J/th7ISuQyDOwSXg2ApbK3eQx9gyzfKextKUT
IdZDF/c7q68+uQjjjCw190JaDrqgvMUbFEenTg6/aCFQzixaaFmMD21sO8tifAy7pNqIDku42TS8
LT0rR0qqK86XM0ZPUwQFdoyXvRZg9KuGe8Jq8Z5X5Q8A3WXbVvqqtCFC1o1x1RovX5ii+20OI8Yn
ylapY1Ajozk4L+cowUWOXFqyfpsjRPWoxeGqJ2Lj2EO5oaOAJRnyaEH30a9xW3C2vmgN2bicNe6c
Jjr66doN3RezFF9Gqp0aRz9rujcsW/muimDbG+q+zcsE/1b/7YB/xOaQEisc2s9+W7/EjrWtbc/e
lm0MkXf8jovaBjiAja4ZXi2v+GId1y3dyT8w1XDM3ljpo75qKID1QXBP6jz6rQ2Sgm4N1OYjd0Fe
ZL9butlO3KBPq4p6S64fru3K2DaCcKF+JLI5sVhLhv6XiGcOQWrdo1loyuQL3OrbJK0VXhooalXL
nC89Il67K/sCUoFlvOaN/ugBks5b191g25WO/tPbi74fX7zRXBcCTZ1v7TyhkY3cXLwJ6d7orDia
8MT4qCyvQz0HKadg9APtoTO1X3Ff3+u+vq/xcUeavRudfBdzJYY3OzwpYfrLXCvwh7doAIKWcAGS
h3N/WMRd8pA5/ZMIJyRnCnynGZUrzn4kVsr+svsw2CBfZRoc7ana4luMKAH1KWe2aR9LEE2+LJ9z
3MKNy1hv3oWzhsCXeHqD+sj8Kd5yVXMIaVsMxnAWWe+uEtnXK7p8gWcJuv1eSSqzc6mpYJuVucyc
zDsI0MnLedod6lxgUv/NAhZ1Ttzu3UnLQz5lX1mjF6jUxid9rrk3VY/7zDF3qZioopbewio5EV0d
0I4BbZ+26NUYe52PT3xuo7BuFvw8VdA+jnF6SPUowl2vY/A3C+xsGEc41Gl8w3BFiKe/6Ll5jud+
6+Ca4bq0ovepxEleJ/zftfKXbhitJ1cMTOS6lzo13+v5dcClv+McOpuE0y5HFYMeCr5LyTliauVX
N6vviOWAPv9Mq/4DnOBnpH4zAlxBaPNRi9AiTQC7vvqhq/cJCvEoGlobeoaaLwjbK9JP6uaJjbhl
/NWZ6mU05Hdn999jWB5l8V3XUl+meXqUWbC3an5yi0TKwArvm3620FrFLwOjyNEJRoavEcUZY1EX
Fh92xLHMOLBV1rBDYXRiwvxm9N2rT/ZIbdtnVbj3MOCveW6m8IyGd121pxzmkiy1A1MjgeIr+B0Y
Jlx4DsBUzrK5HFRnG9EOKexLFdP7nPC3g5bX9PUcQZar+uplcPj7KuMgmSyisjFbUX+5Uqy5RoX8
sPSQmmCHFxerZI5Na9PV7dGvJSR7M1jT7kVBsoqq9Np1XrFtUQ9OPmzEKk0vvt1yyQowjJDhR4HM
X5HUsCrUh6TZvCDk/JvSC9nJcXmo7bOWRmsMe96SSQPKs8mOdyZ1pzoRBI0Y3VURu5An1Yfntvtc
cyIiOWHsJHVNDmV4aktkKE0DocYOoY3IEgBRaa1rLf9Fpgc8JGcwFpmuWWfW+1BJC0RhbY7L2mZ9
bEDSZ109BCeI//Cb6uCKvPcpzKsfWlyERnQmwtRk40mpvvyH6FG15qPtZuFTnJuvnsfQ7qOHXmke
rVOrTjfMsuq95XJIZW477CaRXWTZvBqBTI59NeuDwjHexMSJVzTJx5nOjH22jPQHLYHGg7JSWIVc
JSZyjba7sPKTRB5wNfG7YVyVVNjkGLgbw1besuwiC+wzzvdW2i8krqMtpptM6zfadECjVrrnHGJ+
tYPGf1o3wR7iur8u9OSiab1YEVl96ekj73wdXUvk4tuUlbsqUBOsFJf+pUmz366cds86cW8FQFjo
DRHPa8XvYZTTlUhZxWeIww0SDDjJNbXq3Zxga1NGTIjHTWI05VtNImxTqfXIwv8xTsOO5pn9CxUA
BOKca9+HBTkQvK2cdo1i3Wzz4yMzwUyfh859MHoblrVqWVbqwU55yK/MF13YDJcVKe5aBQirUZfa
yu5Hjwu8k+inutU6AByeOrjaoWd4BWtJvicp4YusGLXnmhg9uNzhqnLh3iQoVSurP/WZ/hOMhAO1
TZjtijj110YpWVj77qZu5VzD7gpyKcEuci351/7tTlTjr/Es0Lzd36cYTGkr/5/Puz0c6eEdq7Fy
e/vTit5oHlKM+I+XvD2oe8wIIbcfby95u6svu9VQQqCZ6PAuPdPPDgj3yHdJydaQPfJ3a99XxCOM
FJKy/jtImcw2o/5GweMU7msC4BdCa/Z53RDEUu0VZZ9FSE5Q1tpvVth9xsX07UTjd2lW2CDR2dWu
uYcx/T3FIHnyPHhiEDukwbJ0G4KGU+YKlkBxM0nxPRJyQ+9hVRXGKR/pG3W/pyl3Ngn1ZCqzxrEs
7BWZSaTUtybIgsYNlkSwGFw5odjF8003t6VuW1NCNmfXl0iyWqfdtUTo3R683QRNk26m3nou4wGA
tQh/pUFi3+lNsut6CemlAH864LMfRANyIidkWJe+vroxDf/Ctd3Ibbf9G9itaHdxk9znQGq3dZSW
FKxyVFJUk0Y3CO5ielpr02J2Non0NQG/CoUHC2c5GbMLPvqYFJncnYkkTO9M468b8e8tm/ofUymf
k3hIqbt3gsT6HlKxiB6TFBlCbSI1sn4Lmxqc/tgI/yXpfcA0Kemfxsm1qq+g9p6dcNgFdEfEcE5t
IDzpsTf1NZq+O3J3tl00nUyjR9MgxdHXyrW0MOW3gG7ybhvSlOjaVRKw6OHYYJFCtro4eHnmL+tC
rFPJUt8J71F5dzTN1o3trBtX+ygNn5HByc7h4P7Gf7AP8VXPUwSsmECevJUDVgjK+sEBMdmU94Pf
noqsPNMP3JAPBrpA+2i8fkXtjyl+ubZygEBt8EFQ38ksZ9E48ntqdB7VFAiGkdSvKnMJl3vIYuHt
SN85uwMENcRv9pRsploeuo2yczRKWnGUerRNhwoESWkw7ovLrFuI/aEkfwQsJtLXbceCmrYs0Va1
wxGclclTTniCzJM7ougpgj2NI1QRKbxXQ+uQzkasL4Dti4t0KqDuSfPpKXSg9OWsFTqsq5gh/I2x
II76Jy6IaUy0O5IK6oNo2jvLpiKgMhY/g5ufkdjiuWXWYql8L7IB9ULRFfvaStcD0UMkoh2JoH3O
C5sQYBlfotLJl3lxGWWmtpV8Hz3vUSN6h5ye4C4Hd29BmGnqwlkGFpHkVLHv4NBtEdUzvwTf1+fp
q9eq9WCYYOtDlN+0G58KuW1TJ110JasAJhzgC2v6dtXjxHR/oVygI5UNqruW43NgcfGWXeWvtPI9
oOygANCzYqLZVn/J3LlrZFyuozD6inJ6XRRuqUwSKiD6E/buj8FrqzvarvYq86u17ItdYwfBMi1I
ocm94Pc4mu05lMweTZBAMcNYAnw/ii3UfW0LyKhjKTM7YbP+rSQaLGqS796uX1E2bMmm/Wpcck1a
Lc43lsAWLrwe9/ljIiqxcvVWW8oBd4WuPWOGpLEdwDsZW7GoWuuAVjpJwofU0S8+zLCsGe87v9D2
RvMmZb3TmtfWCe/MoFj3bbnXE/kQZWO+1B3j3NMDXyZlCPyqs34qzTxp9AHzMrqg31swQz8lXg3G
3iTShUiOOum+yyl896OraZSvSY6LKUOnxmyS0KSe7KOlBbKt64Oj23n+O6mAX4Yd780aXYBsL57/
ojgRTaKDYgVnrlDeveHCc/KZithG/Yh1+FXSVLeG7NEXKYrjnjGa5jbulbpyHtMIflST/4pL+mN6
CIstNwFBNXH7HkiXUIlJfnqRDVqJbt6sDH8KgvgxnYqfgAuFmMqfQivRjzX3ic41xzGOQ+0Br8o+
p3D4RJr2ASzzR7nGqWkL/OvOx0hqXju5rDGBJMoM2ktO7b8z8nTTG1xW4gkiQLgQ75Ucoh0du6da
GY9JuYR0vebses71/j5R6gNje7issQtRyAcegdfkhDp3547PbdqojT/mdwiSOFiK7KfRmq0uWmNh
euZzxRDQIlCSLjIynFkLY8w25I1sxpClYDT5J4Y+KFL+fYKsXLO+oOSTegcYNRbvpnFumb3ZY3bO
p37fDP591E0PtmRSNlEpbil7WOXK7nEt5QhowlC7DOAXawvnjCtPoaEPi9B0HsvIjpbVuLfAMVDx
VVSnjfdedx+CoFj4KhRrh7mh7iMU6UtwKQ5pQMs8mfi244h6yMgMOlnbPhMeBDz381fcpgW0QBed
M1eE2A42oiHqnnXZaixypjn8C8F7hBI9cesMJIOBFiJyn8VgnHqbndktggqLq2c6WXuLeBUVfnW1
NZ5kGODpsrS3JEzezZCwtzByV2qKXyofmXv/3Gc5wIg0vNxOpCbh0C9+mHw8pyFZCv4AHgWuxLpU
15J0zUU/ulTbNSGWCKhZf1TaYtSHVyLKwB94zNk12uFUpBgm4+kkDNZFdnykPcZrdYsEFQDlIatc
CrpdxFjpnx6Ze0YcXMPe+EwcxUXeLa++AUGSfJL1mBeclYIvsIqoYM/L7XzsFtA0jKNd6BQEY/fM
r7/vsmwGjVAO0QbiLn1J2Wg2xvsKwTtjB3E/NrpaWKCl/TFYJdUd49kLKHB0/Q9z3Jc2ebTaLt9g
e1h5vZ0DNeRf8tAyLWg7Ma6ESluRwuUzjxzvvIoYRBZ9P1Zv6+uyVxuS4x78gvcnf6TdFK1kQBXi
M1W40uoetKflnay2fe7RZ6e1DourJGWyqcN4UesHkdCIT2wW2jN5Nm1HEFOSeWlN8UlXgG6QyVrT
cgrLnM60oHWYId0OhfE+Gb/SPnoZacEs0tijzjBfIcv6XRu6X7YJqhlRydpOO+OoEuahiZpNlBUf
b8gtQIx6s8JTyLgx55oIIU1WZ9bI+OMsS8dY0vba2C3C9MqCBASVxVhT0vaptKl0hU7D2IaBf3WQ
cpP108yl11ih0lRkuznGIgqD56qFQFtX1aZq3NdJH7dm33y1pZKLQU4j55x/cRL3vhZUSRvzsSmH
18J0z51PL4NssTcqtpZO/OAQ5Nku1ShR2kHIOMuAFobjZxiMu3AiCYZl3s9EGu2iInQios8HI1kg
/HAYCHoi5qmvu3sv/KRs73AKTRTTkTWa4n/xdV7LbSvbFv0iVCE38EqCWaRyfEHJloycG43w9XeA
Pvd4l2vf++KSaCaRAHr1WnOO+Y6yjyU7T75Gj6DsQvDFxRlBSUR5RYZ4QDwKmi42qxesNJtK8gZU
rANTb+kqz36/MYoqutEcL+h9DnGMoswFVdTAuUUUaCsHQaL/k/LmGZ3LAj7VgqiHGO3l068xlj8L
6HUyEdSufgJx13DZQIZbvbSqiyH7F8Nn/9SjFyk2fL0nEdFPmqrhFqcS5gLFILjr/VXeZs9ixq0A
iTfd9fZFuM14UjrZZ3lUGYi+CrYPeM5e9BpnQjOQWcmEDbRV92nPEFYiBNkiVOdytJOAeBI+uCUb
boZY6vEtOfg9mdqwwUIammjjk57VZxFxzfMrNmgZeF7h15+2yTgpjg6yGGliqW+v1nfMVV4zIzVX
oG+eR1xd26TR6cLH6dYBz1tmOsHRBgi0qvsutQaxTGdtbfr8Rv1iSObSbiJo5iXJD9yvXaGOniI9
p96hOLt1i8xcXKHffefR/2euV9Ku1rTlClDYjKCHDW+t2KK8xeOgCneVlVBs6gjKsOm/ImekbojU
Z9kvySgSugcaUmn16GYrfdN14p4N7VMcDp8mbujVJL2NVXpyJ3XrvS3IRQplD8ZvbD+6nP4WkTG4
pdHcbAxUKsZk3DoMCh3U/EifuPJZWnYmK3OrxhivE8dkxjRlY4Ys6ZTs9b4TePfq1qUEzb19PXfU
6M4YFEqDyuh+DbZ+rHuhr/AIdXgEDJfcJcNYgim/GkZm66GEu0foJggTGa9bDIArlyYgr2wyEQgU
Y66ARLQPJ4xxmlgUxjoyW194ZHi180tE4CzXHmLYBoKZ1m7pTUGPpqwX3OQU5p2HO3XtjceIyUtA
Y4xbxwfpkPwtYmQGcXVSfrevW1itKIZIrzTaYCosbVWbBJPScn+YOj9E3IlVom5KIqg8F55soi+i
AopJ5zUU1r2NzxW0KF1CzyDcTJTvVQTGr3/p074M4oq4o1yFxgmflFGKZmubPbXtk6hxBisuMEeS
LC5cHrYJY333EuacyUyerD3yIAdroY171lLWFvsHnX23nVh/jO+EzR9xiCy0PnbQCl08fqShyA/Z
NN3EQzfsi5xoudx2DwMYLK6G7YFa+r7qGfbgcj5rFtOGJB8PSeYzo8uhzOXGvJ89yhAX2K4w5/Xo
d+FO67PASa2EXFZKBLsdt57qyRpOJH5ilw353GlvODyPSRNm27oOuqY66VEN7zSioWK1noFJNF00
xIqIqQxMkar8Dizx9INo6vmcg0FnegassHhIonEmEkicwx70aYQZh6HRpqpSoNdh8oj7gcLD451N
OKAae0kxMaAXIStMmU4Su9g/sI/d9rqO8phA35UqRX5UUKfn5NiZ5R1uhpHq1SOe2csfBhX5r4CU
6eFUtaN90Z3bEJW6w3lDugnLjO13t6HpqUBLVbLj9T5jVXPVVMCDsYiuR7uuILqW+EXioEIXDdEK
w5yhWZKIIz6uKL04pXlkCX2ohXtQoiwCR/ag3uyqwptJvUlUo7vmUTTbUBEberl3eqzMxKZ4G4M1
yq061PAm2d8OHZ6BeWQkjB+lFuGzrbXbJmtPsRDP3oSkLAzz7FYjbKwlzYw/aR9VUUzinDhpdm4z
P6AdgjTikDXkrOJ3JE4Y1HaPNlzgxWa4s9Jld1eQa7qT1gitVChWB/KLBe5ChkvsmFoxb+YsfrQ8
ws6bqOx3eVLr914IQ9nRrGeslA8qljBQGpI98ZQ9JyHYQntGBs7Q8aDQ3a1bMuJmev5bvStkEOJd
zzVU5JL0KJOGQaZdEBWg/BjbC3EF9CXYwyHeSZqjM2ufTZw+e8Qu6qdcexnsiZRQtntD5Lhr02fp
0b+tQYGE7PIXJJfXXhATh/5TZ/Pl1iiEkDfco8cD3JfxTc7WSOXqFe7GduHIMY1+VabH+K20ttNc
N4hb4LNO9b2aInMVR34ZZAUx2lblevSRPPjltiJAbTFYgmYv2lxctEycotRBBGVltNb6d7gZyW6q
PYjbRUij4qwTgkd3kJ2IbKO1a64zswfbKr1ybUNpYfJhX3LVr4ceV7SHEJbcu3XBcJk0TvACgTTp
ZLPcnhRDunXdqR9uZUN3tJsysNQb1/aa+aTxZXSgV1OBgLWAsAEroD8XOy9UwdDij9bKjj0v9W/W
q52fV3CBKWP7hC0VTfkGr2vAzLIM2NP5az+zw42RccV2ELG2GDFZE33WZ0LuiSpHZptGxWms4WJm
PQ4RpCZ7W3S/IiOlzZWROtt6Qc034mF2BK+WgE4W6CLKrYhtfO7DLU7nI2CBTTgtROxEPcsqfUxt
2pbouY/hPDxP/DWmkh9T8ikdWaNHT+Um1sm8c0W5tcsy31STzqGuhuVrSh+kVcAaRP9jGP1dCMyv
5Ftju188ZvYoVzUm5Z0i53Itq+zLXMyYuls9heG4Rzbx3jN+B3jIhchvus85jfdU0rqYBQg/eLzk
e/9iUPWywPN0dnc2XdtVGPUvwhjP3eSFBLHRrhtUoaOexQ2X5J/uZIGidc2Tb+pfoQvFZKT2p771
npS7i5Xlbqt0uJuI+iDuAjhoQm7wjCsypIm7hsMB2jvrvjJjyNh8UgHnumju+8Y+JQA/NoXMtg1R
n8fcMB+l3CumKgwKSSDEkfbKYKqFWUj92Uiy4iszDbKubtcFi6dNRwNmfPHheoJUgWVZ8uKR675/
TFnH132+eNsUwHJWTGdkP1m7eJOrovtmFFex+0B4FeGXVfTpygmefGRYR3dksj0w7EK1ZK9dxQHH
U3NlwGC6a0+uaOh02P6jFucO4ovuC2kXm6gcFbTpTnI3WTDgGF/BizW1XZVQbBrGy6xrX2002seu
rg6t7mcP3o33ZIxxeeoiD6Bz6tLvjB5d69slZ+6uSuf7qG+AOSRBOMbjZQQmTRobwxKsjxZuOZLK
Yb7rzTmcC3WuZNfuPKvW14kXEbG3RIM3XfXqeLr+5nbOQ2s5Pyone4sKaBx2OsFTX3NGPDg0WKGs
Z+kJaRSs7pmCsyqlc3YLLpCZ7a1pMxGpKQhEjBzvMNaveGbHQ7jQ2HSn+VF1Co4dXIs+7O9kbYEM
MSkxq56GT91qRH1LTB+Rs4slEkkMEBGYP3tVavklxKN/MNQ03RoivQFM0R7DBGufO+u3NA7oYafz
Dr9d2nAx1uO+2Utit9iXDHDf6NCvu4wQ6GjoKLCHDppJGn7FBSO2sSGT3PVJgQzzXch8KdBNkDvN
OAQ0R3ajE140LWLNsjgMPJVepsl9NKrQerDz6uAPrb0bI+MxYRa1H3VCECaJeNtxFzJHeVQM9o+4
as6aMMNAH41ngw6hY6t5mxGDvM5gfR1Ny/tMa9qOU2vnW0LmGR4COa8Mxa4Fs6lhE36RQSVao+/K
Tr6evBhzFwehJz9JwvB3MVea0tWKYGrpkIWx3GUW4AAjt9GsZYQ4OqXfHdCB6FxKPkhZhiszlNqW
2XuLWZkxED9hJEn0u64hqygcjPXc55/KaYxbo1ebofgR6k72kof5fZJbP5wc60NdaDRjMaS05Oo2
i7NjeMg5FFDUSqis192vFoTC/ZKtfNWa3t8k5KeHArdZXpnOrmFd1uv2y40KClNfdOwD69tBmqyU
6jhU9bxRTXTgOsVuqoxfB+Jdt5mFtK/ww9247Di/Ek9iyU2S97piXS5oVydaWRLjkAEB6Kq95dlH
HWXSwWqorYdq7AMI+Bbl0xTNHxiutyO4Z7dOgTpXTDES+Qb2IdkAM3jvTJDtIS28NRXy99DW+S7r
SrIOJBHlfkLTrikpkLGtwnoQ20LjeJ2HvkN023HlanmzJpEUUZK0vH/Aekqcai42orJnusP6q051
HwilnvSoBQu9tIntKqkJGZBPReLLrewwTZehYwVO3JOSw8VJpVl4nJxSD9Iufi5Np1iblY121oS+
385audVjrnxoSZpNRHJ4K4tfMhtrhFLirmp1e+f6s0M8JHdHuPKSJZSAw1y+kG+JU8DqAcaI6qL0
hh6vOWNhr4cnXal53wQg3afc4hZ81VAZGFEdYuyu/KF4Ja9hTfoCtrv+RD8FsWYxFpz5/99tJrt3
zG//veO03PvPQ2pKIUDesSxPRlo2EK15xut96itJ7/o7fXxvWv95xTCrF8z58g6SKea/rg/4x49/
nv/3/0DD6Uzv8H++i99v8vcrst512MOub/v3LRFhdoFoMF6e3BaK0/Vprq/++41cX83EmQu4/L+f
Ra1llBDXuzaZO7e/P7/fT3699c+zXH/SxdhyPnCQHnz1ES28HbycwGWL0fyNvzT+C6280hD/wA+v
P/2GI/65T4rIiq7agtO8/v/1JzAp/0FsXm/rwnw9hqm9v97+D6rj7wf/2+P+ehpnCTybjchYG1cE
Z9IbBnVDdPvnjTTmwuK8Ptc/fqw6jlXMP7yf64uXbRltzdF5zq5YHZXpE9Qq/ZazkC95+SddgIXx
8s9ft/359fpTKUktzkp/+9ft18dfb7s+yZ9fZ6pQ9j6lpN3yv6/z535/3Xb9NaeRRQd+ufdfz3W9
7d8egrWuWRmdE6/pgOz+vPjvP/fP30ZcWDqv/3qa33f6t6e9vnw2+0e/6+udW7ny2JWUZYZN8sf1
VxEmjNGWf/76VR8lzIe//nvQt+nsbVN/6bjo7X8edH3k9Z+/biNADuvaaDvkTPzvK/z1Mn8e+9dL
/dv9DD/kPf15LvSFzbE9ztebrw+w8aUCEFn+0D9P8I///+tFrr/+/d8a/tD9lPabf/0I/jztn/fx
r09zveNf97neFqMgA2tuffcJWVLofJER/ocnKhl9GIXVyjtYLsn29+VisF40p8vD+Ryb9fP1alDR
wjtC6qgOtpWRfky7kgDUjZllhEsMbNlcS1sWsWzDCfcpcR3smP62pwkZ0slZfqJb19pssd16o4zM
IXy4vpgZrTPdK570kGQxHwBaBsyp6RNajhotTQHLG28v6r/ejbZ1qG47ozo7gAAZJ1Izd8V0N9Xq
yw7DICOHElGaZO/BHJYeYLPIdadA9wh4Kk1sZ4UB6DAfn4zaz7ZxgyiiGCvERa2zmoyQ8LKCKinK
zkUFqaVNCMsq5zq+cVFBnaNlDlNZHVOQ4lIYaAEYYhNo4ZYIAiiFmaLXhH/J8L4mpW3UIR2R8aTf
255r7meo4pbLdnUUr5QmbG1kZiBhp9AxvS7aJsBIWmxzmirY6vOZwpVA92Kkt9AuXUyPk4btH/DO
0o/B1ILQf36GmHUo6/qMSrdeJ5393gzNsaqmfEsBlWwc1nYqlJs4YiKVxrTd2LFXQVcepri/oSvB
HiOlDajpSw55aqx0a0k3l3ayHRo+O0da+9CL46eIGeJcm1ghQ68LajbmnTfdZmr81Qk+GE/578zU
l5Rvn7zbjMyHnOcpU/1o1DWhVYZ+Yyo9RvSUsm9p49dG/UpDCkhdpyIYZ8fbhURgaLXcS5BjSH6I
kLVdPmmbdnrdDfaG2viFWnLcdo1erXPZfYnkrogY2qML5LEureSdpU3Tg6lFqFoGjcqc7DIRZh+d
IgKF8X2xrzUaBHUft1tvNoadLfOth0ZjY9r84RG6xn3m3Y+J3+69jjc9Llhv7OoacZN80fXWioVP
uLdhkdrokVGecy5Jk519rP2SIUCYdjwvR5CZuvKcx/M3I2zK5I7xQGN/SE2El8rsfzaQ49YLxHSN
DFBB7EYqF8dkYdl6arOfEjeMKQagWv7K7sB4gbbaWnam7eaMnHBXEulDQ5YZjilfwyRDzA+HBs2a
Qj1o8IZ5LRclWVDKWa37UU3HtnfQ0WlbotbD+8kAidB4P+q8tCEiRJ8TuZ/S0wiUMKjLDPAwrhWf
4hIrlx9/aYvytRpj+trj/OY3k476ZG9o38IvEZ/gbj9Yhg5WLdXvZxmSwTHlQRirp8nw8Kf5N71H
9V1pdF4z1a5IE/+ZNRD554bCmMZjvdW8F0AUYJvSIsQlVfaBrUp6IVp1M3NKrwc50BQ3jNtopDtR
MH3t9U+nsSl7JqE2ffvYZc0zYvqcvBd/4/r1uyHVhRlasQbzuM2leqn00IK+TWxYG+oQVjPFfsMY
CZqJqhD5FOOOVMR7xyYxSzXGg5vaL1pKUxTbGrwhUlaItifZoD5aHtHjutHvDQvBZZ5Pr5GvPsOo
geGTVF/p/DabRDcJ1KG43Zndm89eEz8r3AenMpHGdjj5xlZ3lf8px94LaFeNEDOgSVKQu6H5C5RZ
IHX3PR2AZI3zq8r9G9vkboUxnC0d/Z2c7XSjkLTIursJ0YfQmpp2GSSWVQLHfT/9cNVOhflTBpvO
6EvmQnICx6kFQ49n0KWTiEmCa7fNIKyBRm+UPQ3Wdggijok1TEvUcemn4kNagTeCgWZpB8g35L/Y
THkle8RYp2YX+H06SFz1ti2c8B41itwMIaEvywjZHYvAKnsuBBodhzx/G6I+Dww/X5TxtCO6rnit
HcNaA/gL8jFLgohshcBtdRoyC6USlf2m0/IXNzXv1bg0p1+Vy9S3STKslAgiEvOr0rKvIjF/do1F
lwMvda870aoXZMENPeVaEWZrIFQOAzemWvEUvRmoFMYCXecwVY962lyablpD2r8h+fTb6mhYmSBQ
1rG59Tusd7o0282oufQ19ZrcMeaulWsHlojYt0bjoTJYFIpVmWECRy+yxD250To1Di1TddEJzEN5
dSkyGluWODSN+9nhwa5G+y72iNOzyd6IYQ+BncL33w8h+g9vINgBN45b2kHDqrvprRRd+6CywNWY
3SDugyTq4J0OLe2n1zDgC9W4sxKLycCARkm4O6beT7Yx74QEoVjZ5s6Zh3MWl8/lqG9tI0eIDq8F
E0T+njgcZlr1hjk9PSp88d7KqZsHNMBPhZO/TDPReXbbPcXt/LMa3VezQldDa7hwmy3UNHAigcho
uBodUlZInueqRkZTdUxSK4Yyrt0dshCFCvSoIdFwl6BUe2dq/+FH+ZNb9zeji8daHxC45vvOzt+z
kWMild3W7KkNLHUTz4iIJnxuektTK6vNO+IjAqvl/MyQ0y5BJgj5FDGx22RwkdhXEzww52OS48eV
pyxyJKFeRZsgYeJbZD8HkTxbzfiumvk7ZUirIms3q+TQ28UT81Umcnr1UOMq7RON6XhG5Bmfx6M9
I0ip5kTBCbBgNWB4tf3os/O6Q9Rjy6G7uSk9UgQGKb47LPCBZIXFf4+EobQZP+nILTRirpqShL1w
8QjJ8j6LdLwvCCM2mKJ2o+sf3osuXRpk3qEaGdNjUovW2gScLU5YmzXz1OQ9++UQQbstzP2io27q
sFzVIjtJ56deYDzSh7eeN3XQ69ekhs2mT/mL32onrnyPSRvWq74XfPTRxagpExxzJ9NhPxLW2e2B
Z207PhYuEkglEixXq4Ex4Uc8MRjsRX1JvEW9ILuN3k1uMPo3WVU95j1EMoZCmFQ4ewcv/M7z8Vhl
g7MGffWKKuTG9OVd75HX2A/3tYw+nAIxAZxjUKBD/i58+GkzZs91N9PUsmx6wzPHRgb2G9oAZUNr
AEyT4wa49Q2n5M7up/ng40yuigveANQ2mIHwzHC69K+upC0359646qLqNk9pkODy4dO00XNaRfRU
ufl3vRhXCpkPSK/754RG/L6Nmaog6BG4FvAYoDsvI3VCukVWYh9+YIMJuOSaW7dotqJTZ6v1iY+q
YaKRN6DlCZ4vRuuWhq4AC3WRoU71IkH25OzQ5Lf4kAFAroXAQVCgsgp6U/irDg87fRYmq8Ujeuqa
Yw4xExrqldO1yYNUGxm68okFjkry3v/Sx76/Mcgi7WTl7L1QPmn2xG7O7z/Q/K6miSAfYwAG1fnb
SHlMNZKJ/0Uyl9OkaZmK5FVFxpIOChye9rpBE9hEjM+Y9SFILTIS5ZR38Ob8VVDU16zgvarRgVMb
TwOnJ0S+Mk1ubPxYKhpuR/iiq6hJHgwuP6B8OdcADDEmbG6ipPpFtALtcYNxeWY9h513QXDywxhR
pcxtR+mNSShMvC3j3nMP6tWlWIxosik/ulCCwC50zmaSvVBrv3iuVZPpBhd5NsefdKUYthC5fPF8
lhoXsKjXf0Y16XvCvdeilPa42yDdhgFKVI/b0rt1VMG0yc0z8nypwdzc3qZR8kttfVuenMpoV8zd
tZUxDs9ONWwM0xkprDTWVsE+2O3vsKEy7NWyO4veODPXH7TEyh1jtlsSYphizrGCM7ayOubbhlc+
oyD6wU65WTtZg+zVYOIvOGi0X2ZofsKKOoQu08EklqfavhS1bhOsiZg4LyhEZwciYJd5ax9TTjo7
57b3nwqt/2a0Y/n2TTKGGyTvwYRTGu5gvZEquksVnGm9bN4BAR77cn6YLVouqv5obA21qo9oTK/i
59pGMjrW4bM3IKBt9Ii6E1M+WlkM4B5aDh2EAOIUxivzXrkTMdHOZ9oXpIQN09qOXHNrW9OTqWNe
SjkDYz7hzE5ARTrat4OgJMilWLFHjA0XJcj4MY9H5j7P0O31VVEMzaYw+JzswYYCCDYMK/OySTIp
x7pzlzmvGowBGxsZclX1ZnYnAB+uPjIGcLRHuyL3Ea75cpGqMAZ6+ECnF2/x7g6EyWYZFzbNOllx
965i64fpatM2NNWjPgEOlgBLpijP10lLRegA+sHSNcHrajE85DFUT2p8mSDpqzLrl7UA1d2x/2ao
fb1uEgjmmOvJ1O8T1PWruBFB5jO713yOEuGYn47nfSfMl7AKVgfLHPZqMn0mD8ZD4/hIpwwfUbGF
dS6rnOUBmyRxZIAAaz96GYNxc1obiCKFQQRrhJ53bfhIeBB3vKVGc2hBGGoIFJsK0V+X189pXp5j
3T2qtgnmivp5ANVCM99sSINaLH9psKrgBNEKeKvtrwlJUl3MacDACp9Y19+LcngX3fAzIap4Zqjt
msYH+k5gNRbh2uXcEIfTYuubBwYCHDy1/agycd8zDF1NaXFWOJY0ZpSrKvXfUwf9Cfqnp1A+9LbO
IJSt+wqyFzhPEQYMlc45dCUbkMoqA+7lziNGDV3c1uw6FGCJIGYq4NvDs6m0Z90nCjiKpwccbioA
bXBfhD6D8BSUpprfPP/Bo9eOyKQQq5I58lrKlAKbAtMV+JJSiGPT4ByRja1U2++kiNEP4XrOnxsc
oLDCwz3H5LqtISGNqcFOTCF4w29ALrTp0nk+dhGmS6PD5xcl88aHkGyWYjM0+puWk1be9uYuHKdd
NZKHrXJML43okVTJn3HTBZNjHagv8IRTYAzkXlJVsvsabvXsQCXtHLRFeaISgvAqRQ53526o9zV8
H/4b9Dc0eF76NYn4LZbxZoJXja+lh0nvm4iuptfKJicwNHc5GJJVqUqykXG1uCmjPbt/y0om7CHT
zgCwKhIzwjFZEAbcjgYWTrHnbukivnKz53Fk9XYqBK31QMmhXLn2va5eMQQAXib8o1191SG8vyyu
LzKKt1YG2c2fxlOdmT8AQezDOO3ZtKFHbuTPZJieM1RsC0yPRFbO+I0PaJXgd06lYSDJcdoulOxp
SiK0nhKcUhYxCq2Iam1C4H/AblNMduCB6IUkyRfU/xtdoGliC0ZCbuiA6AOlFo+VXHnU2au2Mr8G
gnj5Yg1m1zuEbx8CNYuYR/onfnHIrPoLrpFDCnf+leZYfQdIP40ZX+YIoWrDP+tumd/r820bwwi8
G1lNORUvOJU/EzPcmo76BZLlEvr4vBKuUURFbAolXnxjPJFTgZKjYRdfWe2tam10ZUz/BNOrzDd3
2hJwFNfTTY7ocpMnZb9NEDC6DJtBSA8vnKOoQYwakctgu5sWFhKPWxVzT2gB8GhC3p7xoGpBwvTv
xTbRjgwNSWTxlz++Np71in7mSRQ91SbUFQedxboL4asj6kCRhJaSuFSLgpdzE81u1eya1t1a77pr
4v+wXsaiJ002aR8qPrxVOVj3Wp5NgbStNwX3w4gGFcxotfhm/OgGC8FTBE3MWHRvdhR3lMJkfSIY
8djDYlLE39VbQK8qXI/KvPPj6L7+5sIbRoj5Gou0W3Wf2+zU3BYqXzo0SAj0t7jtzNVkVhcnH55G
dArbKU7uUqFuLB8dmcdM1mYMG7AJvBmweY+T9Wh8IqX+FDiXO50DM3NeROw+mm4JkDo5x/68yyQW
lHw6di1nCyloiEb2naW/9dL5oQkkIfxdB0xVW9y4NGNS1n8xJ5B8TXVoQMk27rnjAuDbSbFupfEe
LptXT4uAWqPVMKqbzCTZVlPdz7oZF63AC4w3tAwxcq0BoI6uO4hFQo4Wqpi+rPz9rOOmcpggV6H8
Udrqvo5hTnsQ2q22fxS5fUJkAX9Tw8QSIbX3mFjyxjTS3Iv0mwLAYChjSvJXq58xecmpkx1bvMV6
Rta919Knats6sHMj2o7JzpzqS+Zm47pt8kOtgPT2ek1+sfOZGd2xNZnE+k6ySTP8t6m0fsRhed8m
zoa3cOpjKGzlpZuHm1KDfpO5C9AZ/MVgPYRSw50R/ppL7clcPGs4dp607EOhcXBmcq8jvabmMtF2
FnVgSeOnILTe9JNHiDjRoSqzLxkuH3acf0yGes1KrCqlhdO4A/PrJcNlyoZzlSaPWCg+KSE+9UXm
LCq1derpo6/JYPR0FnKtIAY1nit7PZsCeXN/7VSORIJKHNgTrVk9MY+o1ukmxB8+lqBlpnpT5BFs
b+eh8AZ7JXTtfY6GG73xj7Ffnk0u4UBRQKJWSAwGE1WN3CRD8pbkrb3+1Tj1T8fKf4R1TT67Wd0X
Gll8ouDi4uKOCTF/uA2ResMmxPbq0tEDAVyfrLx4RAy5KgUakhL1ywSGkkZ8+JqmqGKdHvLLPIhT
AvWNMTVieq2Kdm5TkgS+lvMIuV4khIZHRLhX5adrNx9Ix29VEXqbhOOUM+QVt4PYaH3gl9U56b1o
Z7bpWgx9tBFaubbS+aKF5bHM1bxrHLhnPaQfljxt4+Rrz+TsQkWp9o5CYb7oqUcPi93yR9WW/zAK
mjdgmtiVU9FxFJdnK3+BIBPEeXXXxvItVmhfl0NwnhpzVVIebSOXA4Ve/gW7346O+Fso5IXO7W1I
kAO7BHPg6mRsnLQml754lLH5XowuGDkZU9YOINf9eRPbkoWxTB5RL7AO6zRlaB7Xe3Zjj3Iq3mqZ
/mT3+zR4Uh4EfhCrnMMAgsCbU9+0dfhOedAf4pgSJaRRf0PewKZFR7VGbJ+BYjL3rWbT1kuBBqdm
E90Uk3ZTiVqDr6y/jsUC++7Ftq0T8q8dl3wMiRAHQw2dcTvP4Jaey0pjQMATwLDSfrLvXU29erLB
Mu/HWbvU7MoPUZHRxPSio0oGNo1au7WmTlvXKaL7enJ2U1cYRy1Hy9zMDUmVMPOxT8UQFkNjN01+
c3A0Dzn+5HtrHGDFgzYR7JNA5thdf/19W1jsU85LxjeByJMMLXBtslZJh218Ue3ymMzecnzz7OTM
4KffwhQn7difDpUoAO174sOlj2xgoF4Jq9f2/D3b2aBQ7e2QTp9RrNnavMx52+0UFXo7sIaplgZk
Ih/rsfrsJQioxGX1mbXhYBvK34nwlxATsJec0VBD33juGoVcEhVBhzdF6yeJhYnS3h2Mb9zAnDRU
2EUY/rBSG2yOSwsdqpLtY5GPdSRYJE5cqD6POEeW5rmGaNPbi1DAszUxvxBPPHERDvvwYM3JjW7T
sZK++epnlx4pAh7hc7O8XLJMYCzXaBCIfgy+9+LZEDG8ck+mAjL1Kb2ZdfehqG/rFAwDyprHEtA8
PgoU57VNS1Pc4mFctcL7akdHsBhC8nLy+3QZHfgacRrz2J5sPRpwQVicEX45bXpdHnuF7rGJmnFV
gXmkuB44ra1DqexvHxDyVoefgk68yWI6oW5IOIWoO44sS6xMck82IKRu21S9jUVHOTSm2Bqt4teQ
zN1ZZpIUIWOtO+yUId6zwBKm4uOq2vix/pZM4uxHv1BBpScdgDwXURtFjldyeUwfi+EltLClKI89
Whwhj62wfo+SUPSxQpnhp+ydBbI8GDK7NNGN14ywDy+TQOoyWizQoJydkZzsnu6Lq+wLe+wnVy9e
u8IjtLrFYADK8w2GI6wwz9wlixQuRZHJlxixadf3Np1DmlToNGl7Yvydc2YlWJprjfBRzb2MTkaK
N1qQtDNPFrOwre65nzOGxGKgVRkqhisq4lHdwniTI3s4zYKwVObeOnNd8NmzejJyEM261eAshvSz
smhYOfVXljZ3rV8O+3xa3EU5nhGToM9C9kh3GEx1M80nIbLPniYfq02lYTalY5ZX8SFK1VJAm++O
i/+VbiWZxjSX7vQCzdJgIm9bRk/hR0OHBeOSRu0qbzAOYBrEUBnl0PQoRu5DMC9A5mh29rpGuMxF
aQuCBhQnmalOS83P2MNVg3foGzp+ydwTmANGbetbUQaDow0QzwG/a7P+vikYAnVOx1cDy5S+/Dly
4Cr09G1GQjSMgbYmtVR9SBUWGnZTu7ixwQ70iX6WjN1xlHIRE6bAY5OcS1u/9Wvb2tl63/wPe+e1
3DqWZulX6ah71MCbiKmJGHonifKpc4PQOZLggQ1vnn4+bGUm1eqs6qn7vmGAcKQoEtj7/9f61qYb
i/1Uxhg0knwd6iZIvoCbQxCY9bGn3p64WBriZHiyc3ygavNI14z/fz4Bm8Ol4UdkRKYFZXXmrYSG
oy+sCCjOVYOg0TKPTo1D/7SsKNoLY1COFd9iGGDAAhvknkwgfvO8fJ1b8/izaKzj1O2thCtpGhVP
APONHZ4zQKhmMR7Meu4JVSocVC3Dt+UkFePa1FqQ3NWtzZCvhdKb+pF+Y0YY3oJplm09ZSm2MUfL
/aVrLnMdSoTVC3yz/ERrQTi97d+kAy+RjPyEjbSylqZpGqjoyhP+2ufG5rP1tcaGspegoeFnv8qG
p8rmLyZ/2SWVAYPZENhc1mjJ2G73bHmWhhQ8O7kUJY9BcatSQuEbRaOb/8oaXC2UR5AIa5/X1sS4
MUouodo8ynLo9axtFyV4HHQ7k4n7QlUyZa23Zr6lWWyEVr7xkGGGYcfrla+qbTZ3me6Dxx2fwTGc
ROd0UBPiAj0l1op8pEU0ARAYoomdlA8zU/gErOCnMOx2RWLGgWCficKhp3sVAAvK5rZ405uUj2iE
STs7dV3ffUrDzt3hU+rWQSnEokGDutLLctfmxyrnm2yRBUchj/J9Lq4A3nK5GXJ97+g4OxlWWHzn
TKG9DYH1quof3TC9tXl564l4bVnleapt9VBHGMtr/xXtHkeb4HHV9MGHLLUaBJfMlBGPrfTddU+P
mRSfVRx20KeVF68yXaQKlbrkeoekwATfnU7urzAx6enQ9lqijGWsMTEWGRmxMq/d6gXXymwgIpjb
9j42/PFgY8VZREx9zLxlMBsUw0YRyjYV0X2jpOqmcs+6qTAwVMenbgBQVatUhYfqsenoiNg9vrsg
r8EAeeB1hnTi3QdXYd28pDYtMuODzLAz0N+RSTB3xa4bnk2d6UCLX20Regpj9l1VWOFNUOBKKAza
BoxV+ho9b9G9AI9A0+1fJW3SLcz2rXcp6IuYEnwXKA8EUS0KPfVIucltih/GY+czPYzTJlujBXlV
mLpXoTNCDovMfRbHt4opgNBY0G2cSRBk7FG/JoIWpPOI+qgW+btq9D+bTmXEYpNzzrVnm+QFrM/0
J45yIkUszCWKy8xYd6o7/qKYbxW+okpY6TY0wHhO5SpR4l2mwhaqfONc1l58KNAlL40SPhJewFF4
R75H+VIr8dqETd9fC6xZZoWQZQCdFbav41jccIeNGQUbC0wlEUzUHB2I2IxxUZ9wllH192JxVifx
FtdoQZowvtdVz1+GJaXXsLAg9JUUTjDQtTe5vYwy5Re19v6HEuzoviJjV8zrrqbNNg35L8eBD+qY
TI2q+rqcnTmxpk7bAKrdTTQ/WFTfMsVzDnIVPpVfnUXlQSQ2f23tPgAuGHYZAvFFggSCAlGyIccH
smDVjStRch32hfYQt1HM90B9rkXYrzRdd5aBsXOBlq/MyXsOohCoDAT9ZVFn/brymchk/cRYaFEN
Rbkvh/qhc8S01TEgrclOuB4SkwzCnO4cLJByy48HF7GLRalx8f5qdOIYwnGNtVHZM/NKirVR1e11
J9w74M0rMpnwqwqtum68RiySCCQlxyOAhymN86iPbyp/pMhPmRFH4c++1WCSOrTl41Z7MuzSQd3x
Q5S5vw0HDNYF6LLKuSHrnaD5yUROjHLeF8qmo8WqpUq9KoCWxZi2fLvDGl4ckqodNllWAg/zr4GS
XQU2cxWmZehgBbxYJaEeo6GH9oRgkDO8c8kFxua4Z82obss2oQxjQ+IY6X+a3JeCFNK/gjfT786x
j2s8skh/avIs2Cgp+LdScz8cq8N72DwNDUozs2K44YwobAkOXxjG9EaczK4yoLPGH47NF3TK0l8E
gSGvcRrGfgqq/xx0eG+IxypBTNHw5dLrhwEcuVeh8MGnuUZn/qglcA0cz/xldhU+eUMDLUeWGBFx
zkkPxCKl/7LuAnvvIfk5iHh41CYsfIFQ6LYXfACO+QY3YNuGyhKnSLoZfDdeESD4ACGCvqmDkx8Z
OZq18aYz6B5Ypv8SnlGgcFVZ+uQRtHqzUrqKPA9iupFl7MfOvxE1DWKHWkSiDUh1HM6JDeo5y633
ahquTPAGjFJXoR8eMSTnhMTbCoKgepOY+LSSeXRGH+XGjkMs3UmNYbMzdqXV7DWISW023CvjpF21
aIF0QTJFEe3gUlgM3o13PTHAGcOKUAoiJdop4WbA56aXy6xE9FS54bGhl0bN7VU3m+aE/pOrvTtu
lKYhlxOOsmeGfFui27SAyxdwrS+qbW1qe7tLuZUDSF6nmviR2hHWugG7kq68B1b7mpjJzwaiMt9+
fduX/F9Msvpg4iQbe6rB1VKEjGNSy5SYDpqBn08vQIKYuNioMNCxtfiYOzTLCJ+4wh7iJn7k/3/n
/KzwS64C6gWUaSn6156K75BplRW8D/VwV+vOu0ibZ3es7+lCQCGNCSlVnIa+M+6y0mc6YGqzeoc+
qoLn2jbBG6mh5y7abCqZ8qt0nR3fOIpS+6n5PZilHJ3Y3M3KmwDhS+oCC8sFwW72sasOozFuHX5B
Oeq9jAu3byu/GW30Uek4sWFZD9sCUHPv456v3nOnfvZEQDU6L25Kc6P53Dm5ppNI7+0ys7saAErg
ne1pnqxbN0JSp5piEzBQLYWTrq3Z5sLF583R32louutw8q4GJGmrXDN/pVlwi1k4PMAQOgzWJA3l
VwJAGAP37GQDCkxyIkOb0VLXyOYsRhcQG3NSF/shONWNKDdBXd7hA1urVsHPPzEPFZPSoCkVjPKg
B0h6bbjCYySL30OIa5gWmr2RK/zd4BRNmyoOw1smYXawVsYeC0ToHalsLIc6n++DkUbgR/4Qiups
tKQNAXXgbUSrHh/tyqVavqyo+dkAcxcl7fJlNMLQc4zkFNvlLTlJeHUHQcdqoIkxZDHFqnRbNgqA
EnHTTKoGtbnb4JoAr5YwKBP1rshBfbTUhKMc8k4z5Gs3nAgW4QLkh2W+VkVzCNx47wcqCncURxoA
xjX8mueIyWI64HfpaoYATQAHjkE/AIi3gIZeGQNW8AIlWimj/mo35Q2ZY7vMS8d1ozHeTRvcIYyr
lWWeFrC2+3MTGD+FeQwMrppD1Du0wz48NA4FoY1Yd7x3Z2xeKX6ZpftEB2U75AG9kuRoMCkNA4YR
Q6DfOPFwE/ZIqvsWtYe2F0GabTTKA3ZmnwcdMxzlqWorSvUAVwa0WaU/1wO8mzmkz8rArDRdvPRy
+zqfjHvfiO9Mrikb12m3STVtPaEdfO7kphsv24IGmQ0yKY6pRmKBi7FI6OVgrJBR8swNGOwIdDE1
PGO1yfZRAaq60zZO0zAqodjo5SSKCSU9mUP15sfdW1LPmcrTQivv0rJt+dGMWGGK39Ddv0WD9d7O
GQWQzg01FVtVGeiXkSqtlcza7fAnJVka9hjIKJ4pN0YxPYSW8xQ7w07VjT2mzHKlNPop6pUZL4tG
h2CLpVXjtT19oKVel6rghlFXy84zN1bJHVbtfyJZP6fJT9OYAQfJnqLuLZYwnf9f8Tz5xBWDPsDq
pD16RYUayXsJW1zndDpPCpiEBUK7FuEswUKZe4/XigJ35j6q5Bi3fnEjUf7/k3rw36QeaPwK5Cf1
mSa/em1e/+M9b6JmvH7N3v/xt/9bRfRo/3PUvTzk99QDTfX+TmlVwx7tmHwVTPPPqHtNM//uUpdj
ZqgRO0Dz5pJ64BB176q2q1LBoofjfYm61/5u6K6reg7SRcvT3H8n9ECzjW/p7ni6LEYjc+gCEyQm
vXPI+q9LiHpWOohWE7s/uUbaUpduJszsPAxDMh20SJ8OeHyKZS4Cpo9zlJlf1jyo3h9L89MI5UmO
lG7TNzNScoTxffA9IrvkEkpE0gK5Ncx+B0RA+eeSfNrPT+U6yhfzl3veRymTdusB4VOHmDTBYnwA
hBRMSyYwOepeSsK/qdBO9bDxN7EL9e3yQOcXmbF8nk0ei52ZMQeDBdjObp9KWi6cBtaKHSg8wpgh
N5Q4+5XpReIgH/SywYlPKZDnl0WmXr+Q79broM5hx8jNuJ763/eMUSVOyzSJR4gmzC1tmSgnPzF3
TCHgUbCOZQqcXPe5GSXHsc4PqPx69AcHa/RRfsxYw8vTVAIOcyWMDyX93JnJl0+JpS7lYtDPpUu5
KB8UeukHdyihn/o5bIwJojfzC/7yywOdfP7wAEUzLaL546f/iKQtE86qJZD8EM4eH6eLhbp24Ypi
pwhsLd/J1XKHy14wNJ+s3lDWgISbzViWd5S9aankJNnJJcnzk0tRazB5/7ZZRRCjrQ0jzjbKoD34
bksCXiPIypE7yud6F2On/rLpcvYv58wNRoVYKzHJUKXDhja/j8urUwj546RypTzH5yvJxcue8sBM
bMm2zA+JkszsBrBuckkxG/1gwGwylnJRrpQP5ZT+IKcEn+N8xOUh+/OpVSrjLi8AicyrLusv+1o1
lo1CbAHnFAdGJ3zydVDx+LksV18emMMXiB3m7XLlXz7/ciq5GDHJ2ySWgSaJ15CHyKXP83w/xZfX
/S+LsfdmZH2x//4KX86U2iMSiY5p75ejv2z/F2/+ywFfFi9v+suhf7ld7vn9rX3fM7JjpEipsXGs
hDnAbI67fL3l0j9d9/m7+L4Z42u++7ZSmQ1q8qczOik2tm+vIKSLTZlmvYFZDeT+cUm7HHPZ+9tp
5QZ7ug0jYaH746tAUmRxkEsaJpwvT7+tK/Ai4n+aD/kvi3JXuUkuyQd5XnnKy1NL6bgCyueZPJ1c
BDzEmf/1q8sd5YN8GcukCd32GDvm96PTve9+k4sddT8VpPSkbdXe2RqEpB7oKonDOHlg6+M2LQ9y
pXxwU7Txy89Nci+5tol6OFzOxEwBpG+/MhtAJnR1OdWkIpK7l4so0LPi5stpdBvPOxyHZEVlgyzV
z3Mp1JniY1VhwU8iEntojV15SkXB2x5+ovJ48SdBsDSVqjyEVTFU7c8kRahWNcOARuhtdqlmVHTX
mVJny1Hk1MXd6IjcnJLfgK8HmECbgagPfhlTR22dWxDUMrp3fkUe8Zd3+flnjCbVpzECltHOt7Ru
vo4jG+VeKm+y/2xd/efWz8PmI+Sx//SpJ62K3079/3Eaw7WQ/JruTp6ZyQr3HPlKn4tyrTyN++nX
/JfvhHwhzGxjsf36bmrCLYU+3gl5J/t0wv3pEpbu2su67/tcNl/2uawT0jl8ef7pr52duZd1ejfb
kuXRl1P8ey8jT3s54+U0cp0XJy9Z4uaH0WPUNcz3M32+r8oluU4+5Q5+pjU+bi7ru7CGTCd3+VyU
m2J5X5XHfDujfJrJO6Tc/LmnPGiaX1YufW6/PP88Z2gqq1Gx0tWE2Jiao3JtUQg6auoPIm+yYzhl
p4J0AUYXEIqGth+2tdobVN40b4OgZVW4ibqafKNdQmsSyzgUP5MOIZk7esQmNgK9YYgrA9wBCT1Z
dqo9r9h1DakWQu1muPEPA4zdSkSHpP5hK+5eS0S2p3BO/p+vh6hC7sbcwF4IcWah1OUvgm3MVccI
Yx0Z164dkLRY+ttaDC7VyRRqY1Q+oFxj2lXUgBjJw8qI+xs12ATFZF0HveouY/BQALBqL/e2hDd4
a4sJtZWEKNwLQCHq7G7Icc9SQKzL8Ffi41kae3tn1JTqLL9HH5FsMjHU625I+03umBh4yrOvRB8I
JnzahJRtYts+MUUIF37v0VtIktcxdbH5kXOP4mQoVq7tHFKdQBojGa6zSJzUsV4XjN1Xo+3cd1BA
9hZBFyFxAmVRwkbxlGFtNgRfdH10Z1N+XNkBsupXCFHEeLdFyH8SUCSAgZh57ESSZfRK9K6x1voX
tb5vA3GGOoVgcldkarYWznyds8LtVFHoEyMN1SRS6QK5COpbH4U5Yr6lc2vaWD5suqY6VNil0RT5
snWLH0WP78BtAoXLom8g3TdudeMt7TzjkOFHQ3ZMcCVEuLussU95VL5YQLpXLUmX7XgbZMEh1sUx
FsOHyLR5xlDRfaPQwP9CNButAYqc4m1e+DkEwmZkazKi+hiTAxlj2bLEPbnBrrfMWo9GfaYDmSy9
XzFIwIWO0/80Ghlm0TJYWV4R7UNHR5d8SzhBRl2aFMLSnGk+otlqvro1A8tZG0jTaRuSoEvcV8Sf
ZUMuHXr3JYe2cEMGy3Tb/ubeUznrtk409lgFlHcFClGZi00aqk+FNxXbimC5lOY1pgrjbGDMLJDT
WmAnBo8EoMaiYwJ/a9mJEOkhlncCHXo60MROhnla70tw6IsIlOOqdCtnFSL0UqIIMaEfrHsrK3co
Ol+CpP2gqD2sMPy2gChvOgooqFVr68bSjvCou8Tzr4Gv2Ec38FFjwv0dxJtiB/6m99JNmtEbLAu1
XTathm9cfOTk9RBToW0EkSXIfyrEoeYUia2XnMkw6kBy6Vgh69lwRTDvnGLmzRFF9LsLbtE0WBCL
zCoWN+j48UzanSAUmlopOXUmvnA0hy8Iqm7txq7WdTRxq9TbgzxiFGG4Cgmjyov6TKyNIN493UXa
RHEZ4ga/D5jd0ERhzde0xFpG+3QxUveINg6Ai5uR49ZmZ083D2Uxakc9jv0lf0+wNgPt1wBLbO1j
GMfDMIrzkNv7ccB4WqUePQ+XYK0hbW8FvyroRhl4jaagS6pFcMUi/hMmmn8y1tzHqe+4h1cqFI7W
bzaOEWjoucwHvR1K1PjNPVQIdzdN8PCimAZmBcZaKywmZAyhS7S2V6p7yMLQ2g5Geh56pn9dYo7A
4axHQlXzTTWNgNaRrwPqXKDq0uYI03ot3GYzxd2rWRWIPXp8OjU/fNTzFeS2mA46yixL8betFQwb
mtxgQ1vxqLQodPETmyefUANsmz8MBiO2QVHZdMjwUVw0E4AscNd1FSwamsK1WZLecKR6jOipotyP
+nu0Zo0FIqxl2KbPhYrNqwcETDUTO5hZX5W9R/+qaxBdhmqwmHKcPqo2/NY0XYZnpd8J/rkLvQvf
p85/zwt4+UBG7Hi49/PyXPvC2rqNBwatdDZCI6O5wfgISqp5KHSFL4VfVDTWUdQ3hnHfGZq5miJv
j8oNibQyjOc+pp9hRMqWpKE5pydNNk2GcVEUs2jDEZvG19tNkdEZJEa9LIdr37B/oxGpLc3ZeUHU
Evz96WU15vodUuInfn2grKpWADHFMQadi9I6MvPeZD6aRCQCk8ODXm1LUht8txH94JAFjxE/021r
EEiiEbDewErXShIRKTzdD76XwH8J3eXYhPsuxqChKfYpCbQHraWH23gdoYY/vNTPt0IPd16D/Crz
EXRpVXZvYHImn2G2o+VJSXJqurW9xrpPwaV2rn5sb2xU9ceeHxi/NAioMbYj8jGX5YjLrM5o3I6d
vrAc110H9m03DRrAdX6TvV+TE1Qq+n6wIE0S0TUg0ygdvnt90tIUI4guaZ7RT1Czhorrc7lrmuQH
EwSoTR3q44b4nwLOIfxhvFhmQtm4qeiQMZKGaAWdRh/rc+JG6zE2Yzx3tExzWgi4HeD3FCG+BDqe
bYAaqZ9Tf80ovjImzH4Nju8ODWTrmJSD/afJhhluDt4T9o8JOXSZAP1Nl83ov1ZAyDudvijYfupb
if0OvE5Zoa4DA5QHpO4yE6BBp9+Ta6ItErp869Shlx2qC7PE1YCmUCNWhZSeWAMXpNj6S+m2GqlJ
II5w4BGVJ1SXPCJsKENevFBRy/ZTx4iotaONYtmPQzdukJ48gos3F8Dvduil4RDQB0QsMJ0A7zbM
1uuHvIUB3BrIdD0jvEas06/ReaOC1yKfwIacmJY+AHdKA/cOCyz2qqbYUK1vCE90Nk7i9xsuJKSI
d69dG60D3xxWKP7OxqwQZYKHHCZRD2XS5IQO64c+iQD1IhQleCF68rM4PUyxco2g8KeJXjiECXpQ
Xcz+Fv07U1cr9KP2dVEp6daMyAmxx5M/f9JC666L3GGyJLjyoZ0gEq7Hclm5C8ON3oRGDBj2JWuB
qBBBLhG/q6pALUEvHbFyR4pNnD+4FIjguwUHm9yPsMZUTScV7q6lt2uzz69bJElwjAQOH7W4rxk5
YNtFM9Q0Z88oq0XQGRAIdHFj2fqTXqnHAjKUTVPQNvAROLEg3RJ/U5nct4l2Yif+bcbtYGnpcsqC
U6R3PwXZxpj9XQRPybh0LOdAfl150vTwzhzSju9os+nj8G3WT/XJYdSHj7RXEGk6ChrCQNvXeT8s
DTOBEWhm7azVrpbDh4HPAZkKODjdMR9dLyTiRQ2v/c5VlqGLeaJ0OnjheQxhnwjNZZTk/r5kCK1W
xUmIKV/bKqR8HJjAuBF/wrBqQ7DRbXJyeEUAXWiJIy2tVyb5LfvSGTbIrkH9Wy5WLs+/svP4zjW7
X4D2+QIgGI9cPrgwjTZxi2XX8tpjGdo2FV+bcMddno7R3jPUVYBH2Oq1Y+NNOeN5RGrIDInugvZV
CGPL9IFu6w/U9Ab4j/nSmYJ7sAfouG33K1d7LiZEEJSJT8CU+wCuSTCt26Ia2Y6BCfPPy+4GAhdW
CiqjwFDvdDp0tGXye6tt34K6Q/UqVOyz4W9pTHSWO4T6iYTcNcLxdhdmA8YOAAFFGIdksVjXCWVo
NL0L19R+Q3jvYf8uyR1NxIn7IMMt2+XjRi3WzuaXiIGCIGEQ7RiIPnouS2QxggJCX6wC9UfXjD8U
q9sExmzjN4q7zHMJMmgyn/z2YNemAJiROwuueZOzQAAyrdVOv4EVe04DbsYh1vw2ceIrEXfXVvRW
ufp11ev2s5E7yOEOQmG8PSTUuqf4fcQIuGzIfkBJSyyga018R8GpKQ5mCzed4+1sQkpd6KhhobWk
OtFutLFDka7ByORW03s0Zr5+rQjOUTQVlW6ASYtYsQ3sqz7NwpRKQx9jk1OTYwQgeUto4boPxisf
Y+0GeNkzZodgm1cEBiDFvdapV8ClPJo66ST8vBgdaK21SnvKHQNBRXUSvgJohldWEDnh9x86CceO
12l7bew+7OCRcnyy6evxo88G48kKUTiRGzIPLAdj3WtgY5H8tFfgkjXd2wHOOip1cBINmaFeqwZb
V7nKvP6nN9bwmdt+g+LDPGjD7ECMSvBmwT6gKryjRv9qkSq76JvJWnRgAEMff72HK9DFf5mi0FPB
7hNgBzTCpmjjRSY8d0TnafNW4VnblMNwdDHTRKUeYZTnpiAc79fM0CtiALo4Qi2n3iJj4o6JF6P2
g1sapk+wane95j6acEwWhEShVnXGh8ov+a+2j1qAeU7zsUs5agJCrT5xlY6WZUPprorXqV48oYl7
DYv+pBTOYsShRooKZtgkmrD9p8TYNVq463QYAZXHv0zRbqsmUc5qbPlnQeDEufSPJtIl0iHnVf3Q
7UkfTa4+12kOUpSp6Eng/POoALruKquGcCPmdXJDNxmvzeQMq7LpVkY43dflPSDB/twDYmkcXB9S
2d9PCNV6O455I8GjIpCpLXxGsXHZOuuuAxM7REfLnDHkVnrdaUNwC8YruCXg9LbC2JZnBZT03jrL
B8qRMHnHiZFo4fy+LrfHcju1IT/5P9e1E/HWuhnp29JVFoVr+TfZ/NDyZRROeeZHoXPJbyD3Zbp+
nuYHSrNi584MQ/kU5rZxjklBvulxQMhVl/W1bT5j8DQOcpWrlPo5FcOEYLku0Af9cUoDP/C+DrBF
yV2+bAA4g1Hg84XlaktHERWNRb6XLyzX+SFCC68x4Ntj/5Gr5MYoUfOjZY/3n0dmIrp2HFAgQRjf
UissyBM7N5oW3fbl8DHAnd7PDBh1jNPTMFjmWT6gy2uXMImszWVdOnb51q9RnCSqEsNTpOxyMpT2
kFiJdY7mB7lzG9m0c/xkPYaIIHJUbvxTU6xgkyXc7efzqphKyNspUnS5PUT8w8hoOKMNv5m8mUOH
a5LfTmuePQ+rtRUdg/mJwfTm84Gp1QvZ4NNhNFNeIQ2mGkmGwc3hz/3QlXu7dFIR/s/rHLWwj0EW
nTME1teiGNGmz9+oSeBKxD608NKsvikYfd2aihvc6nFxL/wAtv68m3ywS4ikvpuLnXwq98Xz3ays
EgyoPEqu00c9XSlFcpW2wwCmJvDOaW54Z1Qg08Ew2h9EYnhnuV53MgRmPViD2EW1LHfz23EvHAK+
5B7MAs+k3hqUbfj+kcPV7JTAs8+lKJyzyHH4a6E7rZhjOWe5AfA1ME40lgv5VG4IEtVEq1jiCUoa
hYF/2AC5MQykdCMjt846XfYNS6R6HtkJ21QvCRweZzS34oe3IseYMZjQKA3HB+bgNOjhceu1y7os
IzC6PJjkLO6pKUHUHADu/I+KQIoB/hsVgW6oc+P9f/2f//1PZATX793r239SEfx+yB8yArQCqmHY
jq2ZDpIB74uMQFf/1A2Y+qwbMGzPRG+gquRm/u0/6qJtwn/8zbDYZKEoQFKg666l2f+WcMAykSCI
Ih0DrlJv//ibpdqaA/ZC1z2DOD30h9+EA2FjDl1eCeMqZP4fz4UAZy4J4GDpFgEzfhiE+M/jjJEa
Y4J2ipdNElqnqsRXPenVo0+wOyF0FB5sKhCEAJBPFaPYoTTRzEWKpqIqVOgQJxRteNVCgj38vl63
c3GjZ6Y5qcAtO2XaEXRCtNDgPHLfHtde7KsMSvKzT21pq7kH5r/1VUcdRZ8LKtNcWslllUWdDvVc
dqmovxhzIQZjxoMrSzNzkQatebBU58JNjLdUbZQZkGYV0NqG+okaxoNltE8V6Jlnw+s3Rj5ce65f
7722p7zRMeDnKstt3SxvqB5SAJ5LSRY1JUfxAoyGeBXQYWlkgJsHUpazs0ItypmLUh4auGNrl3Oe
cIqIm2n+XMICiUcklrOJqW151LgwX4uXgqpXRPUL7l246kFhQWHvD8zNqM3MVTjs0bdJ/zJDBhd8
Jeo1yAtIbVTYCEDBRjMfYQcI+V2gr/RAUfM5Vuut7LlM58wFu2bA8o53iXDD5GzNRb0G6PXa2Gh9
tNUyso4Lqn8+VcCWamA1lwW5b5CuFOWbCRQvnI434stJkZrDxULDPvZzeZEwQltDnUfRsZ/Lj3ky
J3Nit5gLk6bXAyHpX4a5ZKlQuwxiiphYfVZROzireC5wVrLUORc9Jx9FVcJdwpoLohh+EJsxKQp7
cixBGXvLQmVWzVQ6r5O13rjdoWuzeBs5QckIGnhJPIEH6hTtLKo+uTJGRmIu4zsbXxFj7cRYp4Fn
UTI5+OcgVqKrFDLaav5sCqbFD42/EikAignj7CYlwHsNa7bF0Z4nYuXoaXpGEHf0raI5OfeungQM
TqGh2+2HxTTyCk/yz5xZBxOpvNvoMcV+PIQ9qmj1GXsOAlkcr3w8/nEi530vAGFxWzBhKnTGtUEF
u8+CCp1euSIqy3hOBID3AA8QsaDHAadc6njGMTbibJn75gTXM585zsGjZ/cIerDVXXuNKlZ+pl7r
4VBvw1rP0MEN3VXFf5HaEPToSEe3piTDilipdKca6d6mBLnwa+wSvGs07Vjsgz611mMHCZuc+mea
CPXJLSj218aDkYbtS9nm92mQP6qq0q0Y2Fo7Lxrq1TQch45oxUpTBKjDyoFIBEVu1PrpyY5Q/YFU
UV4VA/djD2YvVanXC41rCBh/uHbKPjEN9bqK2h4soeJs3Ch75p5cXGW6W4A/BNnnOCSzpn5IwyeD
gWbq2W6+XAELzoyK8uWkvKi0cxvVbd9L0t9OjuqfJoqcGwi4BCZoqKNrZnWIJsNipSoNXl3FVbdU
GF90S/gMbaJh3Q91gOIvKQ9gt40F4gcKjsqQ3lDDq3e2E/n7SJgpHlzMpniH3SUV2m5lNYSjWnUN
xL8r2nVph/rKr0BWKN1AepZmaVv0mf4qznpu2L7/1DRm/NBSsipK116CvjCXSWa7h0JVtnVQT2f+
zmY0+CR0BI4Rljw4H9kJwrz9+ZDG8VVu+fsaC0SZ8y9XCLFbaH3T3HjG8E4j1rpPgshcZXGzDmjs
HFvoZZbViEOp2j9GRZhbl6wDrv1ML00f/wC61c8oz4u4ppVNyMtzufSp0pFans/tF5nPRYEjN3/u
KVdC35nbmXMn8sui3DQwUN7Ug3aWx1w0P/Lp5YytkRQHIwHt93rRUZB6h+hCSjM+Fy+yC7n0V9qL
RDKR5ebvEpDLMZeXkKeQGxyohPhbLdopUgYiV/71O/gUg8gdPl9OnuXL4udh8lU+Fw0PZYKF6l/+
Md9PLZ/Lc/zl3/p5Crn98sblMUPlF8vBqUjcnhVhl/PI/eqqux+tAKfa5XOUu3zRuXw7RL7I992/
/3XymC/v9PLOPo/8cnr5PpygbqYv71CITl8Bw6WADpLhq+DGlIBpef4vb0Ke//JGhWfuRWpVWy6B
L4HV6evLNmWgOpX4YGgbA7of5dKJF/GtqxihN5nywZybHLWUDgSIgT8EVrFIa+y4Us910SVJrVVD
W2xr+wpyMPa+HCKXpBjwItGS6z7P8ql++nJGxOSLWBhoA0oyvJnJ4HhClNm56PrkolKOmK/l8zEC
KhXSBVl9WZn7SbdPiufPXeQGeZwfjtpmUPsbkg48rgMKNOUg8wqNiIuJS3+YrMgLPZYJmpqxRpMj
l7DqAd5sia6A2Rqv9Izwhek68vxhdsX/Lsv7VOQJ/VpvdB3hVYFrFHJRmvA/Ywyc74kvW9Z19+7U
71zJCXnIxx8ppSIgsnPQr0z7pUCCPmJ+sNug+Fz69vSynzyM/wbWpy6nmkOI8TDMQWW1szfJrI/U
4WceeqTfVTUaI28KYZAa/RxUcw/7w6dkjtlZ6Egk7UjMiC5eUj4th2aJ/yCHELE1GOIc3LQl/NhT
7IPnxPXSh/8GiTboD/KhnpfcIgmyRZZ1Ae51TA3gB9g57Q7qvCSfigb5U0dSrYIC/Sgf+iIhLwCI
07KAAkFMMXC4Y53i/Wfo5kIRQS8iH5zJWOi97+yk5maY5UHyAUTih9Csfi0KQQgTXOyI0qx9rvo6
Oo5zi2FU6EANgizZ1Fd2oD6hV0753jQ9Z1rmikUMu10kgCcYOjZGPAenk3TiOLVxUAIFp15P4A3A
6fIQVzp+6R5NlN2VL5qwrypGJNzO+Nz+H3vnsR05sq3nV9HSHHfBIzDQ4JLpHclk0dUEi8Wqhvce
T68PkXU62TytPtJck1jhgDSwsfdvouGcaua4DQo8EpdGDBfBLqHM9IHtbVWULuAV7Vwl0HaauXfM
nogZMB/S69zJoxnqJms9XLrKMPJNMPcP5ApvEk3Nlxnrll3qtzpPLOV3DWtIXrJy6ygdleUx4Mwu
m43fIvHGCwAiX/P/78xF3whtWyZnCUZTHRC5jsS8eYmxUcu6X8vvMMIx3MUOOe2bfq7KdjJlvBrw
michTvp8RKySRPNGIy6C34iB284MdpLon2vhSx8CIzVPvZLBYyBsxj8/n9rWKMLpViUXt4kCl1wX
5971BJS1L31jg3ZrMPjI1Mx3Q9eB+qz4KzQEOK+NDictvK0KVj9/tlHfCpeszzDbC2dIqUTnXX7O
/GdLEKD8yW5BqCOdejJw8zklf5484dJpJpVejsM8IrytGTjqVqKavoCcrn1EHPVlL4xXb4Z2B5GH
OcT8m+FSgBdD6fx351AV3U3X1CR557NHnkKydi3kfyCbPCt5XcWVwJoh3cZc+CVPMFlcm2OivvW+
j+TzqN5fwIJihhheqgZZw5tOWObtGLblTgc5vovkWT0XX5p5ba5Sw/fWTWlV3Mz6z8WoBPWlz9dF
uea02IneGIBt9/qvRh2rZWbgwyaLIKiL5eBxvIjIeBsTRrhfA9cIY3Mp0XLyr5NoPFmTfddmk2Q4
vVXa1rNMm6y+vepmEzCSCjriLE61t1tbB9wIqSbqdazifUur1yPPPPmDTC5pKweWBWSLBG/NIhAx
KUJhOjwjrqxq2OkK+otmtUDS6A7OlLnQO8fGRMNEymfUW1Td1WQ/GBFCktG3vm/INtZFstQqMpjy
y7axILvhzTd0odsb+SsuV4GCoXxGaDyByr7oS9/ft0C/0NZSNvLsaAxSB0OATvIM+b8c6bl2PRmc
0oh2JvlaHO0rSFUL0uvoeSTvg5YbO7fKrL0zF4C3V0rZxLekCDBJl081tw93JMYRDHEhWZZiE6rB
qguwMixcZYVeKbSuxPBuyi7AG0/XrEPYIqox4c21byA6r526eChjpbo1JwcOZZjgR2aR0hwhGyGY
hxY4EMjkpnNytDsmPd6QgdhoRb01Ip2kXdYjOTjfLDD0zncm3j/gqea25qE66MY8al279XZZBvDN
1HACcwVoefVPSKCjIxmStMqzEUHJ07tTAqlv6dTuvYgqrqWq+tbba4NlLyqN895xJJvXap5YyM/p
pxykmHpIM2fhO1WJ2H5wq5G2R7A8RzIMiEY1P+frHl5EoOUKMvjaodBUdbqVfXIUlzC0q+rmW9By
r5km/wlbPlgajZ/va/PHZCrjTq99bZ8ijxSyuyGLexgn3ZOlAIrwU8x72gTnPxUe3lJ+sUxE9bqN
9UPu5ncVcYGlOjnERv8IkIrdA5541Wp/XIoe9rHf66tO4Jc1uKg0z3dKWWQ4NIGmV3+ZNdeiqBBu
qtVH4ZXhptpFM6cimQtZa8e4gbwCjwILFXvrdHeOGKJlhG3mLWmiYplV5HsuE7h6t7H97qBVuEKR
d840eYuuCcVG9XASlr8tQK3hVgUJdlPOzI56LrqZ7dERZFkQYHbRH3nJx+rZVxpEPcIJrXNH4++x
4+cmsJPlGHtoQQEaO0YNaVGjcG5Fw9NB/jvpON93yYaYkL9z9zbtYRGw2Ex3siYEekM8k//V6c4j
Sj3uU5xX17Jfn++ysnYt5DT7uq1sy72CY8GxXOMAzvv8NE9WVd2Ol5Zt/3HZVvalUb8NSZ3fZtZH
rJL/zpOkRGQA8U5zBD9aW9FjlmKG6U5afAaqh+Fgf44qV1kaOkaIlTOH0BAExVccAVGY59bo/vD7
9HkqRn05JT1+vgNyjMXUIVU0lTYKRMWL32brFP9NQhaoRwVgTaDb6Tel0XkLvxr2GIZWH95Qg1kp
3O85qlzE5gFteR2G8GaNUguB1GqpqPGw67tJOU968KFF60EY5vfaQNCh8XvvDtnK6uhpigaEJBzf
nSo8gM60n3RiXxtCTO1K66zue6zs5XhvJP3S1nqMOb3Ke0RaH+n1CXnDoA6QLfCcU+kX9SmrWwSN
CLm8B3p+znRPPfgJMr1FHVrbZlafloM1BrNDG7/Xbpys2slGHMZ3sifIzye5V/41TvXQMo9uiBGx
RVwYdi8fh4HAWwAY4bGHpLmDSx4v0xn0o0LFus9ho4aDO72V2uCsssxqN+g6TM99EWDcwI8cmx6W
eh0ah6IutXtWPzMjer7T2CTUoU2i5aRW3gPKfNoeI24yNfNPmYgpTK4dv6YKdE9nAMarJW3wakF1
lN8KBfFhEUS2vu+dRDxYAIAuXxfVQsx1mtC47/xRO4Do9S+7HMHOojavP49Z1GzyMQdWXDf9W4oY
rNxlkIto2dSGgTm8A8ajG77LfjVBdiX1veFOx/b2ONkNKKL5n9GC/CQStXwiMphv66GC4gr08d3q
LwfYLDmdwqrGz7RX8S2N8aWft+sLK73tLNGcgrEADZOL4HIALTSFdTWoWRbGybJu23inWRGkgPkv
UZERCPT++2QDDoh1w9voQBaeIHUd5F5xVIWDPJ9i7SwkI087uaFZqh9Eo/WzqY7hPhBoRcuvDzlu
NrnInxG+v9VSPDjGsjABsObuQ+QTYHVHI/sAULSD766/DGQKVyyU/Z0fVcODP6AeLme0frbF0yF6
VUIzWpljVe7wcI0fatjxXINp/hEO5hq67vjahpm7DIxy4v2N6KiW2xsX9P9lP+nYrgYyfG+8benL
yDcE6g5efY8/M6HNeT9WmC+jXuneEotImOJYuGgaWXBfVVgJyxkQNMBedN5b7TrFEoB3v2dhoN0R
JsbIYv49FWZ2NdJc3/1R53B7Og96kZZ3KsT3yz5skAVpY4nviH66C+gd0QFxR++E7wcq+vP3aDsf
6OlUv4saO7UoMRtk5UL1ZHmItslPGbgHuJF4T3IxLLJBMQ44MxYnp0ZPSO7C7bA6MJKDnKAWbb1w
mio8NugcHHlEeJdZ+IcX0ej86FoUp13bqY+xaCZOQYR/+65OPpLfXyjXUCQwe+NomH1+TPisRVz1
2g/impfvUwJGbxUFzJBSeYcQAMcCPZTkR6rs5ffRJqwUoYA3p6KrVFjB+EB4U6K/d+aLnFCPaMlV
ammeGm0sDmaNLlfjNyr0ZQ4PLtxIAeK/xys5oci+Uc+OHxQ826YaxfGsO09CAa+LcgPaFTib2635
XhooaCUh+yg5P/cZ3xHdolB5Vhr/fNmbGzwWIreePSVRUIe34z3Sr+aJk8nlXBfeu+BgyamxgXlC
2obl2crNbpPHXrIxAL2egbm0lykZOmcZwdl30+mRC43L6qRrZr8HN2csAZGVL2pS3su9cfV8a9Wq
eSa0AtaTSwLhPhHc9Tkw3VLN6h8GjhHm/IsNFrUA+G3lQRtHfcPLE34uthE9Oj4h6Yy3/J8pZ6Xq
dsr3SDHxiF0kAFVOkBXMfeOLYRlijfqCYwewB/4eWxfPnVqFzybquavBHzB1DLPqbqgVFbBUMb8Z
vciZU4twSdtp2gOqJu6mH5t4CQZoP7Rl+9g7qGfLaehhL3MTaK4yI9g65FGPveoHh6FVyZFhofg6
tTPqYz56hfuqIkP85ATYI06You9iVVXxyVR6RA444bTuKP+gkpUcEkpT9dDVfbwNg25cN4AvHwHe
siacd+ZB8hWkq757Kvdqobv90dGxfkFMIltaYd28aqm2l1OJ1L2HASbuDUTBveMl6VpThnxrZ654
sCfUvYLCMD/atFoiS6W8xa3hIQGH4k9macHJijAZ4SWy+ZGKB6SUrY9BSXgogm25M1JV3xUl+iBe
3rUvVT8e5b6CRv1DifzoG/kFZ10P7bBBYFfhtAV4zLe2PtBu3gyjp7261tQtJzsY9hH+BXc45alE
Efk+spDN1ndRlFQ5mbT51iQ3m7eXMwx/9/9z4/83uXENevw/pcb/O3mv47+kxi9b/Cszrrv/5To6
+UnhGKppC/Evgr3m6P9lQr1XXd3SUTaz3T/z5A4kelMw3TGFZVjanLz+nSe3GLLIrwvDMC6M/f+X
PLnh8Fs+pcnn76OxGISqoHGmzLn5v/LrhdONadqq5i9WtX9Uw4ge82SFp65NkoVbadN7GBFUBvLx
s8xmVGqgGQ9VVEdbzXG6dY4x7RD0PJkDEHAtijtL17LyxwphkIc2nMEsSfEoC597AOyjFHNcuAqP
Po/9Y2uJe4e1RAGM0AWkFqskMectoOONu9ZEApIlGlKyREVXqCD5JJJJ6yX58Vo4RZcfBZJb+CqE
CjFZSOuL67CsyTmy1nWOcvAwiJh3Irt5eX2unLRdmb6CA1xQaq+Jo52ssmp/oVm1h1vVvo0VNuS8
yNmnxI8x60UzZu1bTfhoqt0EEFZnJTtlyOCoeUVmzyuPZuMVG5hVT9cu2S+La1+JjmWNjP9O9iuE
cA99+6BgX042uiwGHlAUdQxMSDY505INCO5/6ydzi+xoXoBUlrNlcWnnQ8yY3FEo+m0FGnLjyPnW
ZassG7YZcIEbh4wf2ud1/eATeUJ8TwEIi47uXulaC8OYuEv38egTzv1a9cI03ZvomWxdloLxsspE
f7Tx9jzKGkYsMdj9uo4Q2YyXcqApiStnVoPXQgT7rYqr8g2BQNKLXefvsMIRr0V8Szi/eHO9wl8P
uCOBkBxOwTArL44Oxlwaj+SsQiVSRK35rOk54sQFThVIdm/QekHwYZ6G1PhDDrT47ER2/2nz0u/M
W+Q8WTA6LeALVKnDnRDl/aWJG5p5Iv1BqAGFsLWNvwlaTeLOtnWPC6ToOCNKZVGarrhztNyFnkTh
ghsIWqLC1/42yLydo/sPsksW3PbdO7R+u0WY9r/3gRUtuVB/SFd1FvWHdi461eoOmF6jdgm75+bL
gJxy7atDCBUGJlqQ3yJnXxtmsNbq8kW22mn2cpHVr+1ASRgirIESdDI7H7QoRl9nZlWqBwtyTbP7
L/uVBQokSw+Ze6KeYXOWhZo068pRnFOatZg1FFqDLGP4gHBo9LPT6tOoBum7UUBWSArXf0Ke2FiE
uaPfIa42EeXX0r0X9cXeCf1hbeXAu5GjVPqnoGm9Cl+CVDkFoBBuyP9om6Ebw/tLAXz7kCXa7lPX
PKiIEtvO2HeX14Gwc8P7n/owBL+3nSemUe0towy0IP4OWJc0pYAy4X7r+EFnWZg6x7m1ERm79oXe
dHAjxTim7dCcMb5u4UMql428MPK3Dp4dQGR18+C2U3aI07VsgLmGH/CpGoy1eRhdVAf9yvg90s+b
RdCEEFoMvGE5GhqmBDXwezH6QJZK8xghCHSEZx6cmrkf6A79nkCCDxYhGXA5r5283+MEyFBE0HZj
h7u20pjqGfXP8ewgC0T9UvR6QTh3hGBTxtqlb3K4O8ZedcjnroH4F2Kq8et1oyZgdfFlp6i+zrNz
v7srUWrlMAbZvQBpP6l6i4c7rUtXjNd01DvzCoe+RKuze3fU0+vca781ZvUqVZTu1uCahojGIn4y
Aaj0EWYoAVCcD9YdipJMP9QGqTalTeMjyiZMsH4/Ff7zBCta5AWI2U/vA/cXzNn/wH/hPg+zpv5f
/5OQ4peHLEaBhq5hNqPZlmnoXx+yeW1rmNZP1i/bJasHQgI7SKPSDrrldvbKAfqwLtPmSdE1Fcaj
WfBKDckWpSr+xVZAYR50685vOVAEa/It1CzzppoHZV/gE99whizYYT5gocIdbVOzisU2i6IfyYQl
r6IiezX577HOGZp05fBQjBnreVqy6Lsti6P0d6NA4jqYwvsm6JVvVgPOU3XdFmcCphcp4tNZVlVb
2VTByNV27kJUEdldwhJ5Z0y4ixaJGr1MLGz8II1+amr4Gset9sSyyFhlYeyssHM8pAE62uRr1HtQ
t866Soxw59WddjSRQl8ihZo9aRlczgABoPWYhO0iwsx0p6Oej69KZ56VlgKQYYe7keNBfYzmZpec
0sk/yJacJsj8LpBQRYIPTMn5Mm3baiH5IN3gsAqoFMNsc+I2ofNkOeqdXfndD8+PkYnT3el+Qjt4
37q+txDpkP/wTiDj2qWW1gD2koLXHwTNTv980gBU/HrSOI6rWQ5IScs2hAsg8i/KR06kDynxf/9n
76jaIumq+NzhVPWAclkc6bBMys4dbqaG1aPArG706mZpRAPmtwWWbU7W+je9Hw17o0w4AyaoCtxP
lD3vou6NR7oeO8AO+sKfA7Im++Q82fzSd932y8DfTb728YapQzZwtkmoZ8siNK1jYcbKVoOLvY47
s7vH8QCWi6mYr6PTPrpGb/5R9XM40fA/2gDZCqghhnXog9jYwWswdn2lgkeU7YBXBKCJc++lKnvt
xqrXehAeLtPnDWW/q/cDRPA2OfSRHW1KXa23hYcmuxsZySKNccoReXM3arn3K1SytdYhaZ26dnqr
ub16SvQWAkrUEc/pgKTBrJmwmJirQ1LeRdi2Ez9inuwaPTtfWmnEYy52Uh4N1g8QEO6hMbjWwOMF
yzrvjKUXqTECfhRq0aj08VZQmXn8YBBKexBmkCKG78AemfvkPFMplU0qUIaVTVkgKqDs2mh8vXaB
gE2PZNq3Bn/5QofIs+FTsM0tME6LYQFhjWDvZWEaJfYSpNCwk+ARfx2QNdlXhy3R078bbmHl4R8b
KKhS/2uHstboPpAEYk7vRMGrg+36v8xk0E74QGCtkgAVMPzwG3y9/jEY82UaWcq5UFmuFy5paK0J
tB82EVTPF/qLM2GIEXR+soVroD7ycPmQE/QY4z3Lqh/xHSm3ROzVVQHR9qVqxRozbe2H6/nRrUEk
4M6ORYEJbDYt5ECy9iF++RMoABjqNooMSL7GYxYcR1vHxdgK9G1f67jGGW3wWHrNPdRO9QghJ3gk
v+RuMJOBTj0PyqJTqvux0tSjbF1n4CbK5vNWf+5DzoDc6V320UQgJns91ZelV+KTIch67S7VKAcj
rBiC3k/V4X7qR2XttEawLC2Sal4XTBAFTWsDZFh5Bqud8arK00CO2tWwQFxVeQziTDlDV1tb86wO
L671f7pt/fWu5ag86Mj9Y59saeCuXUTjPuu1eUE8YGaXZL9i3e3ucyJcN33k1T+KGDuuuEL+Fy+1
MK2wffO7A4xhUG9tbu6aSAH+J6b0NjQGwoAoz6zk042kJMFxrH0BCBESJVXXj6vJIVWJmma//Oev
P6/GPy+H+fqGYYEVsS1NcNMV85P8k9zcmKSlO9mD91Ppo2OJ7cnzgDZ0mwABqI2i3Wa9D/LEMMzX
SGXF2nUlCwoWzN/KHPKsV5ivhjDCTZgbYimbXpv/TFBavzeEojw4lv942brInJXZBMFa7rt084da
PZp4zGf993CYanBMRb1XKwx3yDpSvbQb53ctRqQxXeFdU++bvFWWOXTtRZ7nUXcXYF5YW9j3Ri2C
wZ7ZbmNhYZY8dLHYhwhXXAo8LHtchud2Hwm83gpiil0KMVQ+/UxwzWHTiFdTIzkw6PmANnBRPXIN
/ZQTKq5ueGKKOE9T4myhs8dgHd2aQLkABeKS9qnR58aBHbjM1OhPk6vC2asRQ1U7+3PTHGEyR4by
mDqmf4StHBxlTRYz1u5GCNGCLP/LQDj56SXGdSE1/M2bmg1N4evhZ81rAFsVBnrKcvzT4dcMf1Td
IbJ/drWobBiQCFh2dnUcUvUOrbnxjEAFBULK2MrpAZbWNOVAojQA8e3xMs2ve28b+LBdbbChrqZu
SQiDGXmIlNh7iCuUXwn3PXe58B5M0CoPo1bEa8tHtr1Lcie6VXHNuo3tKFzLLeTEyfdfuL9ae7mF
7LehqrNX2ZH5ppB7lS25hdwr7vL67XUvwYjiSmSV4VrOQ60e4b56BULb2mlxE5u3l+rcljVZ9CKw
dr3N+z+ETqptNC3UyrA2bRxnq3++CDX93w8DgS9Tcw2TeIZB+OyvVyGh5yQuQkv/mRRQkUOvjO8g
v5/hsiY7p/DjO1l0oxbfRaGB3SKsyZXsk3NlrWqcmbHpdrdfBoayb7ZdML5+6cflOD4V/eOX7nj+
dN2PDk0+Bvvr/uU0TE7AsSWGcvl02XcpjC4mmYZZ0ae++ZvXuFZs9Gam4P/5Q2Qtq/346LO+ufZf
P0zRcC7KNGUvB2V/aDbpLhBVsk6zsuPVH03LScpbXtpfq3KCZ2OZDRt/1r+8Vj9tFhh5SX7/687m
NlLCSPIUirtoq8E52moijrLmoL9vtsPRitrHcPAfDb8ShzKvETVGUGNlBc3YwW4JxEGO2IQhD7I5
Ep9aNT1KBHEEnAo4Xf9U69rL5Nb+mQjUcHJyB4VoZVLf8C9FwR3z5AOk7Oxbkeh72c9iOkKVQhSb
NAi1N90+j0hfvdpEqbaFViGYMG/9N3vVsnJa/POJq9v//vhwNUPHIsbSeYZwP/vriRvluRb3nZ7+
JOjBEbY9hEnaVhfHuK/Q60CxWLbySCfVFehpQtTeb25l56eRPtoMSBQcZVczqqG6MJFo5RXU7BfX
ycPku5c5dYHVx4glQhN4LZJ03Ld0NEpDbWhOmEFj8osR+J3tOGAIM/dBdmVNVu9MKyallAnxoM9F
MdnVKo1gEcs+OS9uRHur4jWyln09Tmcpz+OtmKFKmdZbe1m7FrLPDoJsxS0a6o7ENYHmQjlhrsri
y3bOddiK+3GjoNI9hZ75df9fNvu7XZU1j0SMpP9uqkuqc5fwH0FWGWZLrkzBkolaGNbPXWyRRPtr
Pz4Cv2fIuUbFG7Cbm/OrCXHk6/Zf5vWmX9xWM/rzy0Cel+Cz5YfUPtaqgm97+6lT7tEmRLbB4PIU
tJa59+LeBI1E5HRy936NJwQK9PTLQYHTPZBWI7Qu865bEH178Dx1XF+7rpvJfQbmOvQeie6qB8F3
WUIc6Z8b3XqDN9/+igdSrcQZ3u0uAqMBE37tEbm8H0jsVbYov4sRUmgyVqww2tI5BDVCGorp2W8u
gRq57LcTUA4KgLvHQe/jjYOQ0AafukWflN6dDoymEKjSKHXt3yFL/5Z6efkc+egetCXCErLZhoGz
TWOEuS5zkUJfV3D1loiWlc99tVWcQxrmiMdkbX9vDFG1HVV7WheWEj72OSHtzEmcnyo+soIcPNZw
pCSUcDoLMqsI1qB/XcXG/ERvp3NhoullR5WykX0W8o7oJInLBrKLYH+7ghHbLnw/ms5yT55vYCGD
+o+c0Q3olGEOE6BiUmIR7UZEiccKSaHLHW+wYM3gLNZuRq1kKc+dUhZy9HpnvA7EPFssnbj0tauX
O7neUK+fdO2TsxEi/r17b6OhOsdzm+wpz3HQWbiWz0/4S3seGTWLnIbmHa9d18e/9jdvA3Le9eXg
y+6u2/IX4M0q26bWB//hZcGAMvrXVzbLsIWlWYajqQ7v7l9uuYrmK3iwOsaHbyh7G9I3Cklh3G3i
VICxkW03DIL7ujTRmIqafHPpFKUojsNULTHSiAX6SkZwP6mTjTQvsRG5SRNrGNLhHXTL2jm6K80U
n3LeyBeGYkd3sk8WduLa6xq04I0csOZRRAh8wPHTrC30z08ZY377uTJbTUeFO2shy22r4KHILM4P
oU8vqZir1BXqi/WHWflbHYD1ISk8fdWW0a8BkoKKfntdHC5V331pCsXZ8WxQP3zF+0ZS3n7WAkNd
eoPl7oGszPiOAjZVleuLKi6DvdNqsFEBAh6nwXC/2am+CgNVvCKAlW066L/4FATuK1pO74VX2/cA
v5IH3/XfCOs//PNvnXOgX38rKuImEk6mpiIP/iUIhsm80AddzT7Q1TLheQ722cOtdooDOAFzCz6x
vs6IXNwmylhmt6mdP/gah1aOpj32E4meVgAiHXMVlxh0x97k7YcRIQpZK4wehbmJQNTcT8YTuQ1Z
lYU11gt7GtVd71seSQnb25UKcAds8dR1ByjzLggHXjKIQnwTQYlxhluAj6gyNE9qAd0A1Ih/8G0K
IqngXuaa7JtMPdq2jre+dl2nybmIqfgACuctlGreVxh2J38MyydeO/GAEjOFNSqVZzwrVaikXo0O
Ek3T0F4UxbXuZEvVF+UwNc/uoBr3bTkBkcqizT8fJu1rGplz0uWE5IVI5W1e174GKz1FU4eishSs
6S2EkTLlu5F02YMsPGtISNBE93xNl7BOmKrHUM02aD5lD6EV4RDb+uldDEDNVUo8mxucfe9DgXYA
6gFklQG3KR4auOwQRZiMkFhLKsGsTtfPsEKOqeAVU+5P9ith9eRr2aKJdbQNC7/l8HvuvvVQEcyj
Zlolnq2fkygF2Nh3/XvfaJs0yc0/BD43GbI773pvAwKzXP9xjKZm1eFttFdjXIS6CnlFHC2RSPkz
RTSVfFVDiz+niCr77LqWcZApotHN2mOilX+7Udg2ILBDNnDmDeR+FTG0x/lT0DxC7qkY48+fYCkl
qhh9f1uUeXPGtag9VmF1CmO1OcsuLopxWQZGvJRNrXNzLJATf8gX5ejYB5iRv+AA5/e9EboPgyEe
e66q18qupxWgyJKrqrVfy6A9dphfPQ5pkNxV/az2Mvd36RAuzVEk28yDx4k3RAj1NEd6B/Mc0IrK
8VoEqv27WTXDE1wuYuyPgd5B/P2z0D3T2CetBS7a82tzmyDaKvvklLFJjT0QVG0dq8QKqihvX/SP
yumMF7Upx2NaIuIqm4pSDKvKGO2VXYXGS8UrwU3fZf7p9za5X5pnzQ/sddAHJYasJSxsfsZHbR8n
dJu+h2l+09tKdwARlz/aI+ENNcq+l6M1LqxQMXdO34xPgB82KTmX7wbZl6ViIJ2Wt2H4Cryc1zvm
p4HmcHXCRZVN17qZN37LDO6hBHLb2/9wBWr4IXy5V3LVOZZ8BrpCF5cs1KfnguUDlk3bKv8hQL3e
GoWwcfajKCcw702qRivZ17dFRTJR1TeV4DlxnYfKVL8HDX8oe6PZC4I/GKYM2tofW/el8/tlBFn3
PXLTmYAh/IOZ41hnjNnWV/TqPrNsHkgoUELVqe9lF0xgTCetGsOpP/vkgDWh4YIB8xHD3uq+rFxc
aNNcW1mqzmJwVozdky4A1xQIk8QzOBLZ9P0iwtS1Gvv9pSp7bbvW8bKb53/qLQpyPlE04EXEQDMX
l9nz1m6FBmTkxbgUmQqBUsUrHs0hCDd1LHhzGDP17Fd2c5NNDoq4kTOuojoPDrJAnC44IJBdorQK
sO7aJ2tiHv0/9hlxH+89+9t1lpxKjmzEl7tzF0FRq6QgkSdSlFLF/jDBDbe1UfKx5uWZNy/ebARk
a08DojJ3gWLL7xRc+oy5JbvqLkt2JCaSG3zmo3sdh6VvOQtRA8GptxKmyMb0jXLVFvb4FoTBXucF
8puXxCZpPwMFl3kaB8aCAROHpz7zjHNXmWfZDxoGL7jR8beyqbOmi6b0zYoERtugd6M83kfQxW+6
MQi+NXPR4WsEuufx0hOkBr5oAxQNu7Lu4iwt9oHV7PWhrTgEFIrJsUmgrewmza5QzPPVXRXBAJej
wGFBN6hjsVWwH1kgHROegKlUu3pI8nWTxe1ZR4jghiW69wP23G3YmN4v2y5fSElXL1D0rYU6b1QG
Sn1r+3a0SlDkym70KmZpKKtOxirxUijk4W9l1VA9b10AQsYvGVe/hW6ZgizUrAHWxOq6wHbxRijp
RuZ2so6MowXOaS0TP2qa9VsAMDsBKueFl4jkdpjc5Oihq/NICPeECLD25nuZtUQ8B30JFKR21qy3
g1O1ewDdt5Utqcgja0LFfgy9IaDgIVkJMaxidZwtKecbrwih4jV6+Cbvu1bmub8HZDudhsU0Fvr+
y/05tIxz3w6gzqOw4BmVokHm5v0D5DzgzZUePiUuiV60PoI3M7d/OpBtPgbM4jqRej7iZA9KDFa5
jWnYmNmdZCFKOz1Enr1UnQ5qpuxTFMtDeFF7DRGQ214GlNbVTwVCo27mqgdvnChEqh1kUzTJ1IJt
oA2wvd4gZnp/mTd3XUZlm8tDvWwi53GK3ctdDXVyF1ZJvtAgFSBdp3aPstB40Qf2dbZzMlBeVCaL
3o6rtRzz8yA/Flr3JFutl3WPZRX9sNBCvtXQH1oVs6iXLNwyqhcCGMry2tfayEr1CLX5aW0frv1O
7Myr1u4Xn6Tc6WrJmpN7OZr7g6WtZKecjG5FtK2i7BQ7ebMFCJK8joa7aayU3BdB5fu2jX7I7mhW
54ixFV7JZseJfhNxM7uzM098cxtlIfsb4cAAxcF7oWsieY2HQLtF9bVfCW1WZbBz7XuuIOKc42x2
yFCGQ/spBVIGLfTdi0nDA9/xH8A+AVswMOoekcUAeN+Fi8FTmr0sYt02EBP9sz0o+F77cOUW3dyX
ymE/Ktp9bOvNXsO3bdsmOvZTkZLdO1hc39aVEv6EMQ/9YvggxzvABgvbuzyqbTKrLc+wOHGeh3R4
kDNDXX2OsNp+sgBCz66Kyc7F0vuv+/IFaoCxXdxjGK/t+0RzypWsmkNslDeyOpjhuihaf6uaAoDw
rDrJkaldu9s6vl0+lanWQDnuQ/gcU/WkemGDzmxsI4CaVk/5KPgjkf9cylE37Xnue5a6kKMOynvb
2s5Qwpgn1ym3NFMblBvZxEkiO7Qd7ymymXHAHNTmz/5UItGcoS/suqCzEBfCNRaiDbkQ53s062OF
aIM9TjgKLS1P87g2OmQQROBveu0WxXAtiaHrIFK87N1c/2ZmDYxop/jfjJ3XktvIsrWfCBHw5pa+
6dlO3bpBSKMRvCt4PP35UNSIs/Xvc+K/qUBmGUpsEKjKXLnW+K1u1EMrDOVrgiA1KbHg1a5D9zoZ
45rTJwXhhZJ8+nadnXQlDl8LNYICpEVdvcjN/IkU7HgoLN4wY3aUjUa+734lzVZzsiNcib96pU9B
inqtWdDOT00wosoWr1XgnQfZEPluDiYCCsiOuTYJrcxVtoow251BwOAim8LLoqcub749XPJqUgSc
8FGh7ZQsa1aRaYxfM927AMRJXhsnqg7SH8z+WFUuSjK+DJ0wDj2QnZUIEkRa0Sc+E1AuKI3hSnVE
cU678VfvOJvSJ3u9FChM74vpg1o9iERH1Tob9lCfBCmvpULB0fdOKMuptLPPMWjFBr6a7gnqd/2l
NIJv+sQOGLjoLvQacS7GWJzllU68D55wGFOIlfF3Uly6ZY9rx6TzAkvwOMb36JCTISiCJcgZ863s
kL77CpYevThs0bamXh/hD1+C0I0u4OvIWVdQg0tzrIP+bvqE6mcI/bEXg78vJjEemrKviAg5yXUq
O/RJdJV/Osflhd0O7bVunBjZTsqUyig23nLXqohJZhbE0P9hKsLuN/5IWC/75rsFN3GVGa+qXkSf
nWEOyywHUQwRg70ZqsY8FKlKzREcndvUVcsbcA1jSckcAfAoLLb8ctNL55nvORV7T8ZsSVcEFegl
daBYtNtYbCgJU6EfnbuzMKnWrjZ/saI6uaUdPmuUy20b21E3QJrbzzBLgZPZ7asWdc6xVFPEdrKq
+2wcSmSHNhpOkY4aS6NTpZa57aeOHsFmiHTAI/N08DuojubxrUKMVSbuCVC41GqSt5eNE+be/Up2
FDLD/xhjwvwDOSsse0prvuhUM3VI/n5J+X0eYBIMlr4ZNl9ioy83fai4917+lAi4QlVGYQO91IYs
cyNzX00Y8655Ba4P4fZTofoxUKzCv5KWjU+FTf56tqRLNnn+OQ62cTEBCl4nxSufkhQ2wASerUrP
iie/qut3PbOgf86Ec5BmqlOfN/bWWVq5r+9UtYqfpeUq68AZ2hc1s6NlXFUUg6ITUaMucZxzdN2i
mi+lLZuoHyhZFnW6fgyUHX+YrUOBNCRe/1rvscgfY//bmk1FDlTt25B9SGpdWj2IdoZAmDUisJKs
U/bNSwrJsrWafBkpQv/RdPysTCMKFgTTLhXV0p+1Z4nlZBjBcz/frV2vjocxLYm8F7220UY12fkD
ce4BYp+DVZKOFzxFvgYWtNeBUr5KfxRGv/y5ll4QnPSf9e5bk0XhtRoIu5XlIL43VnV24iF4p7aL
zXrOGawe3fFdEH+QAxQ7nZ/+5nCJxlg72lNb8vsI6u+5FS0GsGlf0WSlqjR2i70Wpj0lgDHcdfPa
bhz/CPSsfBmC2ngyWyfd1NzjnyixLeUAQyj+Eq5cuI0V00FnAVB1Ps/sU3MXFlEPQwM5I7SK0E+Z
AeGykfhvCRWXV4+OP8b9YcrBVQR/qmsPweqxlLz6Y73HZ+hs6EHmTSWcJ8jmWsU47OpqbD5dsaHg
Jvla2wYQ2JQ/U6y5yVeCPMvOd0ZiocYEhqOq1nJYBumZRxDl1bchN84NRaWKc6SYqYeLIFIRUX6Y
3exLXAX6fNkt7fvA31MevrJAPqRIBDwU87xHh1wwpOxuJ6wIUBkkJ1FicBfonvba1jH1PVZ+MmdL
jK61TBCJ2jUKEiRKxCsrhCcZpVIZUOLrsVaWjWL9IwzlwmhbRXZ4DzK5HpG3uI6+3CNIjwl3G/nf
Qz0PRrhchYDBCvdKB2V9GiCujLTir6vZp5hx9dNEbRUQhHeECJJjydxI89EUAcD3Rvv74flj1GQO
1nJqKDKej4ulKOrnZMbGjWCJgPM10L3OptbA4wARqLfy+jx/taGRAXelfMY94f3KmLxlVECJpmjI
81BVnn+mldiHiW//GAcHLfCgf88D21qbotYPceaoJ4r01FUNfyTl1JkCwUgGQtvXIBQxbOVim92v
ZkATatFzatnaWhpcZUej9M1FbTfSGKEUgwR/FJA7t80eQfkl4sdiYQRq8jdV+WXopT+7KPw7Ul2y
W0rCqSCcplNIMm4vph6FXrcvn4EmhtTRm8X3dEgZwST2SNem9OwPtTZnsXlrvLQ2QHJjMNdaJOCX
9OpVqEzN9wqyyRnxHFXIsw9ZFZ3tGdWnUZYzFlNxMxUo+nUz1783k3IJm8R/05rI3Fqqyf410cSb
6frPdW6XX4e5nJf60mcH1qFnKDvZKFCSvpWm7FAE1ZTUZJylS3HgqCP5fW0MJOJbcA9a+UNL6i+w
W1Ls4tTNxvCCYa9OyXThaDgs4whNe7M4uFNS/ci6iiS1pyU32HuqJ/7p9dYjYf4aNnGEZBtD6hEa
iAZRH0o57FVQOZDdebp77Hndrdpuaj6tLtvJzyUgzo3KHvW5tIS9rmH0Pg/29KspgHcdsqCjnOIf
vwdVAsGkGIR/xbGJQvx/Bj/GjD3pArRWIHpIrFvkq/E2Hqrwna0eoipDmO3uplu7EEbyn5DmpMWw
ifop7NLzYCsx1EVXq96BYBrmLGlZaYk4yd6o8T8ISDtnHqXRO8fgczk47fW+EIl29IOSZzlRM2wU
lprs1o7D8v7ezkhh9Qn8+/KlLX1tH5M1Ffbp4ZJ+QHJ9RTQZ6dMnDnxx82yKNtwC1/ymNRBg8zpO
q6cinf4CODztqM3MLkXFD6UqjOq9HWF5SJLa+4GQ20IfC0ArlVGfWyLJX6PcypcqPM7Pvj8fBBWg
trbf5weP4AUEDHlzI6quLlUAp6t0cv2V7Y9geSqw1qVnxc+y8dr0SQUJdb5bESWqwlae7ClN7gNc
yJ22BoqlS6cpFjNjkmIlw0k2vt6kI+xP2KP30U3xZqoD/72guvTQ1xSVmcnkvUf66G303Ak3+mx6
kE4tub28J9krjPRHmZvuWU610g6qecJlBD7KZyO17oNst9SPpQFxp5xTBEhG5VkerNUGqlSTrcnU
m+LYFyOKG2PpQKbO02lhwDatcSqM6qMaF1SlyS5YQrSFHG/IPwG8BtoKpWp9WbMRumit20Hkk92k
VVhBc/lPv6r30L5LH+SdvRxrhHp9HwZm9V9rSL90DUg6HQlVvRVIY8nDEFksfd215NAdPYu+DFN6
91OTr6/tohBP3uz/z/HS34mieBUBRw7b8A9t14Iin6/0DHi5nlKroyQEy4cR8tuimngw/d50WibJ
jamvZmFB/+o6rneVt6zw9w0ZvqeqrBRBeqX/8r9u72SH3lh/l7UWsi/6j/3kYyvYJj3kZFYLrYr9
QdAEhaZM7Xa+FXtrZzbDqL8QH2UjlMb6KahJ9Ui/kXjc2GLi3aba+WvHPl9w3gh0400Js4giN5Pq
kkylIFhXvgq/s25QVCfwx6EbIv22y0aOo3lJQMvr1nrR2fte9fw9tx6B7t91G7XmpCjyjjPFF6Ud
7DeUq4++h7Rk7UcZz+IlvT6spC9zLPhE4rZea1W3BoyiX8UgrJc4dUrkMES15eu1Xgiaq4fKNhDR
LRXzRQ75PWEAzslROQai6anZ64Bg8KQ70U2frUTwTCyy+DVW+mkB8RwkMBNhO9Qe/XPmZD5lRtl1
gC9+D85hn6dpc+igXmf/0JzGGY4nG30+eCWW8+H3Xf0kXfF8QAvnxiaotQTxmZCgIYWnTD6kKEow
equ8gKHX8IfT3ZSxQjMpT2j66HtpiUnngeqiM0eecMsmyH+RDZDOL8ZgV5QVeP7LlGjTms27sxaz
2frsWMxS+WomSAMsg7LcsLsar3JsgT7eMp5a5b6aEc1xZ/hYqSWtlBdD7/SX6a+hV21YREdk72wz
6vZD01sbT3j2kxm/ww9k/lR9alU8q/mAfyBYObn9w45qyKfijON1lEDg3pn2WdXi+iZyU9y0sL27
8rzjPD6PaIbGOctOOWx2oS2zp7aj3HHGA0JHObB7dOwiFKtIi17Q6yp2bGgmwHUz0EN230dW2jSt
BmNmOHzMlIOsIPiR9K2yHAirPYvauGWmOX5MKkd9wkfdRprUC3xNeXhdETO7j9IaYmpuA+w84qA4
N+xpuBmnDuDwbx+yRIhiJ+QsiqAx0XhIUfuCmCkeYralPRR+/kwVKE3ZTEWQk1aCDbOSfH/SqaVK
GG7kZQIGx17KSzmz2ZDfLHdNbVe7NOzq56BCaa4ynQ7hFd6wJnI4aqoCBhBGfWn8tt8HGq8nv7eB
FkKGQGqi+6HH+t5PtFuWqio0fBm6Im2HZlkK28DKzUV4IlbHhqprp6vRIwiji9x466hgyFJLvVq5
arwNWMlsyb6eihvZp84j575SJNq97/+dJ/u0GQP9e545i3R0YRIu66Ssl8aQk1Eb/fYJlHm/5TVQ
vhSGVy+KGc5kK7PkikCDsVm3WWR+78FFLcY206/KJAoYrKtirYGH+VqxNysn43sbzH9y5KzJ5UbJ
GZipjtoRHZqBlpjGiQnijmkt6tDYR1bDDYq4D4KvrJ3G/WUIlOg91Aib6L1W7DRo8Y6AmBI2vaa1
j6vM2tdp9+tqsIudr/ThziiyGfgzD3n0yqvHtNAsVerJ/PjMdn0xVIb9ETj6uC2TZNgOCId9DOju
hbmZfeM11ax1LUv2No/nV76mq82DDzJ3P11U8dS9IgoDOC1p1Y03Kt2rEicDkXNk4WQvcibUIxKO
QMvGb4iBwU3dGsmzRXntK3XyBIJVczo8Vqod8OrFvDDjF5SniYPwk/aYeZ6xDLpYWcL2iVk7/PHn
BmYvA5Hd+fI+cL5KlPgdTcRp+xgnr6oJbQh9LrUvxTuP/fqnmGMOVDb8YMsLm2Dkpa+l7QQAaNvy
WA+RekBHLF6WynBOhDPcOicbb0Mq2BIBFJAu2VgQZOph3V6kRQR7uN175YRQsENAUnH5WEN4PL7T
akBilGVlE5nuCPWPeJdWxqPkrJU9IKG5FBiAunPo5nLhZm4eZqYEXyK1ibaBrCiWHeD61WZjztXD
0pZNnfgJGPJqKRf4c9V/2XEUPFe66VKQbkFRCYh4pTmK+m7qwDDsRuu2ftBo751WVUBvBgvGFC19
GufgeqCDVArzqNikaB6/hY43beE91VahnadvcV7pqO6Ieon0cfrWoY96tHNDoIQ6myFVSrpXvEmr
UkDvepVolpOXVAcRG9VBXj0aJXJJkUg7Jpfl3kfWcHce4ga6uKhstbWttK++Z0GrGjT9W1TH9V4M
brKUZmxb6SHXc2tRqdnwVoQjQCHTpB50HuwMintEjjWFxcbq3/rItU5QSvyVz1ZOuOMcx+O77Gvg
Abx4UXmVE5PAN65jEB5kX2pG1q1ylI3sK8rSefbR0JR9Hop5L03+t+wazDB503gaQW0/LuNklzuZ
+SrH5SOCl4KIqPxspzchvB/cVdjWcDS0dv7m97DOWYiHUC1QvE0h8cnCq8+yz42BAevxkBxlJz/z
bJl5IoaPl5mKExUrkx31TpqwpKDHhszHxoyhuxGle8j9MjqV/9mM8HepPVx/s3tqRUmEGnnP+7BY
Iw4LhQNqfJFer+QYNVYYMzUT4gy6uP0y5UTZL2fHbaxu/NDMoIGBn6G0e3XPdoCYE69sID1WahyN
1h2WCsn0VeMbHn+q2dmj9QruVA6C7X1lqhPBxV6fTo9mGgL1pMdmunct/Qn9FxBR8wjpT0bi31SI
e2LbT2a4kM4cynvo0n8PIn4erWvRzhsa5WdXgm4j5QtSt0cZvBjs9CibMAAY3t2xj7JFDhGFv7k/
q/LnaHRmPo7fY+SlosDH7vBlF844XBIHjjY9CmBXN+P6Pap4uw+eFRCPwRR69TwlanyVlgmv62R0
4wu7F44aBUqQFVQNoipWvk6CPJoUtOtSYd7CKhk3Y5QFq9iLw3jJVidHlqIoNonJPbfMHDLtgUre
7G5rwruEmTsdM1M3b3Idt+QFnhvXaV6viKPmDG8SkHM+QroouEK9J2l+StfdP6VwloRmvZT/COmD
wJiy3i5o12GnIZ/h9Sa7Jp6RyRTUl2CiWtT0jVMzH87E3Ei/MtMDaapxkkPNqodckW/q7nsMk7N+
j5X+zB0rtPm479syGr+itIGASKF+DJHT7IbWazYxtX3SH/j29OGKqdlZKkR9nllFCzYq4dFEL37Z
VJW5bbOuex6drH8OtV3oNuZNetih6DvinAoix56fLuNcRSvCteonJXC6ZxMQ31Xj/H/vBRBE8RHS
c0s5OcySvzugxCsbrsl3lEeehjzTb0abJhQW2hSu8KDQssh9C79JZx257YuARlJOyAfCFYXdHGSf
zX7/4injF9kXEK496XqdL9om0p/dznoPJvFDhybpNa4C+6W0N6hQe82S5d4Uz1dO5txnpzWkkknR
7OTQzkVNE7ISpAPn3mzyvePvdZDmlOvE0JZd+4jS4VrTL8Z8Mqrm01KZGy9a3BsnaQVqQyyoGfq1
UnBYghFSnOfxsrOYx6u19ed44rf9Wnb6xiTOzmhenCwEtJT6iIC6iHXbJfqXZV+az7ykzGfoCqxF
PCKQ0YjQes41PbiMZbSTnXJYqA3mqg4Ixz9mWf1LQbHaTc7RS6PdTsloLR+TBk08u76OXN/8Sb5S
uHt3/mBz/sw/PliaQRwfExG92XanXYQl6pWahP47dCk/PWFMf4fGa6EYqG6WVB5rrj59NlHQglYx
AB/xmtlUwpoOSeETWFM4BBUgJG+RMzbL3nGtd7/MdgGysRUChy/13IgAgVVPASGTF2n24rlsJPTI
gtwOS45wKtR8Pc9snuQsr8vio4BA0zEdq2BZlGxBJbcgtZz+iWrgcqFDNnvu3EF/ymA/BRGBDpSQ
beR7wUlTP+WIu4vSy+Qs7YosE8g49aDNLum3Jw4neVwNK7Vou0th1MUiTpPqc6oNiMNVbdzXteF/
6cUrGtzl59SryOd1DTLeUVIRg0wpioEIlkcoPGmVV5bPxdyYfqMuwiksn6TP0DQCvhyDWjd4pgCw
ePYJwoLuQIpI9slRJUQPFGZUJ6vvjIsxN1ZudcveauKN9NVaYlwgkzAuTujcOLjo+4erMlrzHGk3
vWZfsJDTS6Di/OCzJb9oSmp+THZiHWWjuB6hLnlZdBWXhRmMq4zT0fIxCH6yX8PJ91rsQP8xw6B9
GsjMPpl+DD9i+PcAWQ9xz2k6okUS8QsuuhcKfh3S+ar/LbedraYbyk+r8zZKoFbfRxuFx6zJrJcx
TLw1uij2MTZqbR/BpzTDqoMblAtwqAfgtKyVMdTOJ2TP7kaLrWGLnKLzqZC8gyXJ+uIavvMUd1qw
LhKS7EUIJUWKdtzOShXji4eiCyWG1lUf8vh1Irsq3ehAxpA05sNSmoEBxWfWZVBy/x+TjDLJl9Yk
QG8RnC618LsdWvqqbBqDX8MYXAIErDHKD86Vn6YKqqYzLesZpuyjdAuNuoQR+v51i6LsB5q+6JIO
vU2CeYjeycTcZw+6ThjRydpr6mb7gWTMJ6EYGDzACW3Scgw+jTG8+j2YPIXH6IUwPsIEsx+2G23F
D2MObgbhZzWh+2qVH2GuwflvTfEqLAZYHjtTW4O3PKo+AZSOE+Op0/RoqczZbdETAho7Iz6BnE1e
eb0cZJobZVLI+dzG2srkOPVty54sz3sD6v0wlgL66TkbblD9Q92byC8mTB63cbQ+5LJVkWRrKJCA
Ms2f0q7d1q8+ETrvnxy7idcys95N/ieZ7Z7YZ13zREVvQS46lUqEBF5jPtXjd6tT43GhGeNLnITG
riQ3WWxD3Q13OTVPx8kij5C0jbdVm9CkrKHpmnPTUcIwxP2B4KqmcedJXwH1JbTLxWxZZtdt2A8n
T4o9KgdRFvBo9Zn3GlUj8oBeepRWYpjT68x5Mne5Xd8eiiJr5vgG1USU6B0LQZ4+aqlf9DVT5e4q
wo/M9f4qO0v54fv1kmRFFC4aNjpuL8a/4BmBaD3qrXe4Y6IZYIS+rzp06z4axMuEDjhUWhWUE7PZ
UZmMql+4GjUNEVvTAK2ZU7AAu6nvn0vd7V4CoFU8yJ+jocfos2qVGJAcyD4lLIdTaFYUadIZ1gkj
Eu1H4o3JMaGkYMPnktSC1HJZwix/mqrMvJStqt1BYPpQ/czVMYM/gKSawwZ3JcFhGprLOYf+L5qo
y51hWmDeBsP+FAUh17r+xq94WKch5eQ8Wn+i5jlSFwO3O1wOwljVxsgTOIlmFTVnLxvKNwBkyksG
clmMtrOv5ubP/n8Nfcw3mrb7NV865fR7t2iIF1S5fnNb4kZDmXTfHBVYCNqNMzGBW8EtAVA7vESe
En7TA+idq870XkVFxTdIGPVCeFzbelTMwsAm6oMS1+HCUO10LzLLv0E51W1DL2THPDSIiM6+vs2V
JfeyselylcBw2nEfpvDv5OUE3T6Q549R2N9cGJaughIGyKYNaLbTitMqYiPJZINE5rlnr9uBIBEo
hvbo63XvnsYSGIOHJJs1koDMwX48N4AkdiqkzDtwN8pz2PMbKtk3vRmJhuq6UWfk1nzxZSqHYaHb
VnKyZhNF60XlFtEblD/O1eqcZ+lu8sF7gtA2XPnsFb7wjvcB5RvdTva6nvWTslwPZlQ6pUuaTdEf
TCr+34ahn3Zen7goYbfaJxGxU9v51osOC/DJCevXZHCdRaF28Qxy4MN1Ld60xeCt9dkEYyd2ws8R
YJ9NChOUveKTCYfgKnozojI4o0f32SjWZ16EX1RrtF7rOkfxzcuKdc0X8Gr4M5LWEXAdwwz86pKc
OJtl/Jb2KJfpTT9sFGEcWwvSmW5GeOYQ1ADwjZPDOINEYZMKnqYUbnDZK8fFTbQUbABv0upHHT4I
xKIXbuXdAAmXe3B29jUk4899Ww9/aW3F8SKHkRRG4zV7e7Y3uque29LSl3JECaucUsR/NUStljXs
8Gd/AtXhCEeHjxraprp1Fr0CZ3YVHX1R5x9ODPVuqCbt3jL87KM33WXPa+itdezuDA02OQS+iA9E
zPw1O1F9a4hRLMKA+AikX8Fi0oC4FF24Titu80inzM0xDeUcg+zcQz6sbvj9W696oAULoyrLGwzJ
8S4zFOXk9dqvBt7aZwtODtQ4//E3IC9Tc2iexrzXqUAYhk9lKi4tGOeffpashK2mf+URET1bAHai
6jLZdC3nRBWpk4M98cGqntnPTYkioQ5xy3en1Dexbo0/Ua9AdaZXv9Z6IZbqGHhHy4qDhZIIaMEp
r36PEJjfQ80zLqUpQtveglkhSzf36gmMHGHmWxvwaeKdxG2xcjTH3Y1zr60TMLLNiuDO3MtmiLrl
hr+EQnDifQLzWlRlcpMrlS01CEXdvwLTGV9HAyWneY5u6PnOLwv7gibrNwBd7U/ffTLVpv6bZHC2
GBKtfLMpp1nXo5mfMo3gvhVm+XYkzntTgUsux9AqviWu2FGj1/zMKuupJ9DyNYZfe4nuyXRL9Iii
biVDjaMMx5OpJij++q3+ZsypWpdi1b/tdsn+r/nJI+BHZifqe5OmszahV3DHURMPtz0C8zA3XC0P
BLAeOxur5nsExt/tlfwV0KgWIcbeiANsNUjsTaMTkyIxE3GQjex6mLYeAaqCcnfxrzl5SlWFVnnK
jtdHcRZzg3pwutJE361gqizOxJeAsMlurXaTf/VEnOnYsTNG9lLV8uZxkmiGp8LlXXxvrCJgd9Q3
m6pPwavOHX3lA8zIa/0Twiz/qZWmiGMXFkIAq/MQ1ZpM6DF9ZO06LTqQERfFQl6OgTZfTnm9Lfzu
fO+pOj86dJ1fhRt5+a/xoXsZiaLcPLPeRERHvkyqkZ/IKQIpm82oCeqdYfBwQE47+KK2urEiaDLt
ZC9v6gpBxrY/yV6S6jB3KeqLNVbVy7wk3PPKu1wyaqdmIU25ZE/2ayXNgO3NfUlpwg6xtczK2fEb
VPd1Q7QqoBwLkjI1Wjx88qp3/Glv9WLI7j3S+ceY/+Zjw7KrveZEhseETOCtKTMKwo3OvbaB415d
CrqQepqOD785DPoiS8FMyBGcb91rOqMSGyKxZKj+maoLvhrdRvJTjhv2JqojJ57PybYPW/ck5ivN
jX9dSR9HpV+9f4z7b72AEtz7ekUanHzYXJNEd/bNQD0hTERUyLqeaZpLeWmaE7sOeXkfIMeSzNMX
odvV96nSh3Y58+XlvyaRLnH2qFg1qzF0MgoFFLGLOoC6SDoE1ykLAmo2NLaVAphOlXskH393jIkT
nCmfX8phD7+XwDHL8wK4PaFqdyG7G1M/gSruD49xSqxH+xra+8GynKfG99SNU6sI4yTesO8sM4cq
bbYnNx33kVr45vrRj8wY/XKodN7H323dDHRwgYBAYX1axOold/PpW1DYYq2mebMPo6h/0bXmQ/p9
USKDMQ61Tmk+27xUD4JbVmvKNXdhUONmb1aithW2HaFR70g9qrDVDZDOTlVjH0BZ3kfLKWwuvUtS
vkqD3B+zekvZeKS4TtInGyMFWwyEl6eKGvqLzq3n4OlcJYv6VW4S5Ek8flm5su/6hNLUYHzzjay5
lape3dIyeTfLcvyAMwF2wk0Vlupb8yZ8p3ur/c7gWk+67k1inX9d2wbEk1kwXSjTdpexXeib3ih1
zlcQRQFZ+lsYrXPUo3R4jQQIzVDl9BTF/vDKVhf9LXbgK9mr1EV6qifvu+xMK0Nji3QAl5C2y2gS
G80ILsbYgWg0K+8km6wlyb2w/LHZdoqH5JW0H/3yyqnanWqmyNe1idpuGyVCCzYnuurFZXewOmIV
C99X2oO0ndkpr/7wualOKT2RSTZiBhQiugnexzWiY9M5waV1+1+N5UAXPMQoNvzRQcEAPFfVLEny
ewbxPVjNzRytTzdf/uGXa/ph8TLC1fEkrcHWe7JqBJLn2iBZ7TNpffGEhBG1Wv+U/Ui/xSGNUrRH
IRFjngzGPVz3K5fqocdy0ifX/D1Wuv5YXQ+DA5T59Q49i0ShmhmyDstvd16SxSWVCO1Imq4v0H52
k/kSW17lMKUujDQ66mHJ08fxjTMUXubZ1KcADqFxpXVKebZHHyJiLcq1VazEOaD7uddk/9B33qKe
uFHAKvO/E2P0ZdS5jXKzy9bSzBHxXUHeUj2BG46/GFr8tz5Dm2RnYj3zK3HeGONfSTBeK02JvoBl
9PZ2B52hHBQMleBxVemgG1ifn3W6BA9ZH+TgIfRPgnT0zbVt8mncE9JdZ5aAltaO7v8o3eQsp3y9
Qx/K/LNK7OQqIQ3sUeobHip40usD6QAG/Q9PoX3GSZdcAQvXd7zE/77O/XNq6+OxRj9QLEa58r7N
R+C1BJrDg1D90Ua9TwEaNjdUNjarfEp5TuQIYSw6pY2PGQWrR3nVSOc02RzO9Sbk5DYPkv1RrTe/
xt9HyQlJRkYdqjOguX8sIrvvk2InTI7tvuBEdEi8tt52rfdKgFc5hOZgiZO8jPo8oMIK58gPkocG
RQ2g/ZwOjB2FjtwHkU80JPaVQ0R0ZFHk58H70bh+vJrDiOVCJh1lJvK/JyVlF4CA6iBHKka4aXqB
LqM3QJBCgWqlz2hSwfn8TsN2t39312qv9Off5hDBU72Q3Gwa/Ef1Kk2GZV9JeWdktbYPJrfGGO8f
EFtkWc6/zfsKMBgN0OVkPUWdU3/TPm3LMm6yEbbenmIzBG4f8vTqwlp5ihxkzrq8NW55nZq3pAqo
GFHQVn/4PJ7BqzpxSLzOS8mOwhFonetkGB8+VbU/vGRqDnIl6ee5uqrBj1NGxExDK+Kr4oj750mX
cM2c9Gz7LOfEDgW3XaMjSREMFO+Xw9FoeF51vtexQ63iRQ5hR8sH9zGtKiySXfOA0Q9WShkP+2Ce
WMpB8tIPSDxqsVuvHxsxMe/sHub/x4bt/x5SI0WEfDXU90PHwWcC3xC0gbj4wJlhG54bu78GozXs
W17zFsA0fFXhvBOBNZ+k5SRCXHJDqy6OV/0YrApU9W+XHDHqRgqSZCp3owUVcdKVygmWVSSYwm78
kk6UUw7o2T8PfWav01LxT17TaTtTq9O9DoHzsXanYGsUjbgqptUjNB1lb6hocWhGzugdgbLuoLQq
+CgSJC4wTZogG7JjWR20PPKOuh/QCVXwr045QtfH+Gjq4ULlYKymVnwt5sRiHMXO2bU7tEuwZIPe
sb1PjeZHNwZJvHSaqN+WXlVTseDbq9pOzX0dUGweRKGyNcfJfe0UwaE11w+NBaaQlPbVi86OZSXQ
P9IkvI1vDdS9mes0F2nd/YG35yyoHElATHOtXf3VtyNrL0eoaZreXMiXF6SurZ3pBGqwpEADSEIt
wu1jdTWDCLTPSZw/fEWNkM1kpNlKLiMXbKt23JJW53/0P6yd15KcStemr4gIvDkt701btU6IltTC
e8/Vz0OWtkrTs/dn5v9PCNKQUAbIXOs100UZ0wY/uHqb+36G7d50CY6sMTcwlSe9GgdvbqJMcfTr
dn2/5sbU0gv+PeLw26eYPl3XDwjIJIDmp8sW3dFhv326e9XvT3i/glC3SYmEnrm5nTJluQFQhenD
/ZyhZaHAk5KBu5+1DSR3CRXu1ycUA5ZB+usT3r6twLeR+p0+3W1s1fCY7/Dp7tctPmGFcNr9Irvp
Eyb17fe7fS1dDgk86n99OnE0plg7ybNBRU3fozg6S9KvoVoau/vwFmnHWV9K4QIYXvEI7mjiu8r5
MTcb+4FU2WOlWs4b5Bs09lIXgKXiFq+ZghuwKSWnTHX0pTNiJYA30JkHk/GYqkTk/NHlKRNEZD1j
XT1IivYuGsWmAIyhGc5w61+2kOZrAqArkQ/tQr852Hn0497fUYgf8s5nwmnLi0aTmOsVk0x70veL
KrSVB9/D1gsNrYPd19IxnEpDYXW4a/HVikbRzXSRrGe27aODSRcXq8CzYiN5PI0hNmqd98ukxTPr
XudG1crBc+p8O8sQVsT8XXUmTiO61XqAK4iZJztR7JWhOgFuvpXEUX2NnFFhFsiR/r5eX+1AHyj2
RVSFCD5sEJPI5vfrRTP8ZybH1V70wOLRxzmoul2pqELbnThoH/lk+/hAok57i7y2uX0lgP3ztRwm
wPi1r71z1Nw0PVWSAoF18IKz2DNifCVBE+UbUbSMGCX3QgWBEOh1uPjU24nkflvCdrwPIHqIDWdw
0+HXGe7VZpSHkPH/OsO9IS6aX2fJIKGgH898SG7RSJb9ZAmUmdA2k46VauAbZtdetGU6j5j16PR7
ss426fayODkOVgm97NdXDXTBgnyO+ST5tjdvtbT/YlSdj+GfNnzDqfJY2q370xnJ1aR+z5wQ/zKk
0lElj20V+JTsf7d05aO2POmLnzg2CmFN+qzC61kk6KteoS6xNNU0+cTlKmvTb629JbX21kntcttL
/HO1zBI2LMy8FBfvw244ANXKG5xcp63ClL/W2mQrWnrNmRhHKbnkmdomw+FWa2nOrOdFgMcbPJ5w
UfMrp3OMooj3SwquhQrTk3mRTslq5ZpGlf5QoD+0Dqp8G5RKQMzU8c6yAx4EfLGEAGUbzyM1qY9j
ZcoPoVw9i3rbi3BtG0vMrYCowanUFmluSW/gWZWVo7omiWQO77tjpjaI7na6v+XWUJaimhXivit6
+Sm8GqNvQwMz4xrxVwee5YppIkFIMr7xvsPLbl9VeQ1HedodVVQrbEPZdYqXEV/0F4Hd5stxSJNn
DKe1TdNjjmBbZvycS9gqmBn4DlFsGyhXYSb/FKVRqm0U0p2jOBLNF+MBlfQ52si8i6eNnW5AltRP
otBF+Rrl9voqjk3C8Vn3cKoTJT4JSsSuHx5E17gDBNgQqt8SPpCeEtafW26FXJ7peEkSq2ej9Uow
l61UW45B8KtuTOBzoXBdARQ2CPuJjmGv/tU8dTSbMd+5Qwbe+Hc9nm8EGlo54kE6vkS4rQCrLuLX
Fgdh5P9584uilhPz1EJ98h3U41fmAC+yUYQX6OrjS2MsRCcldeKzlrf8jxnBVkP4TKbCTGA6JLYN
0vmSC0pgah3wbZx11mgfRetI/hsckvc8gK66Glp9Kus4edUVO9iPdVASjuegrB2zlQnGYiUOMnJZ
AuUbsHjAYWWPer+78iYGptiEwpfHCfDhiSfLHlGpgSUkOooUzOiV5WNIWGuIGvXaRFqJ2nIQLTO+
4ZVo7AbbPZNnvJVEVdl0HgZ9A7fQdLhDSnuv1AYZrz4nAYkQ6rPUeCHLBEYiEOxsQ8gFIJh/Kkb1
DWUHYD/BRBPXrfwS6YWxNt1x4sz16BJKvLKdxqwmZrUzQ9o7f68s6FPKlEZXGsyigC59N90in0VJ
Jj/nvkmqRVdVAtk6znMoRG0daZzwJHmwREs2e65ilmb8KbvvxNcWt5GKNNrmXau/RzpMBbOR9cem
JupVx0Fy1OSMzF3Ue9gpWy42rlq2sJUoeQ1M6UdiWcZH3F9v42B6dZWwWnlrjK4GfNVKVwfVBwwL
R1ya+vh5xNbqKcAP4qmtcIKKrPRBVIWVPs5gbYCsnhqLJilWGeH0pWjl2RgdWh3XctGao6f8VO/v
Y5GPm6JaUX0Q7ZaTJMvG4k8mvaVO0z4NbbIoEHB+bQxbAX4RaDNR1HLDWpl+g5sf69VXVmJYOUU9
9Imps5a4KxIf7aPiJuUD1KpbdW8m/j7NJnT01CvOuOegj/TrQW6MfSfV8Uw3pO446VMs5MrHk9Qc
+6OoExugCD1OkGzGsDYXWDrRZTqiQ7p3ALtKiyirMhKt92ZRJ1qRgwM9lZp7uYrDedON7qkyPetY
Z1Y/H7TRficEt/N6d3zJRwwcMrcq1nAygy+ePuItEdvvEoRmHKZH/RC0SnhJSd9A61Wt9zQcXhXM
JzwyGzPfTTtwjV1wuW+s2j1WTHT2kBkLexbZTrQdJeyaRZc4sH519gJUl3U5PUYmPKaZSahuVhh1
xf0vyqwuVkXC1xMY6XCpEDTb4YnbQiuaeARD/L0cUVYSzIGaEpAeHzUnWAWDE3yXzSY4CXbA1FZP
Pf8/jhOj6Ea/tZUyOMsjVAEMIPula0TOg290zoNdAR+xzauoGWSCPsjk1AvRJupMPF97px7PohQb
UbSpOpTLfEzg0rmJSyoyvf0xnAbLXNVejbhIBaphPvh4rCChmbAw0WrzQc1G+xpbwFxoEzWVaUhL
Fz77Is4qVBvDKFxqeZYdFVDZdlmG8zCMyhclS3/tiTpoVs3j0OdzMBTBV6f7qZlZ+cXKzXRrQXDD
A5tq1wv2jtXoJHt5WmEdg5RB0gVfw1H+DmW/vfpRk50GbbBmon+VakhFZFZ3cjQ5ubqq/iHqDSd3
mQcUJrI13GeOXRxEPc9WjLz7pNmGRuJ9CXWS89N5pU6K1zESbGtR5OqM31fXdThuZtNVoDCzLxrr
19W1TKXmnequKqRUwqLLPgpLORORzb6MYWYszKiXj27tFPsC76FV1wXR89gCUSBOk33ABp9Hda+f
G01NFo2uuUhdepiATHv3TdJIw9pso4Mz+bPf60VfXdZfPN32n9tW3yuxqX5x+wIdsjTyj5g/Q4+X
3WypYvz82qvx2Q1s5UeoZQ+g4pJXbTIS7cpM2ofa2B1Rp4A5ilP0G1j5rcfc+4fi5l+x5tKf5VJK
V3ZO8F2bvFc7bwwm0UwX42lvKboih4Sjk5NXTxns71WrN95Ohsp+Rj2qn6vKwE086C3i44MLqm3U
LZzpnQ0LjGg+iQW9jmlZz7pxiL8aefAtTyr3G5GEU4ZAx0ehjkuZx74/c9ojoidZOGtM5G9gjMyg
fqz0LCk/HF++YKbWfNPa4GNsfWMjmU63knEeeXQB72X5I3IR2WNbFixAMelcibp21MszxLFNmnXZ
rQdyhayeY50wBg5zQxY8+GnonPPAAMU87cHErxZNnAXL2kZOZOmjOMYv4OxLlaQ0r1fWjUYRPdxa
axdeUmjXwTKyEC8i3d0wzl+H3Or4Vm+HiPF9JVOWYR/Uq9jGdDzEyfbs2p26jweAcpGXle9t+AL+
2PoWT8a/iI0rR34w86jnUMrLqaEZvifwkN9DswuXXsk6wByAqORyh7xaFFrfRj2HkdH4X/IualeB
HcpbKTfkBzv0sYyaevSt+aTBwXwOUt3boA9qA94zy+cmUR5FBySJEtyGCyBnVVWuVSlQ+QrIFwHF
BF5XfbHAZG+kOMlXJUYwVhP5Lyj+q9sYc+Wl3cvGV3NoFoGVDq9u2esbW8U3RNSX8re6D+K3Bju3
dQP8aK04gfk1ThLjq2YTUehj2VoXTRfj/fxNtEVwnFcsq7UNli3j66BVC1GvGCxUwypRiXn1/gsB
5Y04BfEdaxFIwVozY2leGj5WZ6wl9mIvn4r3OtGg++X/06XTHR0+RaMvPh3bg7TfoWOPoyUSf2JT
huCUiwDX5HtdinvtmYsI12QK8CL63TmeGvAnsNHZNn58qldrKLe+Vx8/1btelh4bEP9tZA7zCtby
vOu619SoymsxMRdtNHz2v6tgvVdXzGluVWTZSoJIsGIllrW+PiiLHEe9q5cZ2rLWewRPWsdZ5Zqe
Hx1WehtYsf1ervk9SYu7W8908n2S+e2mQuXzaLgo6tRRTgZDwsUvQgv54ocVmgBu6T0mSotCbMhk
NFQxc54+dmlq8spUWneWpgY2xaKy4qG/QSOBlalppmdRJ/bc2DF2MINOoqQ5oYeUUeIXx4qEVBB3
6flWF5YJFoKJHC/8YZAfIYN7u3osAbC6+lCw1vPnAKC7q2g14rpYWAH2oKKoRXZ3yIfsW1Ym8mOl
l80JscVD7Lmo9qphQEbXiDaiqOtKN0vz0L21Bt241p3IfSB76j3VarMQveyR+UupM4/HIR5BUtZe
+8EYyRN2bnjwS71+CfRyHg0acswWkcJRb5ulKDZ19ANu/HCxkza6pqw9jRrjc5Bt2jI3ixrdSw5K
cKvKyJhs5Ax/V8s0qofSJgqsx8GxmdRuo9oIji0vf9EmNl5Xl8tG9culaSpjDBC6ueiGKa89ECTb
NHCTs9goehEt5MLE0E7L0ltdUI8JbCXPxwXUBM44dRZ1Yg8GZ7mRGxKc9zpX8t0Fai/KDORhPi7b
uCc3MmnwJE6T7EJITeuY8oXjkLNrm4YHlPPs4F7/M4h3vDDsj7Bwf6pNL78kpTQCS6r8M8bO9gZF
+ACtRVM/dQr83VzLixclzAPyG0X7AZbX0DTnp1aGT+FTWso6b6jBvG3qxEKhrk2uRZRhafp/17dT
46c6Yhs4rjSz2PB/FoZXqScHPDOUDHlc6gALjtmoKWAjww8EzgdUXYZhL/buG8tQMK2OGljU2Ls5
08ZnHgLrcdoNtfKpVckQ343eRL0qwdMXdbfOv/uJ1nvnvlSKZSzr7kaCjbbGbHUAbWQGr6oiSWgH
ysY2rLzg1Y+S98B0qjMv7uBVn7LgcfXiuVZPaDh5FIeMRaXuSBl2c9EpZgUL8gu2B1FY3ikDr40R
9/CZ0VvasxnqyiKJhuocK2q8UeQiAb+gmYcijOOVX/bKgwVJbN5BJ3nrRuuBIPsE5Gf6RdJq5sJk
D1ymIb6ulXPojvUDzvH5KikU+aCgVbtLbcnbjIU8nnM/HRYDRqYvXccqOf/CMyc56EZOCiCsuhkB
LjlaAG+ND95Ek3IaqJAzURYbIHkhCIdmxKMx+qtFjCG6iz63Y0RZlVBs7dq3odKTqz9JXyt9lx36
tDiLqnCqAoFgHMOuXosqsel0tTkTK5iJY+71Yk+dNLFvdfS4df09PtJg69uAckKcLomqs+2n2UH0
l8dAWrnGWAHE0py1QWBrPxZhsauzziEE3/hHu9K0Ffi26IIuvr1g4TI8ZoNRkzDWiumdm2POpHkL
u4F3pke6skexBRGDZFILUco6WonKUEnt4rZreyg0u0TThr08qEDQFNbTmddUj20XgwTXXYLViZys
5aZDGLHP9e2QlMU2nSKTIYqMq9Ep40suiVC26j3pcpbMTbkqvuAj7KMTSmixRZgUNmfKVHlYu9Mi
agawcNl2BVJjbmatLXuYGRPgoy2kYMcCHL+3qWj5jTuDLyEdwjhpX353ayzQhXYPYybztV/d3Mp0
MS2jm8Nool6MZk7dwLX82Y1ZiAlOYIwPUV2Xaym2Se5Hg/oYmGZ59XmCm7VvFHNXhRTQokiwK51Y
fbTMVN1kngGTf+psY27zmELtmbrqeZLNFbBuG9FVket410jAtUVRt2oML51C3XQWKSFkg+THxEdZ
03CM6CX3WPU0o2p+qUMmw/z8yns0IiXh18oPKW2Zc8UIbROrmNmEucKZV65ZZmC6Cp5mWUVJcZWk
Sp9XDVTzMmzRaGoSQockAd4hkR8zvyFuEdobr8zsn+Tnnt0+LN7yxMjnllToDxoouVWNjurRDCNt
2wyJtsGCoT2JEZH6SRHlclHNbnv/vcyYnfLummLHtxGLBPTONKLeOvl8mEQKdWBRW7HG+btV0Kc6
MmLFzk8IbY/GxoekGGZ6n+KwMyTLBP0hVLolLU+uQZ1nz0VTPGedpp4Gt02fucoMcKNBRGZqHKUM
qTtbK3ei1WqqEP1Oo92IVrIeBepOrok/J8cShjVWFbHuvmpOYGgK8O9a/GYH8sGYXFdMi+WJ5zpf
Ut2c5EaD5uSEFcDMVnFZntcQwqKinVWaVX+MK9eT8o8yjnsAIkhiyXn3BrXDObhS+WtTN9WwjLNY
m31q+FQ0y4rVFuRIUT8GGdohDhaCyag7B78mDI34OovW0GCFXwT9D2ZkCDL33U+UD18wFPe/OAk6
wfCKunMY98amgpcD18XOzwkJ4QUy2+ba1AdnzuuNr33aNBAM9qZiIyHXa9iLi8oMV1SMpYeIzLTh
8v4ag1mge/qhqyr3yfW66UZRa4wZKSatUy7LxsDyYuqMS4C5HjUduY2p6DcOOs6YId+GsnKnOflS
8ywOHVkVPyB4NLemrmbddHOmPsEqZj0BL9Ibo0Ues/DMNKnXXpuEx0+1YN3Q+zMgyT3ODwGiA8Yi
j4buQ86Vx5Qs47vbmtVMtUznBQezYY7nbvIoN3KwRHh67yQWOoH+gGZrOGbbHiQOyieKlM3rst0x
1bDBs9OqWHq8lgw7XmSRmz4m02Ygs0Cm4SpqZNc7ONa4lWk6+r7pHFUlM0Z8u6FPy6abLIAIdfJC
tJcDEeGsRa+4atxjSFx+Xui9PUt9+SmyYF+ZSDKsB9JPK9NNy7lQFhLCQeFEgK2zfLKOB9YqjxX+
KrH6Yul8PDtSz6IkE0IHef2Ep2p1UdAc3pVZWi681DLehjb7YSVGcs2dSjohD03S2+i4j/B5mKKR
V7LJ1bfEb34YfGdvvFwavC+BBYRaE8xRbL7gNt+dMkhMy8C2QRI7FpaZSldtSw+6tYve5IBbEAZD
8njgbvmqjDwg8QHB8a5uvZXpgLBE7y344fDDaKWkbCIllDYEAL8NJcLmiY4AeYEe+i8uCwqRqZpb
r/qgu2usTtK1WeTN1TfzY+wOKjZkGkv/Mvku1yi7EHT2L1ZYXDvJD7d9H5h7RLxRhJw2Rnz28ves
8Gtv5nXwRbOg/dmpK1mT131QOF/8zO2WtSaXe5sFxNnjEudhwyRLQ8Fhheu2fi7Hxpt3xCJhCxUh
StGOH83qJrKgfcpnTWnGd2WyWEU8JZ25Vp7zjxpWmWy/+mjtfrPtAGWVDsIZL5RwbZYoo7iy0b06
JnCtUvfb754xrEuvIHHXaE9tqjuw9KSrZ6abWkdsYbAQHRkidV7XmEx3iW+vIzTJ91lf9RvTlnbu
mKVLZXD2Y1y1M5mgB4GYpl+1gWauMrf54ltpjcO7HcyqdAi+oct0sY3C+si5eZByxgMWGfSVI9X1
DunXnQO/+USHycwchsIpHcClR8BAes8Pr2KDQJmylyJU6aeqSJKQFUtsY0luRzl21qAc5S7/0tv5
pTBTovFZ+QR9PD4j7Cw/Z5LygkqhdVLDvDoORnnpQqA8eRKG+8D5COUmPciITjhhP2w9CwUU4P2Z
fpBObgNT0TeTtw5UxhpsOtJMU1EazPMU2Xow1bY7NWYNcV0C1KZLYbAo5cbfq05zVOrGRrN+QhxO
wETfYY8pwo8o98FIDcgXiHqxgYwFnl50EWXHr74y6U9R0R6ee9yUzkUcPtdKVp0ItHInjR0Zvq5q
X2Q7DWeQLJJ1GbQ/bDIhV2yCtWPfW1AbdT+YM9vIDuxdRSOi8d217S3gymP0jbA+PTrFGLZOEOWz
WzlQrX42VGoMqC5tl3lvFy+FFjZLbDDztSiamsnrx1HQl/VG+G9OPsy7GhooUTYt3d92LVate1eH
6TefQBX7yNMfSAVLc7/DdtF3dmk1XIohNM52Aqq1q5e6o/1gXVfM5LD+1ulGexnrhLRThsxnGbyN
JfdhKKnzoQmrn53+2NkWKj+R7xwK0kwzVKjaRR9BnmlCrMgDqXE3WOMRcOJ2viQoeV7SaY809CVR
4wISJ1Wisc0gSnUdz0pRlFU9OUlK+S0C1ZPhdPZURnLLOwhZKFG0Am88DjbBMt5zT2A+u4ekyebQ
IMynPJOTWQBMgMR5/6eb3DgV40jjreub739nJid6iAaH18NWGzj7b886C6XsIYh/Fm5u7/oC7Ue7
wd8G1k2yCXQYVvAzYSaXaJOx5B5WWq4V59EuLciWckMMx7s4dZFtMqbq+9QmL+dz+294h5Ccy5BS
QPBwPCPKnC3dIJAfmjGycBnq5Kc8vpYlE9DJrvfatmG4aXUc4UPPqc9DMCVfnLh8U930KBfc6VHc
47YOnIkolzY3LSzXtcbQN407yhuw0jiZZ2qMOrhVbBWT0QB3T6+MriAzzbwU1vJSlUvzw86TR2XA
JqjKZBnbGmnZGWH+k1XeyedZ+Oa1XGHnRxkSTUGzKYf6ZHMrrSPV7ta9YQ8X2bK9BRrQ6qtMglI1
k/Bnah7JZAEd52a+mH1tvVk+OqdFq1QPJJiaVRHXGViXEmw0YSzmXNUlq/RmnlZW9K3I+rmflfGH
7JeYIKRB/GwCDVy1SJ/sx1FDpcUAy+s7nUJOfziqtW4/2Y6j8MheEeUq3gPfgN5py8XO1TsLPGH3
oXgRD0rbAopvVCZA+CbcI0UcLoncDKfEMfNZaxjfQiX3nqAiDhsF4dQ1oqfOM2t0pCJT7zsyFgAI
02R4GBK9g/ZTyqsybZtXdFF3okdg1iOsNeJzaldl66avNrLlxVs0IcytQv7hwG8ZkfqrzTPSE84i
QMh/2fQE3Qc1GA4pYd9ZHzjuk6HrhIPKfjdhTzoNheCiBy3Y1/ExAKgHo6asl6WBTbXHd7kwcfzc
8nKRXppw9Gd2a5P+nlqrxsZxxtCfZHnSInUzJkU1L9ISSIWmt922aYhej7aSvjmx9dGBNL0UTqhf
Ms3/gVl7CgHameXgqOfw+FBYcGRzi4nUsO7bKH3w1ClynTXVdxPxrCRolA9WOR+FHFjPBdJPS0WJ
3uyhzBfkPZ1LMm3ALKOkSu5o45qSKqHvUSmLsQSz5LulcxEdHccEmh+SxL7X5VJvEv3lwTKNIrrF
xJUu9m3s22CxiblOc+7bjmCz5PlLO8vTo+RVGBCMMcJPrRYfQF18tQBMHgPNWGZ+9YgEdTBXR/Uw
Vs5eT4jjWo6tHHNM3efj4CsLo677jRNX6hYfkuGcT5tgkw6EXEAZBJvcc4KFbjbqqzmgp1/2/U/I
cKPfsWJH1uq5JN4+q2onW3YIJPG4jL1xRwZh7uuSgVFUrm3kARBbXJgKsRrP2riRlM75y3O/KvEX
31GRgbExgdHkfDiMkFXniUY6OjS1ftEZERF6ebCg1DVNO4vq5hGxoGQj6u4bWGF/dalstVt2VqfN
mI0cdVIFr3bVEYax9OBlUqNctImhXSLHd1Y+5Gw3MdZkpMYDBKN04xk43nRqgeJPUB+7UkseUVRg
Xo3LHtgrvd+KOiUB+oK6LHBQyb6wFLA+FJUw1DjZkdkPnsYsGbeJd1mShp2vZ+MOPDbfjksGI4DU
f2jAHjERjL5IFWmHDhLuskWAeZMUvX2VMTSVLbVl0YPTPLxXYqUBaxw/aOaxlwQHMMPpNhgJWNjA
PBaFNaoLzXdcxF26B49ouGOYpPDHUDKPNQhFF77aVcq87MpcemI7YxsxmsyaPNC7zyZGAJgb+kzy
4rp8xuWLIHqkP/H/McHozFF4Ty92MzkpN88WZOQLkc/ktinISy8KFMKWw9RLNIRF5Z7q/LsoYO0q
L0mYRgvLKscLClPOTFPqniyLNl5udbJhrtXY1sG/0kU0sFrQzwYQyakm78JoLhsYuNdSUx56xyoO
TRP/2ouRWkChGxlGRK8BKYs+t12eRPyvYrldxbwJj6WBn7EkG/k6URwXViUb/gbOtqkt4vfpeDRK
kxdAEl7rQoq4/XksMoO18MBFoRtjEygkpWFdRV1tZwQaK2RLQ1tlmVS5JOmI6oL6W49ymi6yYjg1
yAFdZJQN5prre1efq14TmovJFnao5nvjxQZMdOCmqzplga6gzmva1fdOribrOtTfWr+Njn77gyB4
eYqbIV85totaTIADUeUiuin20FRGJkfs3je1deqLfiB0iv1Ib8omRhMWetVS/OaiivLVwN5iZuhS
/cLzXpnXoes9FnaJU1tYumdT5k8RRIj2BNHebHAjVhuDV8tUFJsOUQ9YkE7WZzPRpPbErdNuIXWx
etGqh0CIM8lmjD0PX/BNu0kmHLeFFUb6YoRUwqpXnUJ9GLgJgSWxKXyFaYFvNivFk7WbgFNZN9iv
9ir6QpOEk+jX4WuFXrR5iDJ0BPLQixeNpei7OoCv7wDmelJ8s3pgOT2T+yR7QvlxCUxSuk4Tdbep
lFctdopDmQTurWjkSTIPhy5cIeCCx0ra9tISu1ZpHQPTfaj07DvUCTBiadftuNeCWUem6mpkEXg5
Jx7XhuMCuCqlFx9vq4duSOZ6U1ZP3jCUT1liX3LEhE+5J5VPjtYZ83YYGp6wFG1bcdekKMKFW7sn
I8u7Y5sP7inFXh59zvDVS8JyG8h+DnHDi17NiNgkcchgI1ojeNRg5EmViVZXwrgqjaRH2dblB94f
G1HdW216iP0MZBMLTQCSo494AxlMQ6viBXwI89mIIwS8VbTDYVSZz0lF7Bugmbywp6IxyMo6z3i9
S5FlPCewlICEKvFSHKs6rbdG4btZ3o5tQA7zttdQ+KUzM7xqlY2uh04aQ0VtHyDaDv9LFFVMKpco
88sr0TntwKTryI7eWmUvSgnd+Pn6dmzfuwsEf+S16KxBpliUvu3eWmOzahYWNPuN6CwHHaCndkrD
ivOOvjTX6zpagxvdGJbTnltvsFZJMOYHO9pnROiecPtqFbl7mpg0T0nZv5Cfc44ZygIbFB5Q19f6
7tzU8RZKu7O3NAk1FlFXK+/FCDPrVtVqXXTSQSq4cq4GSJem+p7syM7u8NcW/dMyiBesnwMM23E3
sdKOKV5AnlgOYwzqyF0kSv89zY32Pc99FWN0zTjDSw83AbpRNemwS2NEz42MVZjppOqOmHo7D53e
ey0JHa80dA5WolWpsP2oixh3kak104H0VVl78QJbe2neqyLxNqqfIVreEbYLE7NcVFJRrkEu896y
vXHYOdhUGMvQsP7ajaddXUkKdf5Hhz929UTJV9HE9vKMB8xtvReTjwdpeVhIyAC9aPzbrm6MEdFU
koxOP4fe8CBK4ZhmpwJ0niiBsTIOGg49s2BSTB9LRJ7svkfvfBoVg05tNalrLUJT0s6DK//a6NLW
kqAc3quZ8Oe72AVMOXW618c6mov+EJjzTw2ZF8qzwk2G9b2z6EI8grWOidb879O5LQtGo1SUZ4wJ
VvC7hzd7NN3FWDvdYVBS+SirhLsaFeBgyBrZHxCbCCYfIbEpJlshsRdrxqSDgTHsaOEoJOqU33tx
NiWZW+xpPzWIzqIV1V5MP6aRxWF4/nroKCBksRwBUd9GrYgtA3siKdXMQDIvomFMd1kV/NrADUx3
RL7Tndi7N9z73Rs+9fsPutyHB26G4L0Y/36cKN773M/0H3T5NNT92H+8yn882/0K7l0+DV950l+X
/49nug9z7/JpmHuX/+77+Mdh/vWZxGHi+1DaAX9HP3gQVffLuBf/8RT/2OXe8Okr/++Hun+MT0P9
3ZV+6vJ3Z/tU9794pf841L++UtvzS2aHWoZp78DULphuQ7H5F+U/mqLK56iUHOHtqFu50aPsz/Lt
gD8O+9sziEox1G2Uf9f/ftb7VcsdLjTLe8ufI/278f7d+VnMsPTu9JDZ+f2Mt1E/fw9/1v5Pz3s7
45+fRJy9HsaLUXTt6v5p71f1qe5e/Hyh/3iIaPjj0u9DiJZ4+sk/1YmG/6DuP+jy3w9lOyXSuaX2
PkhGsG+kdlJIBGy2j39vREs0DMVO1S6iWtSIvUoccO9rumW4F80lCaStE2PLpnXeQ6Y1+tyrDLhV
tSFdsyBGQK3un1gFI2Q7leIcJmELvmVqF8eMgW7uyL7/FO2i3kUnajWWKGKJOrGpetQyTB0QWI3Y
/gG56DOiHvG5sKV429kOhs8dPF/bjG4bFCrjY56iQDr10qIIJznRGlgScDZPPtzqRLMa6R8tACoi
Zw3SMmKo3O/hOeeqvLx1dFGVXFRGYKOTbMAvyUYsdljZg8PETHXlR3i52ujdGPDnu+KsEzQgbx/C
7pmKQ2AV50KJi7OiNNra0wug6+LoVquGjVuAbPjjaKt3ACanzRvigowoDqzMHFsio77exxJD+51W
/R/Szqs5bljZ1r+IVczhdXJUsCSnF5btbTPnzF9/PmBkUfb1vqduXT+ggO4GZjyaIYnG6rVIagbn
23pRVnWXOE+h5f39kjIsH4fxqvNgcQszZ7Zojn7w1HqkiBm9oEAo1N/E6qFHpkT9nXB9p1J/NU/D
3uLvdgaUG1zCRmjZ+xaTpFFOX9wVOBFP8cxTNnSgKtyyoug0h+mjcI5l5YS3gadFHmgYYS+B40Jw
RfLqNkMal2mKMydrDj3a7bs5t8hmqrdDmuXnvyfO2hQeu1h5/GstObQK+0qm2zpqjYVWfYrQ2qwO
wV3UZcGd7AH2CtBtrYO9D2SWc228i0PGDd6cXGcqS0XoMvO2kNF/cN0kJW8amSfZzKTOTigjmyfZ
QzBtOmZKtpLO7C1MDn3TDHIKTphRUByN2Kyy6j0VeBlqYyHEY12l3/WKot1Ja4+Y3BZMrbGWjptX
hMveMKukvPXgImOXCE6c7J1SQukBXuM1dvEmWviEyJBOwvYPpzEX5sHU3W+L3QZPqMOnlRec8vjq
XnqWF/PQMARVN0BhIt712/u6DXNK9Sg1dLfyTVhOoPOJ1BkMW65/ko1VFCjW39rFOiQ21oKaELKF
IjYD2YLw9YTy3ZwOyrsFzKokYZAOqXJb8Dbp3YL1CNerAkPDRocZ/WyKJo7L7iyHsrc0f9mo04M2
lo3YenH8Py2wTLu9hj56uwJqu5yNTz1eMraIKCDr2UOohvlDbOXsrmIEJaSDfFuCBjUitUKrEl5a
90QpwAyfkRiDPX01Olb4jNCCupN20GPeaZmxxNZS2FIuI+cuMX8Ny2CkGsNrj7OafFG6nJOM0oLJ
zYyTpwiA2tF1SBqofMM+Vb1xkBEUcHnsub3wwREw9ryguq600xpIlQOFv4CT9AJO0k2Aesq5tDl6
FF1pbIVH9pYYOaUZd86IfNMSKs3/GkYSorKslKrznd+30+PsWQ9mmw3PFRvuU2nq9Xaq0/xbYFoc
KQGwInU2QfImjqDUxP9cWQBXkwr6tbht/ZXSTkcJNpYoZNm0jeuvLcvLtotNwpZzquq2GfittXTc
4Mm+58d7w+Wr/w70HLR9coR58fstsKOKu4lgzEXgyj95leed2Lma+Up2ZQMXuwWEoEHT/matKdMe
K93aGUskZKc+MpwihnMjZGJFI6e7VRsBsCQtUNrNCGNoDqG6OgctsjlRc1eX8D7LnmzKKaPaNjdB
dfjNqyN566UBIAeYnM29DFYNAznoJIQTtXWa+zFPP8a+50A+nAI5VdIJ3ZDftpijrHvpCEXvv9mz
Mf+Yvq2R9M+kLctL65XJFe7/5NrVzqbxSH1C6vVqks65GmbwJI1WHiGhvaizOw0rGdMMIKg590QZ
PvcS6gPFWlnfNtFedtPO+ulGerF/Z5MvFf8q4QW/yL5CynQcjQyiO9M7ZaIZbQ1GymUse+gEo0ti
N4e/7Urvnf5lG63QPymIPqHpLmJuq0qrHMs5suknSk/W0lNVk3rgVLm3bO3BNMPyY0u+OVQBsttp
aL6Q9WjtrvwYBLmKgvoArl8tPmpIyN9bg/0kZ8Slm17rkofG0iRba3dcWExKrs9hHvpn2cuG8usU
uPZOjoap8s9BAySZm/vvkPitt9gGYKao4fioTwjv4rhNluvIFf96uZZqnU3eZoIT/495S/Dr3EhF
hcKJdmoYFftqNoNHRa1hoa+89DPZuy/WaGq/ENf2LJOjXzeIn1Inab94fcKRTtyHH8LY5ZppxcrZ
bu30/Nc6HaRf53Co4bvhS3zR1MY5DkpJ/gnagVWLeM4lQl5iunawAu76GOglWAS7/hQnirdNYeta
OSTKOTDNki28Y92lEw2Hde+bxSZDNFXbJrWrHBe7nLAMZZi05aVhH+bEQ6vtjyWtcn7/Cst8I+Y4
os2yB9+yKIRKEXdwYCXfy2Gqltmdl6V3AGyTct3lqFkEIWpbodHC8zWiwKUZ0biCVGvg4PyPpkCv
F71XC27vlXTFgwaPteyWQYYKbEVa7Z3Rrwp7awwxKDev6XaRlmii5CB8kk1nQiCB1v2jHAUVBDhL
xCDCBiIiZ/4dwVMT+EcNeW+typsNx47BtZYkSVWb8tjuF+NWGqHODK+TJERKRZA0/veYZc4S0wja
JemIYyM4qGD1YBAqjRe4QhJfK1/6BiW634PfnkqplF1OdRTFMOK6ZwTFNobKYS0vg8tVsZhgxg2F
Y7HdrqPCYU4+iXRxWZXNstTiWKYtSy3BBYJN5GuznOt6Oz9R6z+uXE7cT3OCXoyeOQFnrZQUpY7f
VesGrpKw0z+MwgkxhrvuNJDZMnZUbOscNULvtjD6imOV6OzWenQvvVHJXyTPoDGXQ4eT+TszGM8I
B6lP9bTtqY9pQNIBWRBy525hbPzODo85QheXzIGFiz1RmWxkF2LxqVm5BchOylDrXTvlY7OqDPU1
9OZfpsreEAkOhom9ihySZaeaaQSElyjFB5dq4zu/NbTniUPPtZE45hHUlPYc1o4L233gozhdQhWm
msPaFqevFpKvR8uoflSz6rJdFTYwjQEgsK4+zuIcVjZmoJnHqG1/yFEnzmxlbETpzj9jxZrLdNmT
62qFUh9h6UrPYzJU1K/zPKXxOdybNYAZaes1qjVbz/f2c1UodyV1utup7VGbG4NyPTaZdpplkzYA
nAohJ7iShncu4S/g+jgFWf/akyHvoo0k+pwXan0AvVOfdBViyTe1QSk5KIdFVJw5FgnP0tRKVcIm
4+jMVnNBwf9bn1AG1zaVc8qoAz1GsvDdjFErz5btBOfbAtKzrDLn0F1v3t7G1DcclM9Burai8idH
qeUTJ1DVk6KkXznr7y+mGGmqNR6ATCJlJSLKSq+eiqjbQH0+P8h4rZoRIh4pkZJOxbKbR70ldS+m
y0m+n2oAjtD6vr2Am2bXLLeo7TfKcj2QKlnZiVecZTAogvmoT1QKyddHIUI9Ti7HkhBXO73xqWtq
4+oowGPl0AkgVZ5bqnLksPKcZqWaiXPNA0X99Dqn7zXjqmTwjPuVZ3xa5vAQGz/oOmp/IZyWkZN+
z8Dg3Bei4QhTuw/1zNqOQr10sUlHZhboJCSo/MihbGRIaEZPI+jE02KSPWpGR5vkzLIOZ4fuyc+h
/H17uVukTq25P3pgXcVbkM3omDCo5+F+8JX2bLH3LGEb0NuzPtYHewimg6u1LfS0mFLdNqhakWPZ
ldbbHDndbjhEBIpbNdtwBv/ctcU/JhQqNZ9JpBy0ji2EbNI+8EFdiXGjKvrNSLnLq3sJ/Ms2ixmd
3Xmvk6XbNFJ9r4HL/3tpK/XcDG3PP5YtKX05GBP8jfCCpJsExZnPWucN3GlNRDrtoPisuS+QIjsf
oTarr02MZKAzpvnn3J/KrRtQXs4WG6LnWl05haptPIHMRwo6P1sCuSl70jYDRAdWLDyyKd56cghN
Gm7PSqHlGcSNtxiOKs/MF3ipuwctzPoHXbP8zTCgeLPYbLUKrk3p76VpoOgSlllB6WpM7niURtnE
EEPsbQAdgue6e1ga+ylu/eIBdKbDVtGiiLNoag/APS9YxbZ6zSzQbJSYbmLoNQ8lp9Ufu4ZPqIkt
JIeFEjP1v1RX+117NsVwaEGwUiHsX6TXdsNvw+RNd3IqCNj7rNarB+lzzXLfmXb6QfoipV2BwEmf
NU/zXgbkh2F48WzlOYIp7wHAZnMufBCpYpRBbXDrdV6KCIHWN0fpGK2gfvBqtzvApMXziAheHF2o
HFXN7BC8IEzGgmMLdl0AMGWJlasjIlclYXibffOFNXAMxdC2ShD4O28I4SFIg+JeNqqFNNTcIqAr
hwgavzqasoGaRlWD3RKcCy+SE8MmTEqo595WSUatuA9C3dsOXYlA0JtDzrAGsnax4kDGZCo7G6bt
I69jH3MN1RhBTqkKqT1kudAKlrSWy3hxI1wI4aUcT21bHRqT4uUwmfcF5/+wPAX9g2/ofN9Ez0iu
MRqA95wpv1pivxhE1oc/kAwQjr5sayoYAJOSLd76SkqdfuzBEwgB7XHwWudhEg1VuagA12THUi1y
HsLMch4szXf27Zg4q8Vmaop2ocLpLE1yqoyFxmbV5noIRpHVpFMLguj2MotteRmvp+K4h5vm7IVO
f6Qwm+L0tJw/2TxybzKzIx8phi5sVJTtm49jrzRPiensA1WfwZr0wTkFYbqO5NB0km3aBc1BeqNq
/Bb74qgedM5LxbdXRsGtAvE9G0JEK1i6arR8By1HtJfDOa5AUWqhd5VDrQbxqeSfciPs7rhTpbdJ
6LPAPAxTw1ZGlYalrOoaPL8c5g6EnTqC22bF19YuC5QWoAM6NqWT77noGk8cNnAlh0jgP5EN/TaE
+N/hCBzXDlLf93/FmvAEoMVCbJ6i8s7j44biXW/TqrNx7kUje7KJkKI6O1XoV3Cg41GAW616I2kh
3GSY1M0Hw2vjT0PSevFzmXftp1LtfmpdtHOdqnosB1V/piwdeGTd8KQYhcbzCNpjE1iDv5feyGS/
j2qJAQCD4Anl73PiA5NKRHBNDvGBEvCTdMr5cfUjddkNSUtYxl+CWoHhWkQrJcT+M8TyqmWpm5Sf
2gfZUHylWuGHwerLDxRzzuSSVMguZz9J127KdjU3TYhR3+LbvtgboWXd6Y7+088QJBsHLb0fCq6U
PE7Cjg8a8b4TjXSMeW4fgzF7ae3qt0lMyHO3vNZ2vL7Fd3ZwisP52kmKUkE+L3tL0/7DNmXW/xa3
TItjvv+F0o4bMw0SsNI+jDuTScWwqDnVm1CHMYhG9vqSc5KVHP/lBgsaHcLIv0j7bQU55a+4xfYu
poSrY8fv4aemVjoPGbzwu1dapsje3+8mN8kNjTzWrf5roFxxWVvGGaFibSuuKjB1oxGwHlxYpfnW
JuXOEtzScgy1SQR4GEDjYhtGAw2jd2MxsZNGOWdpateJT2U5KI8AB62nvsl/KIU1XOSIlKu+Y29m
bXq+N08IhxyipBgveedqqORQqTHZsY6+aa7fS5ts+tyC5NLVi60clsoMdrfq5yM5W77/XR1+BA0d
UaGmdWgFFvnO9KbumiSNR51KFJwUwfzKoiSuAQiFcx2AQQ/Ce9mzdO42hdbBjvynA5Uxsse+9Una
7TmLoaEQIVr6qxk4SJJrZIUbQg4x6lzmFBsFWWpDbwvL2HriwMD/kSJMcs7atDg7Y/wYmVa2j99M
0l7ZdViu/u6OVLRj5YO+zZb+d0Fvq0nbf1+y9L3fq7dlsAfk5G61wcuvTRr1EC1QaVBSY7KK7D78
mQPzpIjoF3+ZzwbcWJ9mrWg3vuam90UBkyDkfvphsivt3uYZbWP3XbmmdN/j8KGdL6EJPHtXh5QS
OY0zbt4ZZVc2RgBAvW8NH7gWmG2w3fp8WdwTFPfdqvP5mNBN/rY4IuhhEVVD81LNig/cbbkcQ0cq
R1RKmOemmL/IkWyG0hRfmqHe6s1UfJA2NYIIpp5dftyYfESzOaqNttJnChP0J/p+VoxuvdiyrHVX
Uw9YfVloTL77Gtrlt1UpBztRJhev5BrSlntwy/rpGO+kjYejaF3pUXuAZ+S+KCckPpBZ+tB79niF
N/MaixFl8tWHCRb+HaRp80YOZUMO/ydA+ZjsJGFpY3n3PifecpI0tVRb72E26Nc1xNDUCY8TSDIf
acax1O9T0PFmOUd3rRhJux7a5plnh5McuepsglLUp2rvILm1ksZb06j6va8jFWZ0MM1JWzioxp05
xasmq+Ot7SnVXVRanM5CzXtIHc244//tAnh2tJfe5gBF7c3wP1OprTPIUCjm7s1TbkbFt7CicNWF
lQqyI0XZJnPlXEwYSk5eo5p7h6TIQ0895AYKFvWTVUTfOeGqfznxHkWNYMd1pt47VM89dJ5ur4sq
wGZ3nbcqeDa/dK13kl5bSWC8Tye+4miN2gcVLOQxReJmY+i1faFs/ieUCiEFFBqS3sK0NIvNhqP9
UKgd9eZESLsyTmUPl/XvadRu/v8s969XlTbxDtl36dsApHwtji9b0XTi5FU2FBttYgC/l8UkIwJ9
0nadrvIHFbHSJufLIYWgH8C7W0c5WtalSiaHC2RfUC516oCVC5nl7LnqU4pFna9Q2Xv3DSdsU5NX
h0JXo7t8aKn+tQz7kWwQylOeD7kSOqQrZDGsr6PVPQ0J32BlbNbWwBknu/zzjV/1HdWq7E5epm/r
yqRURjCr6oZFI3uikSGzYGftRNY6mrNfs15O91zRoLkew/47xSqnirLKTwHkRnvqy/tDFfkxMjbq
d4vv2CF3Heh3Cqf4OFKAtPfcedrKYTO2/Rahpnwvh/48xBvVMuKjHHq6IL9C6OI8can8GMBkRbkR
1FuVqipX9J/BNefQr1Wqq7+MWv46rEW+VQ69xPOhIutfvXKYPZTmdgrUn/08ezC/2iqqQ6kJ1rfN
E9DRAzsYW0OxhP/MJlN69SpHssnCTBBZ6D/jwciz7egcdZtEP2kDg3IY1bj1xMM6hTHVwCEQhWbS
YSLlcPPyUzMpURLRaW3p21If4J59c3uVZZQbueJtWSprV1PuK9sWqZh1n/bFyUoydAKRi93M4M+/
qxYkDLr3VZkHaztrYXTqajd/MhLjOyKe2b4MAnA6XVBcZeP6Y3sZ3Hs5mJqq6jaL01ACbW3VSCyN
XTUcIDT86OcVxYRera883VHuWiEYwmlAcJ+nsC1ZmvHOXlZ5YK4GF/LJqO3IGxAmZ8FA2x/nHqVL
ji/iL50OR6Vtud/aIeBGl5TwxPfUZXRD28MZUXjfoAn6ppV9/WQaU3LiUUnbQvE8fEt4PE4N75tJ
po6T2lIFC6trH8zZ/SnnsQ/g9k3ZyeNIxSPnEZ3JfTeybpRk6vhkarb2lYpStDuBiBzl1lE2GVuh
0Cm5TYndpGyiirJPta0QCM8dF6bhcnaupWdv5CbUjYVcWx6sNb9V75skVu+Lxv9SR4F2lCPZSGec
+KuB2rjrYjd03bx0pTFXSFWqjffRno35avvRtOpVRAVnSOa2nj66eznMFOsFVec1aqxoYgjaGlOL
Qz41PbzIXjKHWbOS3SBwk2a1uFS3ZdNSayDDmfIu8LWL7N/KbG0PNsd5vMSiCcjC5JvaGD47hd3t
pQP1LR/pk6j4ZJs5FYdlHTb8rQfQQ7IbCtqdWIhaiBvO5dYIJp/b+BbUceSmofUFIZbATEtUdAOf
m8b2M3TQGIWXWiFVjJ7rrB9aod3TAJfnrh4bhzbT9Re191+9UN/Fp2lAGY7nBHdFLV3wfXaSfR2b
5i8Y9o9N3JHkg6SB7aN/tBuneJCJ/FSv5pUa5OFZDgMtDLeVCjWZmzgvzTijj5TMX23fLXdpO5J8
9Jz6s7AXlT59pWQWWla+whzvrCsQUqdCHaPPpptAZuw1z90EC2QW9T+l2c2GcF8a48rKDjZ7tBPM
3TA1i57553BSxkHIF+K+dW/hIXArpMMhz32b89c6t2gNeYF8tawZeM6jQx3Evs6d4aIExYDgPVJW
1qDdd2iZm4j5YpPeRB2Hi2yKOn9WxsDZJ01s+1dpgxoEDI1e1is5A5BJRHparFrlc3LQOP8pEX9F
65uapDIddslbMRd/QGdeSa8VxV+KRu0Oc6vpVDWIGVHYchJU2hFVem+BsgoMSh8bgNk3trFJArVl
zwNNyUNI3XKIsVfqxN6V8JnBdq1r6iYI2l9lSSpfSSt0Aql7obLit9g7/1dk37vh1SEF4G82wZDx
l8PNHYpfl2VktFSJvwnH/7n+v5ZZbDf5+LcZuQWzCr9d3k0k3k0k5KFl9PJerVD/EJi5sdKUptqQ
YygeUBjLHxzRA19AAZN9Ly2ymUNU5OrBdt6Femk7sR863Ka8rTBWU8ZlzO+2cqZc2nTV/m4ilyVN
ZtaHKF5YJmnkKIx3c2wF3krjvnot3WGryaGcl5VpwXGmau7UgLJxyvz67hKBCF3emXx16n0dLvhz
v18cXtv154ak4+1tmKoQAVM2KDc7jxlpp84jUapblfuYNp55Bfdykj5VmIrBgajDmHg6EkPpaMtu
2Naa5230mOfwNTs4f9XgF2rQzi2GP+q9DXnPRa7CVaF7RM1m8YP9a4+wulwdNzm4UWfdtVaRcn/N
OALVGhWIDswGd/FsWney5wa1cQza9ukWJ6cEQ/qf3M/nQ8Y/g8Q3Mxx+Eoe2MaKVLVaVcctSAhc6
OWVxur2kBldGRFXWZhCnjUPfBZTgleVBDtE6RwjYohRJDt0Mqo+6e0IwwD2jL+Hcmr+G0iFtvRdH
u3IKY5gHwf4Z8ZCu0LepH9GYqx+jmDMvs9Sp+Bqmmo+ZhjqT9zYZzF2w3aQDbB1yKOPk3Dbm2cMk
wXyb+9d6TRO2+7KhFltD9fxsFv1r43XOeeChgRJ4mJYopvrtEJLlFUII0HFacVPUO7jL4ZyAZrDS
qmAjV3jXlcvKaOnxYRDhh4Y00qwiHoX4JpKYZYYmfBt7F0qmSbINFmrp5ZCpm9uYKlT3couavAAG
Czv8/s5jyUmFmA/rOdtv6gR5DE95XjFrXznPVBXyfEVjJaWCDDOnfhD66NopGcvoElHnCvu8cYqz
dBeQ4zzEDmVVc1lZJ85s7UNgDh8UY6DKGlbklTH37Y4N1PQ1IYtA/en0WQ/gROAb0u7qtL/Zc7ue
b/Yh09/ZZfwMnOQWb6adckVVEUqWEfqkoaruaqGumyZsj9tyik6z0N4dHKQFNAT0do0Q2zXYuBz4
RYUb6Q2gZr34dsINSsyt8sl+UJXo0IlYpA/ckxv4H6EwnR8buzdWTQ1rD1xwyDhYxjdD65DHCPoI
OnOTEle90Vdp7CV3fVSmTygu3VewiX8BZpXv7KBRIFjzyi8elczkj0qK/dBo58Af1cTsSolmfYW6
GgGhChGgwa1vpsAOISjiJL++arVCLi0Dni2DZYx0yKFsSoc6dj9AkScIBefLEih7iqB0LoYfy/LS
LBdZbEMYfe2cL+lYzLvaaAJtV802RYsK27UNQqTVmutow2OUcFlxUl3GzuAqnnlxuiOBlK3+j1lg
qeKT4Rmb2yJyvVuQmfSfNMWoD7ERR3dLYxegqIdpvVigR4ru4LFEK2GOrGdSksFR2pYQ2WtKd177
mqZsFoc2uUwjaxrsrT6j7lC82M0ou0UNsgP2po2Rmu/fheGQiuvK7ptbJ8Mp8Kf+5KnOayNtcigd
y/BdSFwp6erd+G0ZZfbNtY+sFoJGLLhM/q9rOSJOacvwgGbzEWqPeR+NTriqBYVWC7M/VABuuSkV
zzjnoQf1lqTaSiCNuiac76wnKyLZ69eTisolc9SCP8o062cZAv1ABLMSAkxBUFqHMXUcnh5r5csw
aEcq52DjVsORwy/BXS7s1Vz9NBKYOqI41O/K1jw1YbcblP4UN1bxPczchrukobxEsVltxkYZHmzV
ivYO3BpnF+mJdZdOJdJ2OuT3bfsta5z4xSgV56GgkDiH7u3F5zzmuQhO0iUbqB+ANKsNuoFE81zx
2DTmCs3dHxVawc+JoXP/NJS1HFmIGT07Iz8yN+k2E8/aG8dY2UqUPAVh1z8lYxZv3Mxv92lm909q
UcRXroAfpVM2Y+B/dXlavMgRdBzOvjGp3YxV0kJrFnPFYp4Tvi42N2m3JxF8nbqWA7+54BlGkPj0
MGSDORFDmE+2TqvvqxQ2oChSBm7Cv5V4pDCOljYQO1vgSxdH1ZTfkHlxoFgmC6BkIadMY/IgkVag
DO+rNkseJAhL+Boxkr4gju8bNVVXU8tTh2O1JceFiboCq19+cAqz+MCzNMUS+Zzv5VA6jII64Th2
7qSpsfr6orfO8y1eTAoUIZcasOlJpz5O14PZfo+9oDvLEE4y3Pt2ttfLBE1t1yoXyUujmavE4SE4
KaPegio49Y9eptzHdaCwWQL4eYdkWX+XDQ3n/2pK0YoPlefecKhZQKOo3vu+ZvAh+s26skKOyMTN
NNUTuI1jZH/ESDbSWYiIJez/bpt6VPjGhuLeRNkWtgs7IXtqF7qR7RRn7nkcw+oejZJqjUpr9uN/
j8hYY/xzjU6r0CQxiuBQJWn71EzKZ5/3eCnEqM678DAPo7ZWFLN5MoqxfUrSz7qZJh+kxUJjBCVD
a9hJXzR5zp05wpMUNO1jGuvAmivzjr0pytxZ338fuGWHlhJ/bh3P2DWeER2LRLXvOi4G9uD655rb
XE25Lt1x9pStWwKARPXdhQ5zRmxpbvWXCeql21Dvbf2l633n3XDxyuB/zc3J/R3gvM1mvb3IxlNh
PuCmW0Dl+Nsme2oH4wWpYJ9TkFwAPKcMWV0VZsnNzdgJNGncOYfMNubTXMKOLUnZOxSQuCc5z702
K4ep74Dq53r0Ra2MNaSf4XeAk8DBIvdFd2IkEkswOEkPsasR3VmDot8lMMhQ3MTP5JIF5fbmtOPW
OdqB+imkpIGjHv9j0XCJ8Oy52/cI2GwKbzaeq9Bszhx/9Cs51CEHf4iaBJGeWunWhvFJ08vuSfpq
CBYSpQrv5Egrp3Lt3s0Rl/IHOHDc85QoyRoAAPIikz1d+2o21sgthd8dw9nxpGR96tsSVhEdhix7
UsKPpRAEEwFyZiKESeoRRic5k0fr6PtcWbt8cqxPwzCU+z7ZhgHU3zOI4fo/UYXO4dRqyke7H77X
Vp3cy5Gqf2y6Vn0BUtc9crh2TdMC5e/O5yRTT4O1HOr5kO2BAttbcHqfM+rjj1Vt5zMoe2U+lKCu
9ZTUkCoaKxzhnHrrjRlMGWwGhp10yEYrU/sW50D4cYY0bL3MTxsOUZA/6hoYIPxw5+SoaI1ux864
npI7r1N1rpip9gGm5mGdlI3Lhz4Hq8apTei4jHFdukFxtruqcm/dzC+Ls+ZapKCdEkZG5UdnwM5N
wq1AamgEBj5xlyqMAVmcrh2edF9ohmdm/CP1/TWpx+5XFvcPJmRUX+aJH4xpVOVD6yXloR9scoRa
pt8ZcaVuQo0Dezi7v8lJk3ssYSH66VhDtgrVvH7Je4TWa8fvV3WAAjjngz2MovzmmsmsD21id8/k
JITWGNh26a2LMOCQx/whnU4ReE98MNIlG+TOP6Lf7V3lyLAbd224A4gzsTTUxf9cSzorZXb/XCtC
8MQ0NO9qislyrVh/DtLM3Mi0W291KepGUfuar3s37kfFXWcdjEONeLZudbg/ZvhgDnBFWM+pFju7
qs+TbSuetfu4hvpW4Qrci6E6GvMdWWvOfRkpWqk/jcmjnCgXc6zyiILHwD0PPwJBFdVamXeWa6nG
+O9XCl7KIOLWYwT+rQn01gI6GibRruubbiU9Xl+9uuXwFqNmjXYE53FcJsclO4sA/qCVNhlcRmsw
bmfdRtsMGCtngSnXV2HyBe25GmpThCwT3Vt0FgGuVbT4NEORp7raF0sNgRm3nb8bgmL6asxwT/02
dxVMu9KsOv80/xEtF8lFTu+PaGkO4/g/XgG38ai6/YGdk7VPYKN/NqfgR2/X0w9IQj4oEBB9NPXY
orjKUqncrNn+dPO8khHQLO6G3qOa0w9LAO3dJyPWxrXBCfyVp0mYV1WlLa5y3IEbHwQvlDf84NEa
2a7C/JUH5R26Mu6XQa9RO6rIajvkU/c1PDsnp+mUS997+nYuhuYZYvMBXrlm/FHUhrjwmL9IDO1h
HV51uTc/9wBb4CdRwXiJT82qgXv8w46G2rU1S/U5cOGCHSzrNT5CKGqJX+wivhfxvkO8XF9+oH/G
L68bsM5f8fL9/Bn/j/Xl+6/F+3emYjtygPJseNbP0OiGHx0s0HOSog/jrqikiyD8t/IDKQP9B/rp
/xlj0zlBctvzwGlZB9iD4p3v+tNX+NqgYquVT44O53El7IgXT19h5Fmbb/acQrubXcTPrtkfyJ60
qwzBlXNjJnW9SjPFPleD4SDg0esb6ZGNdCxD2asbgyl/uYu4O3XhOB4W+6QNFpmyUH1C1hlepizR
v5R98+JyqvoLvt1MceAb6+bhMKJRsx6hYdmlpVdD7UeDnlZ9kUPZk40ycFwemG0DEwq3JIUSrXJu
r7JJSq+9RqKRQ98arTUUL+1msdVmRx5bjgNljneGGcwrOU9OkY6phFWWms4aen9H/dLPBlJvdfBS
uFZ06QdHu9mnGIqTMbWR01RRJGFvYN71A/QvSZqdKqdDRT0FzbX3coS74W5XLiR6qZtzKEWeDcF/
l89PY8T2xivYbjnTE+og85OLdgElpT3ii8JG2c2EsCsPHJFNmZ+tP1DcNj21owcFLrAMmI+9uloH
o0tFQarfSa8diTorUGJbzQjnpw4iLrEb5mGyXRuq4X2Ow+mTBi/hrzR5cGAyDFa2DT5iFnWC0Opv
u5TnFr0AdtCr3VedCrdhj/JceAcFlNhiGgNSvjBxjQfVCUEGaBC7qVV5kqOR1Mi97FX3TV+Nt77C
PXZj6Smf2QgQiBp+qoaygNLzisrEa52XY7Gv+4lHZgj11hxOjleLsq0cLiiYfoz+u98U67GcTPhu
S2UbqFl0SrRh/tBYMZSzEMsdRtXytm4bNjt3RDFWU4LxY5sIwsc2D4963I0fJzfWVmwAc3QY8M5V
wh0FATwzi0ZUSiruGG8NIpCvQ/ZH8UnxKvjo4QK6owyqf2mcbs2zCKcmscZlIwnQxBFD6uwhvevz
TTwa/JcMR7BrFmCJScFv7bLRP5eK0BBvEu+eA7f6bIIuQRtK6amXDMMdi7erqqU6Indd/VE2PNzf
G6oGlWEAd9nNDu2AqZQPDcjtxyKlMCXSZ2i3f08xo2ogbxh+XkwzJJ0H1SChvSzDOSnCNtwZb1Mb
iCnX6dz9D2Hn1Rw3krXpv/LFXC9igYTf2NmL8lUslqETyRuE1GLDe49fvw+yekRJM9FzAyFPZqLE
MkDmOa/JVpqHEXIFGOc+noT+BSn+0lebL7kp/JODmOdChtVY4KBhWK8aqpbU+50NFuzgpmISiitF
zHBlNdtXceUqqzaq2CPlmbGZOi09O7Gf3Q4pVicYQyOBbQFFOeUgK7eqjg+bWbfjOfU7C/aNZr8j
0bwpDD//yPvmNa+04cWw1X6tiKg+4vDWH/MmL1e9aJunrky9FSXycFdr4fRCfgEYjV9Bvui18SVw
2ncFrAk0QVqqb7K+SftHI2uMJxXsFB/v9JLhzHMJJvdBDirnrwycB21hhygti6zdKuoQb0oD/T64
L8Oz3rlHhefuV8tBB1MfAOeEIa6TUDLRpRv65ms5QqHL7cS5DiiL3fUaOIARpPbXkuSb7trFF5T3
k51v++G2bszmbS4ZyQG49KKBO2bdoeqEeBRh+dKSd9365AJ21Sz82ria9jQjjjZxZYcHTH8hQSJm
tcTsS3wblD9LoYzfAZRy94Mv/hC4drjTi1DfObWnXhsfbW+Ex6bv4IcQ0FL+qHwnAXdTi4tvY1td
dzaWs0AdsryO7txZQVoevHFSj2B/0s04Qys+Y7czB5Fpp+ELdesx54GBxlts6wZB+8d1eG8sjFCx
VyuLbDj4k01q8fdT2ZYHYRjDQYVG8u+D1EZRKTv7/XAwo5KrAGAMwAghlaACMtNDrTv5VWhei2ro
LpH7NTJ0bNWTNMiO/ug9yD7bbcxrUHTqrsrApPZQCqJlbAbGusstjRrW3PZRmV1ya86RfWO4a6Dx
WDjbtETlbyyEtpsqStKQ2W3WwRoVn3oC/42BZdde6joE9q/2J9lC8La9FJZDhjmLxVrG5GHWU8Cr
QDthZMKlZKzxxGuqKc3hNsJ8Fal/IEMxoSXawd3KwVrgHTPjH0thX6neR+dEdTGZCZxrqpf2NUvN
5oCndriQTd8exBk3RVJ4nTN9rbX+MAiQLoobT7tGMYwNiw71DQAi8qfKvh6UK5mn7jrYZXxwTOEu
fM//0yjieck3e1ibj1bJ2qShbrYYUFB+FnGUrGqvrHn9BCMAUIL3ds2CxbahrKtp5dy1gVpTsc27
szfbFSAROz62LSjB0VDSV9/Httm2EaqzLNQF4HlfC6+Ov+Hi5y+61MDYo0dSLXZqgRlEBDTD7tIn
5GLxwmoj+9qS+FuPA/BDaOPapilr2BgAD3ZWJvS7jkXv3u94Gx11vkeoVrMzpj6+h/7Nrcga4jNW
izwW2QVcx9nMpPSL6RF7M5X0CIZsg+2YaK8M2iv+CTGMQ37UNkK2TWCX3w113BfZLMLvmTCG2wmL
gzQYF1an2c+ThT1u2FZsqv0KhrSIV27tV68gkHCG0HPEh3W7ei2SBXsh/3VUrfyIlEiylKMSG863
njjYjsyTkHxZOUmGLKqou5NZexW/aavCCrVUXpzAhRTpkp3IRfdo+spSHY+BeeqSIsSzZsgOAgul
P/Qi+26qZvSmasAXw8jBV1azqLsmyQRQ1kLqIvWrk7TrEYj225ZTFvpC7evu7Mw0MsmklYxbsJgd
cvjdgzPTcWWoj33UWZJOHFwnKR4nuIsHTKa7RVnF3W4AE7fBHkk9x00Yol+hnWQLpCzAlPmAcmGz
jdEn5gnpG9G61HuxUIrUekCORSzGwfLeu7Y84wLh+AsetdYsaMur3odZDHOkzMJNpuc8KXs9VgBH
JXi6isiGmNHY96Sp9GnlQ7hindgeb82y88SmMRFkcihL8zFE0caJNVU9qHGNzxYyo4tEeOW9PKRz
8abinR9uwTjboV5jHGWnmhqoj5AjW5cmZh6JAyqkMfzolOjpxlKQvh/BgfEzzo1L1Ln6Jci78gTB
EFXXf4Xq+axBYdIbRvvuMz7EirG06q7YaGHsoxONYefudjnuiGB3RvN2KXlhLEfbY131f2r1hLb+
EOQf6anuneZDic12YTjl+OhUk8tfavQHdrbuqm/yb6wALFw0KCF3ahZQCYNiJ5ufHbcmxavYrbP7
3+KD0aqrCF3tlRz2echzUhhGdpERw0kLZzWMWrsUhputB++gCr97kIfA4a31RKfuZROlcg3FX5R4
hrp7UPgWPiBzmW19x8Fdfp4lY6hpwl7XIvcgx/UNxJd48ja3CfOwXATZpp68cSVn9ZXRPVSV+oIl
aX6UocHBa7aro5OcBHYvx20k2BVUKE5aTyJu1HCu1KueZCyy/Nw9xZvip/7GsHT/QFpZe9Am5F3l
iMGuv5HdUh9r1an2lVn3G6/BK1jNo32dF6aOyYvwTmUD3791zSOqJEi44iWwMo1ZpAprwhUysNWe
vKXzavFwCQvbeAlCLTr2YNCWhWc5r3pQcytUq4hddm6+mB72J6kTLJscxLymOfG+TnXtCD4t3EZR
1J/zpinWqI2qD2TrraVR19FLWYYa+jIpuvTW+K5gCPFH3UX7ItZ1nm3OuA29yYNXwqENuDm72SjY
3ZCNtzyE9ZPxzTMTZ9lM7nRXxp39HCbWOigm4uivbLUJ3VQz04e3TJCV7pB19chE4EKuUwKZp485
sLCgGIpzW0zV1Qv6r3J64QhrlZrIsguq13GY3pNs1veuC9S8LYbupNt2tg5w230yS82EwpqFX2sL
92i55an6fdj11p+IHDybVpy/hXleLtVaEw/ZMPobecWercftija6rScl7TGfGqz8qRwGE2i/Fn41
g+5exIJNFFfMQFV816h4jX/M3jO6CJw3K9T5PHpLP+ppYDwGPTCMPrHfeh0oi4L6wN5ARfpR9RN2
kQgUTIWaYeiV3VB0fma0d9w52qVE0YFqbZdj9s1zyhADKs9ZVloldr5Ls+8SxJL6Htdk8jVgqBtj
GypYhMveIWaHFgDJXspevYTUbkMtxNvPvFNc4azQLPa/JcGah7/2rWy1BtOuVD2aYZ2cR8XIZqra
8DQjzIpc7KvaGp/Z6xcHX0TBWgLLfo2Hc1wC0X6NF6wX/lNcjleGoqIimZo7NYn8TepqARb0evQc
dLqybWP0D2wvip97oRQHS2B+KXtzLVHYd4w8keZe1xW4qQ/J/aTNRZym/ibhHobSJYe+R6bgE/0h
Y9Q7Kcf/QH8og5EcZEwCRGRHbVIXqAGH2jpCxy4ObffOpFNGViLxVjrc2WthYXlSvDU4Xr9Us4A+
SUAUzuahyYcZb9ocVKPMFBhja5zkmZjPEPQ/D8qUHGToM55nVrPtf8ySHRTE/5rqNeZPs0Qwfa+m
2tgJTYvObRrbqxy6z8osUFmXMXnwoTbsROHiagWJ51xXXcsCF+4fPC9j2U1xx1/4YwruYFu3bJ27
2zh5Lc+DNNnMxJWfgorqWSt7Au/QmnWorDojr3YVQreLxK0DDDfnV4h5BXlteZ3b7PkVjKKzV6mn
kXfSW/dqTRpMO22ovrv6R5FHwzezyPQlb0N6prRsHgIMwjYCu91zoMUmHmm1vVZSl52l1mUvltrB
zilFuxvmZmZWSC/HTnWQvYg5dECZgv44qmH2Yrbpuxv11glOd/ZiRGzl+VUdmoCvjZrwqvWkFm9g
+JA3CozoFClu+ghz6CzjppPnIDQgDU84Kr3ZfbEaXSt7wfbduCv68K/pXorEWIiK+km3kv843QfU
8mZN+W06IuzGnW+7YmmnOmgMPfSWsUu2J9ZH9gJOG32p21cXUaPnpqqVi59QSE+d6EurB86BFE+D
p00RfxnYtW5UuwYtxWeycBWr3orRw2FOr4LT0ODOPqAPvatHLJIUf+xWTVCYL1No/VkkuFOUyRVq
MkvsmYQBX2MRWfnJ0Y3hKJ12pR/vHOL7jh2H+S+L3h+hqsSzsE8jDwhr1e6rpHyIUKdWt3ACmp+a
eMe0e6yiHspWzU9BXMEw9Nx0pRsGCojzIU3b9wS5lP3YlRgHjk2UnjUUx5eRbbcb2ZTj1LkjHQVF
xErPbheohmrl6gkovE4fnwaPLEKk1684EJZUyEdzBRppTigguI0md3I/8FB7MZtkEZtx82rolnrw
BkdZylm+L9plamITLXvV1xF5v1cSLeExTXBSg+PdsHqP0tVYe8WhDlVrRVoz2HQJT3A0BjoLHiM7
MNu4neYIddcAco/gh8iSdFT/46BO9/osk7Ni7e0smr7i+Y5G2ZLsY/TsNDHILLxSP9IapJ5nfY+A
IZA2tqdHPcOGdhgM/84w4bMhFRGuFRvOvVnl+BVNpJuppqOPaH7ruQtTGvSRtsQ2YTt4hb2Hu22d
6tAtV+6YiNdKmGf5QkYY7GK4kFjD8SAt1AmoQe5FZ3lm1eV3RQlsCoG/xMuqcTGwx108JfW5GxQ2
nJ1qdsfOqvujPGuz6K8zuzeVOzUEKs6Az/BvQ3FH72+9bTfrqlgFicmYslncBunOxcrqVjbr+YDu
SxG9ys5ihovk4WJMnORJFr9sxfjKUim7l134B2Qrgb/FVnayBElu1ypDVzmkA+XkIBb+BRM7c4VR
E9CmEDa7jHnzGXn3taIKysW4FN7ipSfqXUf1diFHfE5IQqSlXHsoQWn+6yJhyn/FCRH5mV9GxuWs
uHOMlRtjRy47fro6L2icw0gtrmwl2uc6c+7DsQMJMrccLX1W1NA9yZZd59+9dNbkGNPu2cbRHa/J
Yjqac7MAz7woDacHOsFMFdGapfDd7tDWU/ccd8G4TPHJ28u5ZLyxloyMaSfnDio37LEPjO3t/6Ch
MOJ1uCbIuQ5Frk2rq8lG9vaxZwJ9nP31Siw4q9TCQrHrixfPinaTKux3y1CsVQL4AfJQUDzBH7zc
4qhyrGL280d1yJoHxxBfZVxeJxxr1DndZrpYGdzrrpmc96E1NO62TXUOwtg9WcK0SENoaAg26bCq
B2wlSyfoL7Aw+4sy0/MrHpOT6gI5+xE3hRmsKFyarNAYITt8U8OsIkOBZQ75haq4CLuO5wyzkjsZ
S404WnDHNFflvokAf2us4telK8Z9TGHzqc+na1P1+AQ15AJHu+6eLBsyIg4Bx35u3UIBaiYVmrOy
FcFXw8s86e9kc/SibO0nwbjxYjCITttam0wyd9TAaxfFfIp5/MaoumBewhBrZ3aPBq63WDVRAAhn
xuFqU7xN3emQFbby1nBLNVNW5Gytd4iM8u0CEfnWpO4OE7X8mYdEfYdC7OywSxyNoD9GXG9U7dHs
szxYjZegLLW7kGX2nQ5PxmnJkAtu2guzH6qHTMncXTBGw3aIkvEpFcMfpP6tPyKL+wh6CV/ywkg2
DsiLA8n08IIELnIyVmz94WQPljq03xqBxa/tWcnJ1QAF1DWoV8VOjTu0EeqFx7qH2xxNefDi3rib
EzPA/efgT6eujOptmW6oD6P5OPc3phYv3XmryfJ+iSGBdyR/bTir3lbDVago9qpNG/uEg3fLnifi
1xIU5a7TdRt8DR2+WQMY7cwBkiI3650MUtFybt1mEEA2ca1uMaDUtWo19E5U3Zoe8M41t7OxFBZe
Y5NyNx4+MHepsGmIpgffZcOJyMpJtuQEqofqapi3qqpStCkL23ZZJnV1kUM8nmH7KdeshY4a8IM5
H3yB+Iafxe5eNvXOT06BuoPxfIFyT1q/ejFRX/AXEOcfVP7Lb4Efx9glhfmjCndlraZYDBSosuxt
bwr27Jb8U+KG+CGRe3kM/FJZ8MNv3rsy+euKghrIv65Yo5u1dadMXWMVKnaGFqNpUVXeK0LMH5Wl
V5cAJgF2j+6LDI+6SnolndytM48qbH1rilB7Yrc9YfouTD5r4h36uKsBLPcBZ6r6NUtX8t8wOfaD
pbPlhU5n5wVc7GT4uYm7pbKgCGUt03HCaKk3qmOkQDjdjPNpN1sByUOtlTbeIYwpEEBpFjL4OUZH
uXdrFqm6DDPSjtIZWBPjLmsoVEX8JhcmGM3n0U4EdaAJHrCf++u+apyXxpq/QfkXjMXck9+Hf95a
gDZ3Nau9VWC0+ZexTBturV629z0lXDme122UEty1cHHqSjueVF7fbfnK5q8ZoiftnLg1oMCs4iLG
/hMh2qvp2/ECa7PpawuSlCdYmlxFHCeUT33Yij+kGuWZFFy8qTLeethos8r1Np/juqhPl6GV6ssM
b76+zfrLOB+S0iGP7hcfbYoGiGzJuO6HsEjLkbUo+su3YW5SlefCfJWjPsPNyALHFHm6++woCxJY
kQ2AUV5Nvl6tdhp4Vz2Lvxa9vza4NZySesDnqh3Dhwwsz1JYoFDHCgBDH+Tlu6Y1L5hehh+ZTjVU
tNx1XW2btVrBFtDwD8KpMZVSzA99DPRXtxwDMjjp8CT6eFhlRWlcOiRgNqKO6vtWwCgRvTETOvtu
9YmX74KhXTqFC0WPghkVlj6o72V3DR8UZ5j+o2aDuC1JByPFk8fYxOXXqbXw0dGAcWVKQe49Fpi/
YTTJpx02hxY83ivMPDk8Is+yj7s6WFZ1n++4SyG7WEfGKphvuPLQNFER3NqxWWXVQq9hkv/jf/73
//u/fwz/x//IL6RS/Dz7n6xNL3mYNfU//2E5//if4hbef//nPwxbY7VJfdjVVVfYpmao9P/x9SEE
dPjPf2j/y2Fl3Hs42n5LNFY3Q8b9SR5MB2lFodR7P6+Ge8XUjX6l5dpwr+XRqXazZv85VsbVQjzz
RSV373h8LmapQjwb7Cc8UZIdBeRkJZutZoq7CvMd3nJ6QSZ4Z92LjrLV1579BO0dvNGtV2dlieTl
WXbkYoBaVebomjkIdRldsm4bvXj1ndDZO1PSrGQTrcFsWTlpdByMonhtVyCq09dYpxiUTFqylIPU
uOtWLqnQvZGFz5mTnaZmqC6a4RU718+7habn0MdlMCsd6GqBd5QtUqrVpdKUcZ3VbrxyyrS65Hb3
9e8/F/m+//65OMh8Oo6hCce2xa+fy1ighkJqtvnWoJwDpi6/FmPVXXslf5am8HoGpiibTGsjLeaj
Tn2Ro9hNJGym2RH4WvZRzJwZeTA7rcXTJ/4Amldd+ciJR3F7+DHKnDMlP0Kqbxmo8qrtsvCj4SVB
t2LyKBfIFthgyCjhS9Ak7UM2OZB5GeMrXn2KTIOsyOXv3wzL/rcvqa05Qri6ownN0dX5S/zTl1QA
epw6torfpqpuNprRphuDteGeNGbyHPX52TEi9WvmpBRYWjMknx1E58BNlIXsKBzjGW1d7xG6cXTo
Undcx0OJzV7VPGI+imXllAQPXRMl+1szmEsHsn6gkpDdtkqE8UyQtHAwf/TIGsOInnvcY1X2WXGQ
Z0LR7fvPuXLW50V/Gsx8+bpyxGfcG4CzIh3I9x0ox12Rjf6dDdM8v7UDHRtL3q2t7LXmIZ/jEMgL
bjNcOeOzO4nSzFpiOu//l7uIEPNt4tevq6vbmm4Ke948O7r16ydUq1qNnjnk7k4Jy02fqi7uQej/
OC6EStIM7EuxRjtFXtUdi8aFpN/lzatdi/BOT7rsGppRdtUS3D+T3jX2MnY7dDA//KDAkHQeJ2OI
26bkLrp2K5vtaGXXvhAOSdSk2YzyxT2voKibl90aSoiHDAY05djQs2YxVAq6zHrMaQminhSpUy9j
WyuOblLAg/nptEFweBdN3sVTa9DuUcY73ifmjt+mdZyGMt4OvR6e8ygRa2Cj/TXiF7HCiDF+8jtS
VOzSvRel6KGYDZPylgTBN0UFfK4I54je9PQEF+uhMrRmNwGMIs3ZxhdBrvMiz+DKfOcCKDP+COUN
IodRk74Y7jQ4twlF6cPMTMGFfs5vOmiFHmm4UOHXmM+Cb5OVl/FX0ioQk21Elny1tJeG2ePzK0xo
v/NZbE9ItcvTegrdW1A2AZobh+ZPM6b26y/BasdzOjBZu00AhFke/HhnOKOyp7gZo2Ct1PpScwIs
ACDRH5HA946J0nR35JshwNOSccuvWEP/dAqoeY0a+3T4HJO7LNpWsm0J61tk+PXWy5t9qBbBc6C2
xcok937MJ8M5udSHl/qc7G7T2VAyMV95xOQbqofGHkNu6qNeS72yssYbTF8i8wfPx6LPgco5A/nH
ziXPWgM3kp2Ab6NzX8H3N72pWBpVOi5GNcL+ah6sNy5l1ix8B+PdHCe3V0+gJf86ZBkGNOx17S37
1Eks6i5VT5EGLA/Z9o0cZ2kf6tgEZ7uJnfsxw5p98Kzg3e1hfcSjyXajq82LPaDj5uZ6+F51OcQj
z0nAxxjKI2Wmk9F53jM5mW7hRgdqRONJ8SrVX3d4R1LWBEbmlsVZV+ANIEmLdXY6lXcyloHlROtS
K85kKp77Au2Iih2ov2aLR2IHbOduRKTYXxcmizYlAxch58kp8swNIog0CX/N57UmB0H4hB/LOgkS
3tgIbNnamLxgZbNcXmuN4MmNavwJlkN+Z3qVda5tYZ3HCDTd3z85DP33+5KuC1UzXE3VDQ0Gt/Hr
fWmovLTxe9v8OnjeWp99FLT5QOatZdvPmYm4nQc27V/B0hmCVUV5/KeYHN2CDruLc8VAbWSeLdvy
LBiQlVenlOLTpCMt2LQbst8JW0grPlUBtz156IYswi9DniOroKoI8TBKtv3KhVXkd3dyjozfhgAh
ekbPykdRp9bURW5m8Nl0jK7//n2Sy4lf7t+6ZeuuY1qOqwnDkcvEn56wZhnhbqxYxVfFiLKlTVZo
m5cF3qIAmd46EwU7dO1ecsdp78gno18wx50IpUS1MKdzMinexTeN731hjfjUsn9hOVEfTDGoX6Ky
WMh44OnhjmxosZFNLcMiFATHE1k7/WgEQ3W7bKkVLMgbNT1NZpBuEqH1GC8k4UY4vsO9N7a/9Mgb
xTMo9rd46i+Nos3f/TF21j3GQPsE3cUvoZrfAMYRWqW3OG7m7ZeEfLIE+v42PiMuAcNuqEToONyF
lZM/znXJVZGFxkY2lbHJz7BSdzH5rgLhZQHDO+jyfdTmxSMG2VRYmvpjHBVt/feflvNv6yGetTaF
MJPPyxSUMX79VldlrTtUMYOvXdDiBK3lXyar9q5RWtqnPq/6RWO2/dvQBuAHfNeCrexoz2jkbLDE
7t/Mbki2TivCrWmkzboOQLro4EvutPngUFm7k015JmOBKajV2PYhEnF2Yb2DpIvKz6bEC/mCWCB2
sQM3l75Ui6Onjf2xwCzjuRnNc1BF0xlRovzZFeYH9Y7mXraCOUnZFEF9J5tpG/bLyrX7fTXPLH22
av6k21vZG4IbX+tpVW98V6SHYIacgYFsj93MJ7Jm7fh22dR9fQS1B9RSRmTf56iyF8iIO+wWshql
qTbqv3PTt+b6Xios6mPkNh94jhW7OKpJpiQqKYxYZaged/PQuvF3tgc5s3ZH+95Gym1amEZu3+eV
capyc9yXc4fslXGtsez/8sHLD/bnn6kgR2lqqq2rBps17feFcI8Udde7vv4+Cr9a5VYBotZU+tsh
5guPGon7kleRtWFLEd1bpWNd0wnhXRuBRdmiDp6czc4ADsoWeDaV6ta5Z4SLrAZXM/ZImckDWlHZ
ybG59/uNobAYxXPcQXWKVMtw6lgS7//+S/1vt2ph6ipfZ12FCavruvbbEjI2zNLRtUh7tzXvSw2p
+b7hLvPTYehR54PvqLGQm+xFirj0PaiRfmVknnspU5FvYrb3GCmhQWpmuXcondA6qEBodl0yTfde
N1SbAmvmC/SzftHrY3NXhBq5eKOod4CuQQkl09rxUm9vgN87yLNCjSD4zrHsx9l/6v2MfY6jsBb/
l0fav/34helawtEMRzfdefP+2yONBdzEnn2s3qM0/ciyM+l5736IIusUzlgeic8xRRqvUDwyV58x
eRa3jjhqGGzdJpRo1CzkaTTNIGK9HDfyAnKw7EDJZs5+eHcjRevxL6h3h8JAGYwBWitOf3+Df8tT
dahnqaYxWffkQMEdQBgVAHrghon6bEsdkzlmh612fxsC6uvW1OchPporC7RmR2Rg6+xS1emTcEzj
IM2GcCLOLr5qNjsTEV0IWDTlQY7N0/g2NgXv7yzMMmh3vjJs+kjU0H2dVlu0Q3kPUt55D9QEe3oH
MB4ZEptNrPlqNL77bvV2s4S5gLqI1juXKkGMVcwdiA2RDs6D7Ayyxj8Xk4fo5tyRjazxGm/EDNwM
8vt2UOf0EB3RVHwxAET+/c/Elr+DX+4BFmsaF2CrbTuAEPXfMwNIViYaWrbv1gByvKxDkl+4C6wj
pbdfSsPrV2ZdW7tgbio9GG5Vb7J72cujG/dessJjYZpPGUtMGR4tsFM83L6hBmq/tBr4Dyc31KXs
dAU2LB4/FQ5zr5Nfg75/wp2oPJmlad+bfiiWLcrK34C5w6jSx9epLkD94Zqyz0K/eKqU6osc0ClZ
vbDasbki9xjfBf6UrBNvUL424UIOyEXmrgo3GO+8InPxifd49M+Xxk/viX2A9cQqRt8NuoIbmSRe
OqlF2s/v+XyROdqqWlRfx/kA/eevWJUZ1VUekEr5OSYHf85Voq6+jfuMiQilJNYUv1zr9+uXNqgg
tpOC6vmjbaunAE7IW6JjLxSXQ7bPa8V+7SN042v7rWvg0CWdWqHW5FlvdokdOJRFFvAduBIMRhA5
Iw69EmpCnVmXLhvQvE6ghrpuue8KCn8IhST8THQfu2jo/hH0uWrs71h49MGLmzePjgD7IvL6xYUg
cD8ZjfMInE1f9y7ibiFuxI+jX3XY3OF7FCFdsWThAsJ8aM9y7DDh4JVUigdrlbG+RjGsyqdkIXtv
h7xZGm40XRM2jkdz0PSt+CGUIvVOfpM/+RRZwUh72mLFfPkMyQm/zf+t+dvlWhh9q9IU1kLOlTIr
n9dLsRw7qAWWRrndrLs+1y9moTUUOHhZfT4b5pjsVQtX3M7+flyOZvjGVamxeTPG3ZJwd3nq596z
3lrGrYPctHZ0JUJe9jrzaHlWDD7gFMbF1IgmHRLExFoMFLUaXeUh9xrEDLwwXc5omlusMY1pb2cz
XHge184HtWnht8Ti/Dk1slvlJKZ22UejWKNu9Gw47ni11alean1Xb2VTHoZMaxd956T7rimmq4xp
KfBgBdKTbMl4Mbr73CnG+89Qa0bo57fRJdPN5mJmH55GqbhOcDQi1Tq+Yuv1Qb3Rv7iKZjwMWnBq
Rnt4NUtLB02DehMOKT+P6mPuNFArT2NagMuHMbiMRj0tl4l/8pA2e3BVZXis/YhsAyXDrd9Nw6Mo
R/048w8dt8tK8pN4QIFzASnI2C5XHMgoPJy0+FHwjECXf7yyXS4e1SFt15bWi7Vsjm4cXrOxXMrW
bcRYakvDF8oWxjIpRp9cAsJedrXRPUO/C0XH6q/PdthE2jvTsPp6LzvkIemBfW5cU5+1rPpqIUfL
nsZW74OkKB80F/HssjH7+9h2tJPXAkgCRFp+SxAgS5F1/JKnabbN0FPcmWpePGP9dZUD3kPh24fA
rpUQNTp4HW5j3A+OM5B7GoczFNj0BBlgcRuhsZK5U2Lj+DlCDvOLDBc1qwGZbKgOi+XKIYsQYE0+
mMP8niXVneYjIh+kNBOrYcmT9foatYYSZU0SOvbgpd90BHTK2Bq+Y1QEsBhLzYdu8pHHSRtr50Xq
yL3XsW9DEn5zrmX/YVFUluyKS5al457ncYpixZcWphcmfQMCgHX+18Gdm5+xIjX4GGei5QaEm7sI
qOW+YtW3lMoBaWWju6cCxIzK3D4HKo9lqRgwjcmDnZbiWPS8y1PRo/iMauP75MyUJU0ZTqlKSs/A
TEQYbFJBfi+LRivf4Q2BPgrcHC5N275BzbWSrHyfAPlvvXoqtrKZiEMxeMDDhrHcTaNRb+RkJCGX
OTy3L72iIO/kxeNaxoM63DWRZj4Xk9odkt4wV/IyWmWf1IR0oZf1SAe06E4mpmXAFvSGNwMb40Vp
S4Oiabxi5P4u45oPdht8tzQ2GF7j4S6Yh4tGUXcuhn1rOapQzbNRW5R8QUDf61ahoNjZD2+j2SAB
UC5i/NaWfeyYz5ba2ouhqafXxq9j3J7C8asZ+fDWK/Fdj7IdZRIfEKbyZw43MiKhcy7ZsQcLytyb
Pk+rj9hPr8rQ6dfJDzMY0+ZwyYDNLyFMeJs4FrO2r9J6u1E0OWu9IajXXpQsKvQTz66pZN5C12AI
VrylmzjzUcmP3kSguuywykq593pNuR9sdMBiUd7J0Gdcnqm91/NHseD8rcMIdGU98WLbarBw6Jri
s5OEyPYYivc8ZnoCotlVLm5e+Fd2OM5Ch8JBJZaY5ffZyRTBlRLlMVL1/v9zdl47cmNbtv2VRr3z
NN2mAe5p4DK8j/RKvRBKKZPee379HWSqSqXUgeqiC4UAbUQqDLn3WnOOedB6Rb/ItScu5IVEE5Zt
NW+aHxKENsS09M2eViQV7IYhgy0r/kMXIbhF+hKhImmCB0gd5iVqC65X7DTcqL/ztNesCIKHXFbL
pTUkZB7ZfX3qp4dcDcE7pOVWdtP6JFsmD9PSvHM+rNC1fCEw8a3mbR+OK+Ke2EvjHtOOcixVeTx0
dlIQoFOF92NPG9xDfPEakJtR6+5rK/zAcUFP0W/1xpWHYuz9JAx8xTqMFUcglT6YKuBYBUdaC7BS
a7eSXl/fV6HK68ehgg7jmCsdv91DnRJgUOb8TEKRlA8FRsEVwWD+xvKM4iHVwFlyVTdJi2FVLXSC
RK0M6OW0GpimufVhSS/mVatpiz0DzPB9FaKifcCXiP5oOjgZDfmk5t63WL13o1H+ghT8a4hE87mv
CtfxSmHex6VaLTPL8G9w/2XrsOvlUy8VPUX+Qd7HAx9SbOQgVsjzWRiy2lxx2EZbmf92hjLUZ0x5
YumVg8Iku/2mKH73xk9DKuP4LWRk50REIzwWweCvyhyJ8JuVqskyMmJ+AXJo2MeuULfELPIDyHXj
MS1SbZ+7w3Cd1oo6553y/PQBFXDsSIo2AjGVkwfT05FEe1K5n/faSgpzEa49knj2qm3fQbmzx/W8
Stc43HQU9FbjkCYP8Kh0J2mk6GhnlX9RVeWNi2H7FPhJts3x2awMwJRPXmYrlP1yGSoLe+3WP6p+
nd3WKVcQ4QG2mTabhV4ecDPPF9T2qYZ3u8r7St7Me/myQLmPyxh9Fk/ZdcsSmdKjDkbvYnb6314X
U2Cyms/Rmn6tEs9oyG11S+JYhjS5ILIrMoKzB2pxaZVJ9QQu/QlnEt/PsFvQ8bZfrNFFqDWdJPCe
bHpfEBU+neRbKLU0Yo2fRj9+P8mwuoVV5taL1yUAKsywuvWmV0pU/++vhAiuekpL78mQPOk1Kdq/
vRKu3u0oGQ7XUoFKdGrGzy36+aFM6vU/TPKmWkc2N+vfu/K00VRdNiicIUD6tc7TpG7uSzJ+CjP0
NcCfTXRQy1R9TNTwefTC6gL4T330tQgFa1Xe9wVDn25wl/NBeLGJNUZq/X6KXw/7UEdVNK9OgskN
FDqND46nsHqpW8Im0bbzM4KIRGWRRzTppr1DEF4iImiuCrPyPdWf4Jxlbrr1Y3IWGK0B/hBjcPTs
OHP8kCllFvS4S5OeZKzYuJ+P8PonmG/t3bzfJ3aE167P81qgcCtKBjneD7b/aFW2ATBFYzYuGxu3
1KRJSGgd8ZZiD5pWKykNt1EUhuiNWLXjogevaZvbeVWvDZyhea0efGu440L8qFpGemtGbXobMeVA
iUkno835LSy8kB9vkCaHeS+Kkeb0+09Q0T52HqZOqG3LglqNgUtIfChnhSZXk6KyOmZ4/bChQDhq
dG9HLoxuAhyrJkw7PDVC1g9GmfKl4t+K0c6l0WwM4uqmL6pshbd5mUW3BSHWOysSNW3EEGO5DUtU
Bky8qeRAWg1Z3n6SW27MTaLVF6+yoK3k4y6W1PbT2HbjdhTIOH3gcJ8KDfLGSAnsbOgk5KAPfz8d
e0i9syp+Ot30bHmDQ9a2jOLUEU/yOCDPnk+v8jHb53TRCeDisGKSU6R6Uh4T1KdP1vfXtO0qOlh2
qi/mozwB0E/h6niYnwMmEk3NYSlZYb/oqQReVQhz15zwBY/L2/nHJlugidF6oG3ztvnBJYpnrUPX
fT8VnLNy1AvjSSZE9+iRr7jNtATe27T0Y9t/Wvr9cWZof38++6+lD88SBbbYIJ2m1yrfVK3kbkI/
CBZM0MZpljbeKIkfr0XTZssf2zylGZdto2ir+bR5R6urxUJPzHbzY5spLIBpg1qsRTd+QwcOHrNS
BL88T94JjTLWKDpI1VVg3cJ/zxZG6jfPaivu0Y/5iHCkFRswMMlWcdaKtvr8++/3Lw1/TWOOQFvN
wIVO2Xbe/7eGUWowyQnU2n8GVBNEe8PcVlp6j8GrfjWsZiOGSvkse5ZY+KqpXQqY+rvSH40NZv/s
mEG/dzKEgw4KK77k04ME1n9pRChB51W1qs+//5O1j10TzbSFqVHcNDRLt3TxoXBmKLIX+HSlPo9D
vwztsUIiwoMe52Q+m2a9ZZocOZ3sft8m9yYR3+TZOWqit89mWh2w9iE3V7BY0UbAPJUk3bOHXt9J
RCKfOphhd9KQXIxE7p7zkg9IJVJmm/hLbNO5l6qnoS4pbfY6+dpZzE3esC2F2ET2zEvzw3wgSoWO
3Kog+wephmZ9uDDxD7dMA4iyYep0Rekz/tw8wkWPEiOd4gcMLpgiLrIj/RlvCvJm0ZweEtXLjm6O
55wC9u7D9nl1PuLHsfO2WGSwWmOdrL/pST4c92P1x7mZjXEHV1MIE1bvbjXg5gdf2M8YB6iBVPpA
QIPpibWlV+ydDsEJuuhxzl/nTai1+h1X0hE2LTvnJ+lkYpwqK9C34Oj6WzkvOmAaVxFmPKXU8t30
ygZqy3TC/CSSW/gO8gnvMD8JDrPhHBEdN+8UVROt3LzT50bJIaZGyJATGUM0PcxLdaVnDpjlZvVh
R5rAanfmAw1+KgtVASRbNrkJTi8aF74WtPdmbAxn3pDbJmmhe00PRf+MYyq6e99vUBplkFwd532I
WNQ0rY9ZTOaNUdSwXD1fIbNBk4+xUnxfmrfND9G098PB87Z5b1Xr5k540Gm60csPst1QfBjiG6Hk
OXXxPx/mnaMF8H6d6UN+mNd/7JZDkMY0DXqatDZ5u9IorbXpzqtMDzL6lVBpkrM13YeR0USnsU4v
3fttGJH8mrDWBp3CtHdK8wHBmdJJRFUxP0lbJPKNaNbzvvmoIBnLHdTVgYHKdC//T6+qtMMucPXv
rxomvbyweoFkIxlHCLoENMYg954rFD+40nL7gnHTusyrnTpIz2pHFV8DwHBsezW9JGn9hXxh7QxV
Xj/PS4arMwMkJcMocp1p4ogIZ94RMs8nRqIqVvPqj4f5jBKu649NMs0Hp1EiMCl1J50QAgFjU1Nr
7cuGdJq3/XjwDc9feHkQ76keRwcYXiQATkvzQyW5Q+bMi/Sq4jVs1EvY+PEx9FIIWFaeriw+hmUZ
5uUqAbMBVQIeNEWuHuNb8+YVGfyMrk3vqpq6dTeo8up9tWqaG5vYIFXT3Wwh0pLSS5G35NFxsG93
zTkNxyPFn/jk0cMDeyosx6117anvVWPViGrczKsZ4YCOPg7RpfAr77FkxKLYsf4Uj0OLYfmns4z2
mmCSYbhZh9QF1OqFX/N+QNz35BpZuck6pj9Z5ucQLYPb+QBIb4Nj+q5x7QO7PYg8AyHc2/kLatDp
CaxcspYpwqkDYCH12gz66Mw7kIrdUCmpH1rXy6HLAJSNUtTrgaXu5wNEAZNaoujSWuSp5osocfX2
vrOZtLow2pg5l+vJhPOlXwJORGQVYWBjyKxt3UDVH/UKada0O7Qi1NwG85WkK42V5Yt+P4mL8X2B
npN86VDMxLleXqYm8KzZmOHl0c6v8gRfrl0f+sz7bthQ+/Yb/YT8hgy04VwWBe0pJJjPlT6ulKCW
LvAWhtvBpq6UoyHdRqna36pQFm8a/Tjvm7eUipmjTvKNxbxK7eJG13VjT6aiv6sCTVtHspJ9GtJq
Pb8XRt+0C78eq3MSF7TwBiHe315AzMs0zdJnReNHTSqPvOv9vrgTBD7NZ6ZKBAItF3gSKoRKku7Z
K7sf/M94Nd4/CNUFstdZMDo1sjouclykC6MEjCC1IC9THbZpVeCTw9xa2O8Lw7xAktD7wl+7Bvl/
c8yvL8HzpFVTTsOCHy8hear4h9uy+utdmWQqTUbkqpuaYX+8Kwvh1XZiNP2Dro/WJYqbC/EdxbPS
kI/ZwmjZzKsp2A6jVCmYlXQGF11DCXLolm7mSW3E22PmixQgHiZBKUQS/+eSpJs2o4wh3MxL73sL
4x9ak2BKfp62TiMr2pKGSUAuEiLt45yHuUNV5Gio7/WyA7wJdVcuNWVr6sA456Uf2+z/sG0+zs4u
pIY6g5TQlYIZE+8CitP7diyoPMa2u2/VfDekY6htlN4110PDned9nXSaNTxjmCh9/Nw2dbzUqtLc
FzZAUVHdhaYUMyoz0l3gBwmXZ1bDof1G+qJyxcqkYfoLvs1HUQFIVppFktm8Wrr3JpKWpxxZ5bqt
rNI4x31awJoL8ie1YfxR+TX5j9NqkGdLT3PLey8Z9Rt+f4z5JoHOYJK8lNkkbvrM9KzIjTc+JKdL
R5f3aLr9el4bosa+zEtlY8lQxsjTi0zw0868UTKSZwha7u7HwfP5VKnW8nTq+7HzuXHD3Xje2Pak
jgeehktWU9yNF8gFY5Uuf6IEbKIEyOP9/C8JbfuWzqVO8TZoH9o6pcLLv8ggr2CBp7yHuJWa4jlP
gi9+OCZfgzF81stMZ9jfu3xBLRSghEPeTwcE3CceAlFwqetsJHPTcOl9cR5DqUPEJ6sMTbXQNf6I
HwOrUmlyd/FjKAWhlMwF3HGbsdGTtRWMxY7xuHVPm/hG0wLtSy7cCGKip501zc/PXlFxE5p2NP54
zvlhPdhy6u3MoGzXRccFpwq/zvtpPfurMSaSXq/lKZvB7VYaw/9zHDOu6BQ7/6La4RMurxasnyr2
NHKl5bydd30REg/8aWKpbrrGrDZmbkuffOA18wEx+VErtdPKPXz18D4NKNBMTyh7ermwhtE64R7W
LlXe0pKZdjQuDV9IVtKN6lbuYUySYmkkwr6GHQ4XuKSPVZlV4Mty70EwN8g9ZXhqTTM/DqUOP2lI
hydsHsG6DrQURT57gxywqkT003neW+J5MvX0CcpSfy6JTWBKwlFRMI6bwZOAITXB+FSHTbSQib85
zCeZtrdqQLfdS1UnXc2UJNn5hfG97Ezbb5fzSYQuxsvatYwdSLPqVIawWcZhRNhRTbOmINQefqyS
E/V9tcjd8kBp6e+r896gpOQwn1tP6UpB4VHSTeg92jqNf+G7+8BrxfdFbn3tlE9duHsFG7e0+mXf
fIbkipUWGTKakF2Uuq74VPRVCbID4BxCVUr2EQ2aVjV2cTah6dxcJlfKDA/54Iq7aLRu37fHtkHV
DSWxVffuDaPp13l7xZBkkVQAATAtxdekzmvHn6Qm0kBcS+Jb+sUYi+6MTpY8iBCsbtsgrAHOuzLT
2ty/L5JXY+7ndZdmzIbYTRg53GSB4eindABjWRVE9bxvKwrjFMijtP+buGba5ik3A5J2l4sFw1dU
bm0YvJSdd2uGbvDadsWGpOLMd/LkJSEgPHTy5sLMWPhOFoUQLbzxtRrci1Fa3QvpO9/GMlOe1VHv
oYIBuOspeztQ4sHsuqYJUjBmBoGBzeY+JLvwNFuLIte0OB80L1VaTVaUZSWLeZtUYplxJJ/nSObn
oIMQbOB3vs27f5xndUSP+f6YrVo36R0bzDle08hbSUahn5njyrhZFWWX2mFzQqMFJk741Z3kM1a2
xrL9DCnu4nqoFR1p6aVt++5uCiZT0+xsml1MnpcoB39E+TP5n+qBaApDSzKnLXsTARoPFPuwieRk
1tleyEAEM6vK018hqLV7z68+KVM+2/xgT07ixktOBMRLh3nTfKjhA4V04Zwufxxr+iQPKsLfxmEp
lqo6eBc1qUfSq4yBZLpYP9Wh3K5UO0vvycVS8d5q3ovWI4GpGEM7bZQvI7A+X7M+mgh8iv5gB8AP
52cqPeX7M2VTQKtmSOrGkEpxorSVicA/WdNKzDD0lHRjDNitK4J1ZUpTLgJ7zFgP8SGSz7lACUnV
JKy3LCTHfloKlSI5enlZbzMSCN+X/L+2fdibeVW3krHyow6Q9za1Udw306JvyPJeEjzMq/OD0KzU
WL0fBNlQqARtcKgVGcoiU/Lg2oLejC0tfkLyo+4tvamWqoHVGV4GZDCf6gB2teRqxRo5rNMOeGj5
srMba194vv1Yxs0iNvSejBQsEmnXDut5Fd3XjiQ5cU+2T0i7GANYDH27Ic+Vt5rRdxZU7mdC24NF
kk2AMkkr12kcpEewvGiZwe5uitFrbxR7HBa+j3tdjmk+aFOFyZtqTXUX6DsrLZ9+bJqXrKLTl8GU
ZigT+KNEiXUkkdxi0o9vDtKcWKjT6rxtfhhzRi4OnkMiIi3gfBCDbkoKYAuFfhgg3RyUwrw+Tut9
5aFimte5i/+57iXlky6nML9S+ZOMfjgp5fSNCSLQzlQwX0Jo4Ee6cYtW2Fj7Vh4cDDPxTo01NZyk
unxoshT6BWTf1+YljqPsLVXRkJalaj1IXPYQDsT1yetKdZ+ZSbSJi6a4ZdYJ4iMp4peWwM35LKXN
L97A1Qrhnrvg0rr5feVPFT/bk+gS6rapypSFbSE0ma/TzzUvapR+a8m5+1VkE/5g1LxDQq0PD8yb
WnnVSxKNq0+iAXMdErC+iILToBKNp1TYiiWhBJdG7XckIRH5V7gaI7LsHIRltWvspWbmwSbJM//W
T2/jqL5kmqfvZUloe6oFBLpkebwI2gYFjI4pg1mTvszkAepXH8tcOng6HLQwPtfNk6JL+rIe4LdR
t6s32E8oJ2sllpraJ9ZC2RuT+MaUcU8BlP6kKsC1Uu1T+IpyVruO2QNhdDZKHwjGKv1NkqOs9Cgr
rrJJyuZBskeCijwamHjtxZZuarLAWCkdzPCOogdUb7WrLmIgicttsSMFUKQPkmzScoeQ6qTktK4T
lKnLziWfyvLjhSuUbI3VTV53bqytR/G10dV011JqWZnUxxcCkOmaCni/MMucsbdodu4YxFu8uGhl
RnRDkcgcEL0YOslQkwL+5CqjxxMJGM5J4fRyMN51QKNDifTGweeej70XpogamSt0TNIK4V2+HjRL
dSK/o3Uf1cVSBshG8gMsGalTv0QZyL7WSItV6rmpI0lFskw8Nb8NUQMiKVBPQKzVU40XLFKChkQG
fwHhpt8jOLYPJBgCPq8wktEz9O8iTJOLuFcpOZLrhgixKHdw+JbwMGnmh/VuhGMPrCF3jJ6KQTg2
XxO50I7IZ148X9uYPmMmo8jC1HHbodhTDfdqLzkmmv7Yh4a292rZXEYCfC+jFm8RKnZNdqRR0WO5
Z1aXHDHzJ8eCi/TgA31tcGSUoZvf+Xp+L0Sd7EVAq9rVD5SvL2CxjE9ce3e+Rbg7ueOWn54yzQif
SineKGbXEWoVVIuMduSNjpiuLXUn9k3UD7lPABwJejhlQ6dt2/rUGPsRGcRqonmuCfU9NbE1nvwM
gYpk0hXHwnbMXVJmZZxra7PXxT4vwscscbuTO1CUjWBmWErpbptBvbGYjzpckq0d2FKg0Gp/p4Rl
c54fVBNyYl+kRPD5JaKrQtYO2lAhldPMY0439tKhRFkOhg++3ySGFrHtonNHp5ZPXmGJR2yajuX7
h4Iq9l5KpH432O1zgn/8pKs92miNj1FD4LpQNYKFmdEjbkQ/uWxLAAnuaKmbnpHsMlHNRSBpX+Wu
WKmByu1l6PuTnCbXGu8i6fToazHJg8cYtHoZpQ1B6Im/omBhb2LPzJZAlJdG730xVK39h8ua8nPN
gKsaVgBNKAIxOBaFX0yXVNbsLMKP9i0Br7WHAGgc0I8sSTUPiQiKoTMRHeI6KS5Vh+KhSw53TMC2
auEXFNbi9xdZW/lp8j//NaSEA2y1bYXW50cneY/kXG35en+zGRND4WhK4qSz19byJwvNUC9H3Y4c
I4QbYvXWmyZFX5u67o9NZ4+7TLc2hWwygqaItWWk0u9dyUf+VAfmWvELKOcjbMOm9T+hSJLP1eif
o8pUkBq0wSlp1HjTkAshVvNknODEJykLXEfNw/ugKe64ptorL+8S8rVisSll7SmIiR0MdRhiuhHB
MJvK3WFjN7xdIHGawpBXitfukqRSF76Q28XgKSXJUSamlmm1NIx4VXXmwcOIRApB4iQ92YRgI9/s
OvA3Iqif1XQE9Jdnt5ml23vVU/ZdIN1BqgofI75DjmLZL0kGuk4bGvmASkTfph6Xs0yKw41w1fIQ
eqtyUtk2zZsY9AvfTjxZZbwaOmimpRs1R1WuaxSeNhECcn6oi6Y+xQnhwIaXNQvouZETyVZA1UK5
gvKX6CYE5GZWw/j2+89f+eUeyzdx+j6iTtdV07Q+3GMzuJ1mIbz0W2rK/bUt7ZywJ1fvFnQZ7ipf
ZZCeU+NVp29nXmT+jbDCf/DHKD8XoObvoDAFRnHqaIQifdTGw+ZLTbu0028I8dSnbEBhSJqS2UpY
1GpTogyBjR+q2ip3eWf1VuRvJMmYG58xHslB0VGRo2gfoTtpgnbAR8/d7vdvk/rLz2RqliLq4Lei
0YP82DhVJLPq8cmO35Qs/koMWn1E7hCDY0s8ZJ2gVeZurhqVJ5QRG6Ys3s4flH5FDRi9cJdZ60Co
L5D8m1NPuiwslUE6xJjwwyGVl13XqsexI0fz93+28qG2x1sLqlvGSWmpij01Dz/oGZSI+RdCIPNb
UPL7kCPxxW46dUlSH1QN1yt2qWmgKRnrR+GvqHbvoI1rnzOr33GvwwVLcB937bw7S23uUK6095U5
xE5oAfOH/r9Q+FoxdrSU+6BQ5NXgZ1uASvKyrryDYgFrcMn8M6pkSeCIseu9sVpSarQ2nUVxrKtj
wCQJAZukGU1c7PjJlfp0bXbgi32au4cCveWqcF3QJV7QHk1joAFC3xWPLxmeTRZWThEOL6lOM9DH
QriIpKFZDV5vrjNh+UzcsnZZhW2BfXCw116jrf1MlDdaVyeY8mNz1RN0tXZ1PeQWbjO8E15HOWys
MYhpxbLUvXrh5oz07PALTjq/Kl4kXRenImZAJknk3SoWSZsF/nfHDIOB4pF7j7fM3nV68NYwUMLm
Mw82+2EHszbf5lWN/JYyxYZbrEIG4S6AsvtV1sjBhaihlS1BVFnt74ypOaUzPyUuMiCS0dd3Vef1
qw7m18I2RHpngzHf2m3zKmAPJowCVGWr4CC75hVDuwuKHSZEMkLTvTscbTWPtn7RKc7Q6sFIeSFd
iCJeDGSFXzVTIoe1AP7YybafOpT6pZsg/ZTqdPyJblCSAwGVDKZSZel1b9C5k7sq042t3lbjoqZm
KwvlChF+ygXCfpeNdfUPd6oPDpr3r7IOT8KkXm3DqfvgoGpk1+Z3abrfjDLwGX60qROZkr2OkOys
FTlo6NK27dkwRHvWPYVAzNA7ZDGeea4t615v79opoQ+r333Ch/L7X5r6s/Zr/usooOPwUVSa96b+
wdypyGpcJkUevvaEKZKCQUxvJ2c3fE8yYt6HbquaBI/ltE4WOeXWdaxUjtYhTp7J+/kIyCocyOHQ
4rWmGNUajQKVvqBObjI5tVfy6KvrcZqepFEX8PHH2kpPBLF5mf9Uc8n5h3/OL9c7k+aCsBEcKIZq
/gKY0dRuHKO+i167oLkgG1buFBu5e4nCeOFyp1wOTRlfa2ho6CTahaIOONIUS1nUggu2pJHqXVVK
9rm3GhS0kakhggzbO7O7tzPrZfCG/N6j5/9PYhH742iGN15T6cRommXrXEh+njEaSlAlFZEFr5IH
+GYEqdhl5kMdhwwVwJeujV7tHV9ysx2eHdpDyGLvoA1fzdjep4ohdvNkqpW1k1T16PXSndqRlpU1
zHcU8ikcD3WlWXfVSVPyXUjhcKNY3gQswVgDMc3el90oO5pbbYgG+jqgFHvWIgvhSl2ewsQtN9SG
o/ukLSmbcTGtm/7p95/cBwXb/EW0dCZvlixUtK72B73MmDSQE/oofLUStVrZkeFxB3exfVfWjRbk
0cHoFWOFV+p1kAiKavq9NFTikPTlCvcSAOLOP2m9XB5F4ufwrZVPJsH1V82SdiQWtlKtP2L2JQ0S
s8YS9WLgFFXcLiiqwD4JveI8pu7nRm64RrtMqvC5Prj4eg5lA4v89/9Wvj+/fN7ofxi0qBZfUkMx
PlwTyi4RleWl6WsshLxESdudcQPbBG23nrkLGGZekiBaopNJT/bo3em1/+YWo7qIZFWsY932TvND
ZlPahdwD7EGgrMRuFTZNdMOV193lVvVMBHN/lCj3WnWyCqTyTKByD6iC8ijuxrPO33bVAQ4FfLe2
tu6RaR9L+rWn3XeO0ufA3HGfjkmzJMcBqkFqa47ILeyusvZQGM3KpUevRbpyIJQcLX/dypB2SQlr
0M2k2ONzk1sjda+t64X+oiE0xKm8dGp+MMUab0WSOoNuSISaJKBSMOhcwD6kx3qiHnmJXRBhDxAc
LQ1/mGikR2mIiyUtigv6xeys9vd1PQZbppwedXoDU3eS5qQMt/ECIbi6GLUHhoRIPKvutTGag12U
ZPlw8wEG7tBUjC4xw2hnRNC6Ckk8cZKJw2+IkqjiIj0zZrcPlpEFB5pYmVNHutgqvtvvB2t464NG
peuQKnt3SnR11fTVbwpQF9QxHUID+mNOSodbkEtZw/brubKvBaMuLHIUPGTgPlMpVBdTBa5tTYfo
mUPflkDFwvjR0EsyLacEXtWi5oZmCG+Mcqj8oTrp7RsN+voSMxhywIjsYL11G90to0eE/nu3pEac
DS9WLHlHruDFuvegepdI65xwgB1BbVw+iOkBh7RDQmt+9Nz8BUbRa4kPfKtk4gzYWb/Vm6bfmtBU
O7i0FzVAUtmL5GvalCfdgEpfW961I2frCix1USnJLckR2ZvpcWs3ztT2zadUGQ1noPVwSGX13AtF
vRsUfzNYeXTtmGPCPBvqLZcl6tud3xEh5OOkRa+3NQJK/+BJGVvkib0KGZkcULwPJ6+hVDVadnX1
yD/7hxG9+cuswjQUoQluhqatoDf8cB1uSabkW6c3rwbxMYvIHxjFJfiyLLvhGsoI6GJZBV/Iaq2S
5Z47oQfwxFC8pU8w48YIxq9JH4hNHAGcDwXg8c9UPUwHTJa9i8KpQsXMidv5kYRIzCCg8LjEeSe8
GU5kpB3pL67hqBo2aa8brKXiDeD7k244ytXnKE63GqLPWxABGQGCaXOCQSLWYaa8zdQcXCMbsku0
nejpAYEvi56Tqo2XWMe4izQ+0xBeq0sCscYTo24wD+AN9YLs0AHViqa8z7Qqm7smVJXF2N4ndL7g
rvXhSk5BKPlj+tpbKI2Mvq03nktDKZq+wm4ZnNuwHU6BIa71mJfvc5j//okaV80Uua8ZWDHEYPWH
1f+5zxL+/z/TOX8d8/MZ/3MKvtKRzN7q3x61ec3OX5LX6uNBPz0zr/79r1t+qb/8tLJK66AebprX
crh9rZq4/pN+Nx35/7vzv17nZ7kf8td///HlWxKky6Cqy+Br/cf3XZMuX7EFt42/8HrTC3zfO/0L
/v3H/y2jL2n1pfr1nNcvVf3vPyTL/pehC52BM+hRdVKF//FfgAKnXbb+L+46tmGo/KIFjQtuQGlW
1v6//9CMfwl5MvwrDEYEnC3OqogtnXZp/5IVck5ti802SWDWH3/+87/D/94/t/8MA1Shqf10G5yQ
EvxPhRzhmSB24uNtsAgKVc/VZhJ9WuSOJrq99JLq4AfiMdbNYAc1BOiloX/VxrVZLQxGmDsCxvDB
8dMHVcSl3xjurEmmYMc+5GardMhgoOAkeQ+2op2ypAt22tj0K1UDzuAHMVafUyMPXO/VpF2CxYKi
3ZhPqFX6jQ1+xee6gxvW2tfMYgZhjqelj3Z8TVXPcmJlEGtm2hGiD366kfLC1RkPYnWU0wChUiL3
Tm2G3EcUDYdjZr5FrWbcVeBGOlVfot3wL7Fwt3FVu0uqd9PAGsNM2OPQpfPs8LH0GIEoBpmDf9VT
W91Nl+4o+QypxH/I89E4WIU1UDDqcCmiDsS9NF7DIFSWETz5ZXXjG119RO1OoDvdE96NyN5mWB6C
KNwFWRhcR8yMASKJRaaG/UVkF1shxpY+fLiy5UQhMcUgJypxSaZqstdUmK+uqcUb7pyfyMWg7tSl
QJ3GwzCOyK2zVAa11rrOWWkp/GbNPrdJ/vXL6kR0n2OoCGfMcHjsEvWOgEhtmSb+k426ZsXlSYee
JiG6Yr63Hrs3BgqXunSvcRi5y0KO5I3e+lRRWkoRZZJso4YsK6ObbHqyfTFtvVpg/Xe6RoXbrCtP
LiFtqzqVy4UbuWvXC9ZUzYo1IULrpEAlptstk9dOnIRireGWb0Lb2reZVhCZR8xXH4c4A8ve2yiR
lYCzLfCFDTRwPGHf5yIVZAyB5ws6FDdGDnO6Sz9ncnSbVZBtq/xzaTWMKSEin13JZJwz5XSONkDd
wa7Oqlfs7ZDKn2H45M3K6edC2gLK8h6qcGOm41L10q8hhUeqZrc1gdbWEG4p8zGoEv1n3yIoKqYh
2SWgUxJZuXRAmgYjV7b1/2PvzJYiR7Zt+0XaJrlaf1UTjSDoIUleZJlkob7v9fVnKKruqV11z91l
5/2+hAFJQhAhuS9fa84xSWlRqY0ORcf6jWHsl0KQh2T2K0EhFE4dspPtjkf7h7EgoHE4k1sj725r
1j9sUq3ZafLKjxwifnZQ8YlZxaWs19yztogo2gwgbESmIg5cz8YI7i6t8V1t0t820ZU+jSHAAI1x
mBWKOoO8t6JhCgGvI1uVjKcb/5hEbJ7z6EHJ6AHIcn3PdHESpXXEnunPrZm69Fzkk11OJ135zYQF
8NQv5ueUFjjXq/iUVf2vKKE44Lyc8IKKx352ngs23OCN8PHmUPGs3RGXHePP2VtG66EjP2+uPa2X
KYxnZH1tnt1MoBfpwQOdjpLPnFmbaxgO60dDwI3QPwzyzpj6I72upXXQGvp4Wl77nbkfFPCRztVT
bc0TgHfYudMIjpK+VGVR6y3c0Iko3hrV+F4XtsdEmHoxdmWDpGkXVc0X/ib0GhcN+0TGHUfRRiaK
uIs6m9GZSUOjklrqLhNZIAVna4FEV+HcMhX2o6HIwIhnb23H7LQYLfGXhFcx4k/dRC0/xcRYCA/n
Q0tNH4CteokVRj6xmAHTAHAsqz0To72eLJhBzNX8pehM/JSi/W6OKK02LdCVLgtJQv3oQQbeGWQC
Rd9bayGba0ms0MgYXQzpeEoXksm0wfyCG0hjtSD3On5ymoiYg6hVng0R4hX/VVRkOJZZZgQk0XDr
AKWuMRQGatyCyFZpcUcFBDvIbIuM33NHh2dnNFzmhkOLbOqQ1mwk21Tr07Lo6n5TzmcsCm42R/ol
c5SKv6brfRKHPH1CVSEG01uxaiOQqKOTndSkc267hIkEDdayFDFMunzMYFNo9XT4HO2fRnohvvwX
KrYYqUHubjZOyLovAFbRNz7yri1yKw7lmN3rOczkNWd8ZsV955dRpuBPjl2tV+UedRzia0QZnsPL
6/Z54sAkHpNtdMpRk7oFYj+GDPFc0/xzcB5ZNexPANwkOzlgt+3Ja8YJcYkkvg7BDH5lxe9zZTpk
kfAwjE+NclnVdfP1NGWsuyCNaDQrtEvUPqvVF8fF5MqoF2Qt/SVxYnKQ1aQhwq1LDwvzpuOwroEm
CeADV0zTM0HmW8xJfBja8i3iFMdmtnjknaaBHs26t0yWhT44Ez7RrUz8uuIgSqH8WLSC+IWd0w6N
UwXDCAdoab6nqe3cynm4W9q6DZZ+eVfGAiHu+K4MVe8RT8ZEqlI8oss3r0kSxzO13KItft/FsUGs
zcqiXOm6lwoybeFye73Fikd93S05HWYwdWhiMKnr5ptTx2+tpdhBO3UorTlJ+RgcdDeL6uaQrg5Q
7PGuYO51BAwa+7OlYKSJwTyn82tWd9vb5px6+s3+qKdAkfNg0mfGH9l4Eg6vz1DBEramk7OOi2ss
7X01QYsxZRjrfQvyyb5YtcKOaKVh5GBfrHjIm/Q0p3OKREm+TVbyis7pACjNTS15VA3SrZxmukWd
xlMdY97ZjW4MA0DcnCy7CPyLI3QBfqsweXUKZPDtW+uwvWAIj/xm4xubTbGJnik1EsvooK3PyKbv
LbovrsJCQv2dKqcUuhbtjQ781uAWebQ+rqX1EbfMJ7tlPm+pRjeDttJSMxDr1NWLOm7kWmUi24zJ
Jcqs23Qth9venLxBxaZbReii0/bHyuA6EzdVZGux2xhfUidARlsPdZL0rwm+WWAYrLmg3xeIwcww
JK0MBFACKdGFwyrKNJxKi36JSEBm1G3RiNE9B1W1n47yhLv1Nzl8KzPT8DrMPJ460+gdMOwR3nTW
4IsFir0+mPfjyoWXA0uw1ByF4cwGPSuI71nM/KxrGMOi1cpHIsjETt6DuMnaYvzsuBF9WBfvE0Ju
by1gKYyF5W/vtjp8rLVBHETkPNRUbzdFudJ53kNPzFx+aCAED62wqYDm/CVTFOnZ+66Nvbglfl2V
YcYLaKPKD+y4j3y97N83RVePDMUvNqZJvvOlJfrioJa/iZbEpmw1jwB3ztFc/CBytPb7hp20ymMw
lzaLVZ/22Ql4Ci4g+ciwafHMgkowNdZvK0pD3+5RHVdbW7hq20NHU5eFQqdfaeuJc9YpXB6jFnkR
c3dfEI/qyXY5bxzLg2zgRG3U0dmxt9SrMeJ7m2TtogocYWefF513PV8VLlE0Fu4EP15O6XjbQGT1
kcpj4SA5xIcBcRqllGD9yVrUYAEW6B+8vO4ODIPu2JeWwK711Y9ta+CK5AItquibMFxrG1+mZZJe
1M/qhcFFlGT2Yaqy2od98m7abRNUFqhQpycLfq+5cnj16+zwUmc9V20Ukpi4C1uYIhe422DhNrqd
nYnIIwBDhaGygegLOrr/mkZUQWaSjY19w/CjJlCi5F7OU8wOtvKUWvVpK5rTEHVPSQpZ1tw00tJJ
rCXW0e364YxV8ls/DutZAzZ5yKqo2HMWKCVm21emljHDKKdTMTAIg23kW7yZXrlYErVGXJzxMJIT
+15QuxxxyA6+WMAe2Zv9oYFdGRlb+V0V/0y3MRBT1Lta5lTHJa/Y3YrlZh0hD6wcObxSTF9aDyEN
218dIOCniTIz72JatJdtBuUmpWaEpGyqZ/1u/pr15seaWIe21i/wBZnHF4w9k1F/b53qNOaD4RvZ
EDaIL1jcHJIAUsRptfT2xiESrEM/k90jNEAy00jC4pxsTxiJF78oOzLO7To0++Ulx83sLw1WCHMw
qqBbHJ1TRwtkVJ3wFtr5U1+zvJtK9rzZk0nvGIuMHCjBMZL/SFX1vqJY2XdDZrcE+xR0AxerVb3q
bP/a2X+mCjQNahf3CQMCZ4aCUIDwLX9tiVRcc2oYUDjODSdX9WWdz2YKQa+uukNa95/USh9UetWC
k7WujTHANODDkbWDbh37AJIhOrNYc2sRR+4AndhLFGJdhNUG0w5n4LKOSmaFKscW3yaNKl7V3Upm
XcaoBmM9R5+bNdcHKB7uaFd6UGWl5fX9oRhIWdIiPOmYV5LJPjiaXnoriR1uWQz3htG65jY5LHF4
6yC63uTcgOdOF/eMgU284cM3pCOli/Dlo+xnpnFKc9E3oldLqBGuaVZMAkdwW2yMj+OaXZREjqRu
ITmJ8XurI2MVvdtOXaN/IY19nlqWUku7oJjiiEgrDryLDIpcvY/7g5raA63C/rayduNAp8MtRYI8
rd1tlEZnJVfTo9PqbzEGBLcd5xr+DNw29tCNU5hrTzeWuJ9iaolYFaFeLZYXd6TtrgOxp6byCedA
HShlq34ygj4vm6DmQj4YUeR3CvG8qfIzmzV0kibBIaQ0ki+rU5Nw2NGCETXHQahxaAQDh/lhRRKE
RsHtW2ybFLXs51qiuQmFmJfjS6IVRXhzlTNsZMbusZ1+OY59l/T2gV6uPNZ5s3hgpb6nhvimqdHw
LG3lSa2YrDLOpH0O+CZ+tYkcdvM0mg8xR3aSJ0+ifTIginhymzYWflLp4mZ1hdr80PI9LDDN5cHq
qbKyjYx2Y8SsWecv0p5uAQZ1p3o0XhSJFL7pVsg+LomlL1mmu/1Cp7kdu5r86uRGHdOcKE0IWtJp
39ZVZya/Ep0Zp+ZPpTdfkXzztot3aZaZn2Qd+x5llK6hUNKqYJ6z1Neaej1ARvKnwgpzcnH9sWea
lZgGJkcNO2/9fcCnRzqwOh3E/DGnSX1TsxSkcEpxj4vnPd67UFFyGQzLVehuqWXplAgPau/Y/rQx
Hh1zfzGHnDhssiPq7LOKk28ZwUm3ACYum8JYm/1y0b6k0n3EYxQ6g3owuq090rVMXYEOV5Q6klpt
vCUeCwo2CcZWguNG4zm6I4xdsuTZURy2qLh/qPKPeVihTc99g/wgu7PV+ddYfYlZSr/Gde+q44gQ
MJ88c57NAJqKt1gG4UukmfjbYB8qxkSMI7PJ7es725qjx4j5TWIvXZgLgrNajTHf6FzUdAk4vSlB
qRCxZTro7aNdK0asNiHoDf0BlePpOsKkHi2/LobbgfE6ayo9qp74HIY7L2Ju7bOjb99KxvZKHnll
xuJSR9olLwdxGqh4rEzL/GlW2EdjZ/dRNXfRXpfEEecmoqwvmqkYx8FZNdZT9a2Z5Gunc6dZwxv8
VFLdLfE51zFfyLiWjfZ23geTI67JC/atwBTxpWzKl0lliUqhR6qwUr24zJ4XRuYEDtKW8bIifi4g
1HEWWy9DS2toaFYSg1SVoNItfc+F2j9pCSCgrJp/bOZx7rPmDCvh3dIX7zLI4TndkpeN+THvKAtY
ipIReEAd9iPv9e8fXj/Pyl85yMazkg7ZqVW2AME2287+oFnO0eKeO14/K2JRh61WDUfHiB4QFXlr
aavnKKkQLoF3PqD6u59SJFrQZMiYNbRzpJX8CSuOHK4mPpwL5zjQezsmWspKlo+n62HSYVJwKGJC
exJIrMAjW5x081el9xgbNasLYpE89LZ4G/su9hsUrTTVKR2maYVENpqfM2rExBx/zgWJD7gvXIjo
FVMdfBjqSCxvWcwIZtPI4ZktLEwtUvYh7j4tezlbykbDwiQCzdHMgFe6CrTS4dQs8vv9dnUTCaNL
eVZtlISqOj/okX1RZosaEiuWD73yDGyPJpBGGGCknuBnrE+RQje/64NJLYYnxWw/WYoqN9YtUHll
mM8FGNH5Dk8emZWK6nV5fCfsmy41XmfdyY9bOkLyToAGNFzajVMGiRSbp6ofqcbSjpoQ9Gbh9O7q
iKcCQY4/2M13tocbTSXkPUOqUmZ4dsjgxqSPZ9GC9XbsGk36duHc5YP1XTbivZHlU9s0iAOa6XNc
ZOvO9U1aE3BkWNp4zFr0lwwjBBc9y8oGV9Kl1OOiVR9G2V20dSKfvbY1+rMI6SqtQbXV39mrqp/M
onrelICS7HEylfxYD4NCm3V6L/WEiPOdpk/EHKms47lI0c63+oEAFWTTJmmJTrvhQStyZpj6naGL
WwjZYC4mowlnqTN0HJPRV+2pCcV/P+hV1YT6/i3XrzEG6ZkTLxUej6gO56XEI+Eon00Jlw21y33P
pXS8fha15WtfOj/Tia4J8+Xex/BF1ul+s1h49UJDdcgW7nvPIUMqRJ2uh0OoLl0TVnKmKzM7PriN
d71QeX6bLNn09n8EKLz6vWGxUu1PS1m2+ZhunP02W9tohPC1YVqLgkNRwjQ31oEX5h+1sT1CxOaX
mQ7ow/2hzOOaF+W/P9d4o0BFJefrU7w+rNXC6/b7/UzgFu109JLxzaBn8tDGfieWeo92gag2LZZ9
6KLuEvci27x0b+Zw2iS5zvl2vRlJEfPxp3QnjH01z5BXgRTX//PT99+NHZ8GaeyU403LLymUqjxe
/2LTHlH7X1+H6+dVIrE9i/XJ1MefchI3Y0L7ZCZw+2iOyFGSNi3Za5eZKAeDcorzGKZcnhGHsXgO
DTmcZ2x+R4UMRsbhPNPrKnL9FMnU5kGGjL1uf4rXp97pxXvLbsUWM/ahJLOTRDoDiZUxnKqoDhyb
5TdBs8DJfHwc+sg4LGa2BzCUZVy4y8qCq0hZHdpKPjGpqMJpNZg719ORGow1oZSyOWFspC1lluFa
LspRt/pu9ph63qjgBG60buREtiRzIMm4CNUY7dfQ2URWbyvkngQ/Rnj9PVvccZYhboiFIx9CG9Ff
aCow1JVeoG41LNWjubg2p73CuK6/eSKGUFY9xMzrW9jQ8m8l1WieMEHOeLh+dH24XnGgf742mJYo
qYgYoLNCg9lRi9Pvt8r1ftkfhLWyYDa27a39UIdj46SI7vbFXvKfIaf1tt+k2ciVr0fo3EHuZKO+
a7/JC6zPcNtIZWvM38p4FGFZmHcOnYID/oUpvD6Q9lEH5sAtb8NED/Wmdbjm9cX2MsRSbL19TL+b
1WbYwrSnVOdwVXtjER3zJUtvFjY2Xxs49VxvxutDs1/P148SBBKnASii0lWknJkyJZm6terfH7b9
0vhERcAuq4010vlm0cPRelUrdPjX90EUTvXHO0I3xxHKpzKZHAWt9GdLTuwtR73ttjfALpiwW46x
ur0uwrR9My2Jx3b0C0xU/dKmxF4qYiWjMHlTTY50C3Lv3/9N65SjmVnO2V5q87Ygxt4laz1wGg5M
JR2JWyASb1uRWsfrN0Bg7G8EjPrrv2nlfNtb0ddsDKwZrXLEN70eUdzDEp7jyXCx6ExHnRsNg3xV
3k2GDslc9qeebqg2AUx1cTUml9akB2EuI0CgfP+r6sane/VMb4EO7o6cEPuTVjtmXI2yTV5JoXFJ
Fo6lysSnirH9lKgd20wfbwfbuJn66pRjFsEcSPui0ir0+1/1qCW3FnYZaFzUHVuy5ue0y07A94j6
Gjg9z/MK3IZLXEP304rL1I22D707dY28uE3ydjuNLc5a8j8OA0cs13aU721MsO+Y0eWsyxsnqpya
dJao9ZvFfFRlDyNiKT+alW6PqRbvY7vNgdlwMYDn/ky7EkzEHgNLfP1xRHXkqbep08D6stJbksaa
mxECsivgXfuW1mccT5KYuSYzbw+Rbnnz54MNrMLVHVj5VXSLkH13PMlHGrfoTDBqFDelBtuTDDdq
kHjyxpStbteumqvAg9YrglKIjwzkP4omrJOqFiVEGaf4/cF2aHJKk+JstH9bVjv1ExMBEFA+t15j
ESKp1xCJ8FG7P1w/+vMfkr4R4RJVyI2YmHrXf1DhmSJwN0v/z++7/pTrNxta+tbTXz+0qmKFEwaC
UCByJYF+/5A4AOW0GsShKuYcdqp3/eqfD91c27//p6rDJ1wDjPO0SadEW+ywGgYVktm+k9AnD+NI
dUJocfmB2KdTB9qroCJc8cOCYMB3OXXDT5orBj+ATE6EMXKOCKhauWNkowdsBbwvLI+xroQqG+e5
YVWdV5bNUjEKmvKz5dlxPt9oyIWNbAaYXFJMatF83nXo3qDk9cFkFXDxSnyaCVHUVv8tHYrf6K54
tTW863XL7eUMWFv7lxR8H21a+W3OncgrdAAw3FW0W+GYRMmvogEftNgFoYFzw+itC0RfWtceZqjn
xYc2XzKIC2ZOJ23CIesrovhc1LYNdF6yous/pc3M2xlgW+gvmXw3VhrjqWlk6ODXV7Zs4dpyEN46
0+mqu2cb+JyLY4vOycA5u7RLFEBHSAQviVpsHs0M0+N4FCx1+a3oMyjsCA8rfWSTZcUzkUj1fcOr
YNJuq7IHp0ejWyT7hC15mcqPtJwc1rV7fSXJ2lHL+1ooqt+UEZDJ/WavA9UoAtbB5qxVC92hlmJh
SzwtswG0wp2+c3bFYmdx1+8MQFEAIaEu2Kt+XW++bKVh+GWfrDZ70Fe4tgIsKjOV4Sc7w3xwxH2h
LCFz/AckMMc5S97blRmbLF4GBqdcWNwxltvN1UtnAzCO0pzgsJorgJXyKCXQVo4O+PlJpsaUcz/R
XayWjtcIv3Df1HSMC1TjgUq6us2iiLDSFLsxvAGrlAsG+y/9kHb+pIuHjQWQOzgKOg64nmiJA1c3
9YIo/PsAETtL26Buy/OCyHInGIAVcO0yOdRVe1fUTHOUB0U0+FQZecvisY38YQSIOkTVnaVJV0Oa
lyzy12RXd22UMVKY0h8IN4JlDMZGn9jR4FA7uZf3eoCfFymept8osvOUNcYfXkPz8OlG+KMzHTVa
fnWmuIZsAtMQtzQCERg56mWOpuM4U37qasAU4pb2OX6mu+IL2N8Jd+prZHaf0P8uDob8fI5vSHN6
6yxEt9ZtZJu/QOrkGAxc+n/PC3J5Djf5uV1kdrMq1uKbFr77bdI1fMs8XD+6PmCuETerw1paJtlH
s2nIBG1KttzYkgMihG/CjGo320X2i0wSJuuJW+5LADOHlnt8VI9OD728PUmH6m1ZZRfigOlD+C6Y
Fa6f9729+WlN1T2LQbr5Mi5eRodxnI0dHsvKO8e5/j2h9nCLYWWlpFYDpTWe6FXwZg50S8NufxAJ
4vSkWTPuzr6DB0Cor5L5qS7aEHphF2qSc2xqVeQB72Xh9QFB7GMPW+rQDLSO3XQv5lZHbzavX37C
wCArpeQQY+8njmlqTk5kr8ekgRS2SshLIN0ofPZ/XO6zvixCOq5NqO0PuMqp0Ep1GrySVrNXtuR8
irTC6sq9UiUCnjaUVNeuuIdzrUNIa6m88QzoXFQO3lQRV84SLL0pMWdBHwy8Ahi3iomuNYfx/lBy
5AnVD32vt4dNeXYq/pJK2be86zd1JQODxKq8RGRd2INvCDms9VDl9w9hgCAs6wItL6IAHSzgVNIQ
GdR2VIvm9Y/6vXpkGGSMqDII2NXHmwWPhyvGklb8XqHqPYZGYuE4z/z5eaWZZ3WOh6MkRrlw//z1
2f5EGOwx6WZtIbCdoxACRKtFcCcVtQuvX7t+dH1QBOBAbn3qI7mElCr2abExZhTbd93oB06u1Rsp
l+kNe4FGC44mU43kNKxqHQ/cOGJxTmkJT/uwkPLXQlkc0gokAtMGerqmJkMg0H7h9SHeuGFjZTlW
9IbD64OZ7LwnJTsN17+w3+rKLyh56ARkwhtihTaWlqWHtNFfyTxvtGApFpL/7Lrzm05lnR4nhQuA
WpuzF8eN1IqDHlrn/jrzxQIEVTgP8vkqQfv/Yr1/EOuhGRUo1v/far2337qyrv4i8Pvj//yh1rO1
fxn01CRYJgo2yP2I5f5Q69n6v3YsjWpbCLJVzbT4TX+o9QwTSR5fdgzTpv0r/hTrGeJfCP9wT+0S
Yk1FB/i/Eev91SaCx40gKCltniAafaxZ6AX/PRPV0QigSmvHRDAjPx0I7nr6uGl0wlDO6/8gj9f3
H/Ynj9jEMa6Rn0c30NElMP2/q3CjcUKRU8cQ3DstPwiAAEwe9iKs1dOA4qpTf/W9eoaV2KrrRVYO
J/XlXJQq6yhFCEVNCIXQZJ9ngDgPSIeIoSJ4PpauU6WvKa3bpjBMtFjELBQ4uBrRzv5IhGYHqc5b
FhLGMjO9RbRxmnuVEnsCLzAp3cO/XQF/KCL/PQ7Z/quB8Pc/1NwlExhwMDj9Xf+YMFxZsFnIE7rs
0zLQhNNZo5mkm8zpNi/XisJDKPRpqMUXavBTs3QPKiBhjzKgCdJmOMRReUIH9FUyzi4KEuN21JNn
dWaAUoAxlEWZIVghRc1oqSu1b/mY1KHYFfrGGWvuebJ2GV1siKAe9AuV76XIkB+renA95CqM1A/S
zt5Sy2DR2BKW4KQqAQIlOq095jRFp21MsSXP1OBpD5MD4NGm+SJzYnPseHhfW/KXyXk/JY72WqVA
zmJQ7Wiqs1PmgBXZdaj8l/RLywhAb+aHyeINSHqd0yB6g+23tmgfcjX+snLRu1uePjfj6ot5oayq
e8dfjfx73dYMlOT0Y2rNzCutYvb/4b3apd9/vyhtg/fJlHjCxN8zC9XOaHRgKWxrCUpQrY1eMj3/
kEjDiMyB2wbkx+1Y+L0YKZk/tXuqezf7m0Usu2LXTOiHo1YkME10x7PzhMMLI91oFoLNeQ6bBAqJ
2TrvS28VCJc4Hqq0pKE5lV5kxTRcO7rAxRAfnPVR+0YzmOI3Tr/MTBIlkRq0PW1CEtC3oVOEx9sB
wgo2Q/6EurWEete+U6bfspc4rpKamU9jZe8g3ZSieRvn6qGsufDsBf/uOt2mWv5B1/sh6tFFAKKa
ZiKHLV9oe6auAp5iuGVMXSxlqDMvZQBAGDrfAJOTd9Go2H3206yqgbGLVgxjSUbyglx92yhelj7/
csg35Y16KiVXzD+8T//D2wRxFtEqWda29XfDa2/o47iSTX1K9QYkvLrR7YzNlRhnDBzieTDy9//8
C//mAv79JnYcrMgGbVNK7L95BigCeniu/EZAOTeNZT1sDuxXzJaET1Xjtyat7nCfJ27qjO+w0ns3
rXmH7RoN0lg5Z/TwX70WxG18msbv//m5/U/XrMRnxNWCAhyf8l9XbUGmWVUqhTzZ4lYSeQIPgqfG
TkZPH2ezN9bW5O3l3v/61+7mXeB8DiQM/e/efNmRIVnMinMqzeJrMZ0XtWE9gLT41bcciGLEXXnv
vPznX6qpfzVvXN8IU/BlkIBsU//XHoUXQ0im2c6JEfQEge4+nhcORnPB3AILvd1onOinnCSp16i3
X/LMKNx2EZNX2+qXhkqq3NtTaOlZ/ZPygsPopgUA7kVqviL7LWDeyuMqwVxXGc0BnkjhNYWFyMgq
H4weGnexpjD9lccKpGU18VKvdszByKpRreVDUKCnpHS3DlkzD1ybD5Zez75t9VjnkTyhWOiZ6+CV
qfHlkCpKrWZXMdmwCWdSin0U5cyJLaf7HNTXvAHvGY3zvQQS45qIpvAx2R8DEovc5JnNOVk1eUtL
K5LU8iCqv5bRvCGHMfezdEB6WC6BA/rRbVxkbcyf94WnWLZbdDlBrRoTyXS8bU17UCzGtOlimbCF
1hd9ql9Hbf9etlZXrivGQvacVplUFw3YiwH5wEdXTynfMkJcNzdv991htenZtW3lCzq6DrFkHdON
GrkJgGqEZNhQ/8l5K4y/GQzQjKpYDLgQ6QNYEiD3X2+ASEQFWL5uOcWSVumsI+mZ0JMxziI+vvYm
Wm4qbQigvBddZySVDPZlmzcFqRD66oVZL4ne1PBobQlhoON90px5dIsyGxG5shFRq+yTaE7TCBcV
dYxva6G9jhm5hBAqiJY6jCzonN2zyk+MScK1Ganczc8UajVDz711VQrPdObYRy7CpI7gmUizvZ5m
HjtInByScv0iGAN1Lf50w5Q/a+Qjyfwk67k9pBOTsrof0Awb3YVQ6l858gEim9eXpYk40jvk2HA5
kaCdNtuzria3hVk9OeiCQMZ0usvZwHQbDaXBWMwH7CKY1CrbBeeImjyDiMLMy9tGSqxYK+nVIDMb
0QAqVTUekkn5hm3ZXbpkZeCvv3JK+R5hOvW63vzWrUSflkX6nGVK67YxmOII5WZk3zpFjkSlV+7a
DSVLidxwGuxHfm8PrF+eYlgeQ+lwTE3mZx2tBtANTI5lCrB9vnRrNvq48MmB5qUy3oa56IG3TE9V
a36tbQrutkMU3hDUAmo58y2b581I4zGhsPZspEuulWuHXJKiW2yC/4vEf4kEu9O2+LxWfrHWMAkV
k1dvl2pFujwrMcUXaNxlQdSMRhBpsbX+oDRzCM9hbo5mYa9OtYOhRfAAUB9sWuL4DsfUMbYmJoQN
UIyNQ3iedT6d7xoFj0y4GrgkOJ8lXP5GesC8RQmol0B/c1p0cS5uuspUz82+OesMuJwiGQLHaHY9
ZPm+mkQqLm3ytsXFc2a2e9D0mWGeoB1HlydLk1NJD6RodWiJxCDbJhJFLoa1Mhh51rtWbiHPqjjh
p6B6ckB4iFU+SkTxXqlMz/Eu7mq0DhhwkruTpjNOt5GlE7ig9WL7UY2hlfNj2EqsYxMZb2Zr3llq
mwe9ligsQ+DOSKpmkW1ZBUUsjiqiQcdcfbNOXyuipDJt6pHqq7pbFw3DEBR2myyw/y61zmgaknEp
mB7m7KVJjt5KKjboUuYQMXRfp1pZUVBaedNm39dpc7Ml+v06jUGjKD/KenmkaHXZbWyXXgzV0wLi
SYum75OonmJ1T1HuVKyQdEB6xAdiokI1qVZqsyHxd1SesUMDUK1YYo24OvVp4hVZ+ohoj/vJmZ96
ZWIqiOKV+HkwGF2fuJbGXT1o2YnYzs0DKPVd57ZxF2iSBO8IxKvZhUQRlujy2Lb1906nI9+nInMB
x2GDhR+E5F3/IYcwSsZfLavNuZu5j+XSH3szuiva9rlyzPPjYZbJpVl1TENKdWGCfLAQHDZ28paX
02+t3ZKormJM0Jq7frkZrfY7sJYX2YuP3AiZjdD4F6nLRCAL8r1FOnRV5m32/A1Hsj8OEUX3cDRz
bNEL06Ktsjs3m1BJrmPtNgQtdQWeVVHIHzlOGpzyy3OBUZlBk+5ZeolUrJ4mwrQlXSEaqUBkNn+d
EhHEOcO7fNGOijDyA2m5qAiK26mKXhDJePNSb3cTEXxuI8DlVrw6iYGzYgZZ1dFPITMchcM8f5OC
3UTJ1PyxUWR1shEVu1JrH43YUg7Q6gFkJSdlGUp/RPDMudHNbEaTibAaduCBn6/Or87c95w+pqc2
ERgQuJmbWki6Y8OrLatHZWh2FgU2D4AgGcrP3W0btD0Jb/1mv9qcb85bVRpus6SskbsXiXCG/Ng7
49kZkmJX3lcumfU/ovSl6+XgoSc6JIn+WMWqyqFrdC39SIRVctSAttotK2nWoeVCM8miEA2nhhDS
YMjVYEDV55uwDwLQbgjMHXpb8/yKe4xGjxgrmnRjOGpnzElst6tyTBfeK6ZzP5X0g7ucaW1G1icw
JYYq8nHR2Ktjmb/2TXc0FgR5g8rs5BE8RnyGenLM29QO9GSt/aRpO6+ZQOKTK6ai6vKoIwnRGxli
bjqyD+M76S2iwaHt1OybaH9piVVho8efuqAxFn+Who4QvFUKj2rqdaDb7Q1Fk/kNwyDos99URX5G
ZXqyGiwna6S85RZCL1urfc76IFCgApxG1Xif/ou9s9iSHMnS8AuN6ohh60zhwZCx0YkkMbOefj4z
zyqPyu7pmtnPRsfEbHDvD/X0lFG9LKbUvY0d4HStk0I29gg9M4xM0kPnOT/jWFfBc5FIb/riFYyH
soD0ux7AQhVG+OYHb41+THNiy2piFuiTeODgkUVvQ30n9x0mAPsRzVuDitM0ptiVe3QNBs1CZdFa
zlUCEyoYXmHa6Ysaqt2ijxVCB0g87OpufoYDgSRiH+5yL01XI+uR3Flg9vXTIhOMW0Uy7LRJey3A
LUNzs9Y64VjyIs1hpo4jFqEihgfMday9n6M4GcbB/GpB+hKWLQA2QPhIhj6HOsM1zMm0ePjSKvDD
fOcNgKv1ptT3caQ+ILJZA6AHKqMrs7cc0AxY5NDovoBB3WoC4j9h3WX3LiiyEj6C4mk/wphAaDd9
5K19NwzEsB2iCHulHN9aJzi1COH2eb/xcgUsoKU8T5Nm7ke1RR8K+OxIh2etmbO5ohkAOYiyc1Ie
9Tbfm7VSHRRGro258W1L3apK2IgBYH2ZWFgGAVKHj9na1j3d1XlTGEDPsJbKlh0JbkL2GYowOtAS
brdDKg8DWVm6TgIRoMjQywP83Q8k1fz50LvBdsoBitkC8CLBJAi52pt2Ls7TmMwHpL7mQ0xAdOkJ
+IQ8mtvqzrZLxy3yUjvcSI+gU9xFmmIjhaUmdWf+UrtZtIHD1B4iX6flGJBqCx0wn0msoQym36A7
j2wbbMdBJ+PX6jexjk1Okj3zidPsmoBW2wDGWhfQG7FIwFcKFtqq3h5nF9noRkMtUkl+dHV0N8wZ
LBc3/2Fp6Y0T3pcRY495Cu58f7yhmzQuPSe8G4rmOW+SxyqJjhm8zXoYcRDFdt3VP9zOfjcPrhh+
IiuKgFzxQ0+DO71V0T8Z4Gc5oLFjULv0Mm76zqZd757Hjoxm3R37SnRTyN3G6kzTRzAMZctFTXKG
TBIqsGnLWeYos9YgwN4Z900HYNzTYTC6fN07DUe1NaCF4JgZf+fmvlcAbpQlgnekQjqlyg+2Pvpr
qyteJApDooQSXnSCukeQ8YsqURGtmsmFCSAmOXIEBxXlY/rd0DxF7H4GAWSmg7UlSFORYE480EhZ
bcPYLJ7ipP3WtPRV5NuVJfmtRLOlraIJ9T2sjbtwK/FAYexnF2QQQq/wiCsbvFzoLZvae7J1ErBW
NiOHBU82ATQV1eqXAPYu/rb5i+/621wENNQ4wZ7Pf2LAtDNBMC+93DrpbfDsGV20nWyP61Ut+HS0
brmK8AXsoIM7Ed8J2oGBa497Gj8BMi104qIihKBI122JJvBSUTHcxP7juwn+XcYwMWh3cQpHKLhR
4NZoDNjg9881HCwxnBxU4CH2fIMNBP1Ba4OpNkpMNsMTn8dTt/HP3iQgZ1nKj7GPvUVdcwOtDr6j
HLVFMGd0buhiYhwh8rNgVscJw9/K/pmIZl2E/uQg0S+Bp4IZBIrdkh8zIaSIIffcc2wtsrFX79t9
qWfuahSngz39rGnT2nNJLYkQngxzKZn3VKnpezUjRRMDHodcFH9r/OSnOc5rp4VgMXJ/cX0OVdBN
Q5CicqCq4Tpq1YdYB8rho8y1dyYcHFBI8ApaVxu49LKjPlx3pJHKSFuWiHlturxc9q02ryDJQ2rT
7/y2j2ie6cLh4fjhtv4jtnu7eEIsvjaSnZN2H5k9QazooWQTIj/p0SlFkRJKoA6PBqhEaOvDziGe
2n40ZIIW4ovB2dpeVSKOac/6muwudp8BTx1cvGWNK7OGjBuopNzlq3TBMC+RG0z3o8U/3omw4lCE
Hrc13rdO/d23iQjkw3TEPoj+ek+gwo6bV3x/tgAlGYiqxQuOX4jcV8BTY0AMtan7qxT39OVQm+vC
oNNEzB0OZY06SqJwUbbS3o39vmiOHVpQa/l6QmoaTAtaqIzxeytQ/P2cv+g4xC1iIoMDFNbYAzSb
qPOwUvzhYTZJPflzKRgXxlkx3HsVF4Ul0mqcz3MflIh844jG8rLlqTgxUQw8/b5EXXSv+MR65VeX
II+faSqAupHeCQnHJXM/ZyQ1zBB/TxEISWo+HuR0UTMl4kj+QV2EvvuETBIcK7GOUVvFB7V3LUFs
8Z6MUAypRSTGyaz7uja/pSWxIdTWFwSSfkSKesZEPewLSLShhy4LjzSKK4T5EQQlUDkF/KNWHmny
aJit0LctBJ8jPDmZiOMqMyKTjQotvsd7uE0es3E8xwXReYjlRNki0110aqqv0nnG/TTTblLkzOA8
ErKhoVjPfPCLseW9yuB2TjCOyPawR7oZNwUiPHgw5DjRdvoum4F2VEO8xotlWhSlGe20Nm0JOsEw
CzJr37UDCq9T/B6YRGE05dRrBCXquDjgGvDgu1UCyCilOQ4RqBu0cJ0rBRqTvbvxsgi1UzNvd57/
GDaoQ4X+zE+LcAXDr7wrshWOVskmReaHAe+416JpXyvWW0DqgVFBiQm1j2JC8pWceb9POtwzUGv9
manPrfiArVDgvrzkPULODiNehsc5J0mIm2m1eg/5aJsZROdAoqa4lEcxcSFCFnx4xC+sZS7Qu3wm
2Db8JLzCax7cpyjVz+ls3WNKrq/pQMHfbddO2dHdASEvvzH0GYfVGBsbza8mft1aX6tddd8ApF2E
RfJTnalpu/rGoKpcqFGGvuBkEQ3T9KOum8qKgL2aVVtdR1t4REglUxviagqGIAn+JyqIGSqZ5hu6
kzciiusnp7aaHsI+eFWRyYaYoCurFKUFr29EHI1ecADlzgZDt5r4n7nD5kdVJvVyisKjpYHqLsnx
7WKTAKkXDzuFOgVh71kj/kCqLQv6ZoHQpb8eogf4+B911R9oYle+Oe0Z8EPFLWCc86Og/UAvcWSY
05iTv8WrGUHwXVZE+6La1apeQQbdJOawDcqy2JMpeI3M9l5tBtTVcU/UAVETxG7JulXFVstD3scL
Rt50xoIAdpj9pdYQNQ/S6dmenZ2WOR89eOi6hcpTa8hI6/TggA3bGt3CKI4IRWEfUzO+wV/4tUzD
ZBlN47tjDQqY8GTfG+kJjivjmlzrAev0wF7t5oxu3s5q9aeqFsjr6KxW6dmYovuugHGUZtFp9gDz
+Gm982o1wM3I/qp16ZvUN47cdI3cQ7yOU75HR0XhQJ3hmUTWm4YKzmZoqjMqKdWWkG18zObYWykq
bV0L2oMPtTiOE90Uu72PTOKZC+jv05yhkmgZP/xZr7A6QY5rTZwZEJFRzAc5QeC7Q2n+r/laIDWq
YjgoTeEe60qrt4YSPNRcwUHL0mmJzr+77EdlOsINhnidVCuDemkxzqp6KEJjyqB51yqQZua90L9F
thK2UoexgZ4Z+cknITtjmkmuzlmrBAswSsCZOR/UrT2k6JcowPzaJDH4IkQRexL9IEtykiSQpCPa
7rUEuMiJ36UhY9yE3loIOP26Yg7BODKSWwcxccIaZdA4MB5RpoxO5SqoBshYOtg4Ha/rvgMiTX6S
kClDY3TLaY4sDN84UUGrvfDzGAX+vyaWV0YLA+z2GsHk/KiY9UGmBv4flPAPoATHNsjj/8+YhCVZ
8Prje/FZQeiyzy9MAi3+HxDVXSLnBjl51Nb/wiRoqvcHQjSqgy8RXz15+ismQQOTACmVPVUPPoNq
XBWE7D/Qa9Yxc0V2yHA4yP8FlMBl/D3bp7oOlD54xw5pJgv20G+5NxWpP9XHAvCY1mSUnaCrDkOT
VsA7/yxdlpUjOfB4ikrCJrIst/qXdaMPj7GeJsgr4ijX48lZOSk0UF3Q1uALDt5dm3QYoDVDeg/z
s8WdAQB40oSg85umQbgtcDExEgsjMdqRkxJtPrKsciNiblgzysVyq/Tvm3463HWb65FkaVTokNTd
8KXvqKavK3876wDVDQzaX1chS79tc7kyktWwgrwxYmzENcttco0oTdx7ayWlG++AEm98xC/yGfSb
iqC1SrZJYOLkUjkhqfW3+QSu50GuQeAFeSYLdUext1yU0lE5aE+yfN1QzsrJdcvL5mLHTyf4d6t/
Wxbk1FdNYqPEEpDtUsv99UiyZHi4rqgVMGzBVAGUQehJFuWEMUGBeNSfE8arrDbB9l0WdgYBntlr
EG8Xj+z6FuXD+202l+8frQ4CoraDao5d2kBaTAIUk/joEEIJF+iGwN0PBVdHfoRFhktArYngp9hQ
LpOly37yk9YthZ5Oq53ldzrJZXJ1pmnHyggTRsfsC8AZk5GIEOOnfWVRH8w7u3OGjZy7fvxy9nJQ
cYGgDEZNOQ9mDaIt0lGTlkU5iQat33fpRy4gZlNQ06/NBNAsERNE90FZi5LpuDD+FKNYRprRHJwi
DeudLLZTi1YKyTf4iPkKYWeUHQRZR07Ag3eAaOE6aH4X7Rx3Wsvlks4jS2pCbyev1a1kKfkIfv6i
Kl3njbow1qmdf5G0IjmR0SFZkiEiaHEwWQTtCtYVVmqluybzD4EqYJCL0fTuQvQh8sAv5UZhv/Vq
ZydpPJLoEziC3/OpCFZKjuiaaawQvk1ZK+MMmSy6ks1YMQizsjs78KxNRfRI3g5IQE4hi67V0XKm
yOsiUOTHy1x39AwnhGDpxLFNn3Hy1PX18h0Q1StdDC5kUEWSXGRkRc7KieRkyRIY3RuQ3O5GUl6g
/wmGzwyLAhFmnkKWme1mnpp7+RRiHNIuXDJ5NrVTJnSJIOAIJOnkRYAlZ0ynwnxCEgZUzy9WVhAJ
gpYFl3hVJmhppcJ6yiVjDXilVBZT3JBmuFyXhmcHD4gvlGi8s5QXJd+JqdQ4lMBpkovkG7q+K38z
l1C7UoahKBKl2UsJGHhzmWWkXh2mGAWX2heMclVnbOMH+0B8fQCVX7yxok9oYh5bFf12FpQvuU6W
TE1f62aa7mSsSRHYUVnyxhJSulIBha1CpVlrRvfdlbDTVqBcjQRu6KIWRTmPieCjJowxLEnh6w34
bbIo+Vay5DZZxMcUnCQ/VhOMqqQNRh6MAMVK9mFAL3thD8BlLfSTZCB1EtFUWbrOujNYbtDSP+Wi
rgu+uLD16GAxGF1IgpiLLNjGCOabK2csRE5ki0jRbkzc19JMqe//ulk3Nztu9q95rFKExqRSIhDy
5x1eblPifG0Bzi1bTd/j4HRllcm7vLLKShGuM0kUjW7tbyPk9ZbgDqKlvHN5uw5Ok9yqnMoFmMEu
bWcgVi9YZd1IPKXTYwTKrt+r/DqKpMEtx0aoxWhE43/5g8Vv7HXKNgsNDUar+KnFxMS7t0Kak34t
kWoEyj5PAvhU5I3J58m3UrjVAM2lv4sFZHsQQGVTNNtyFsHSEJCJmLc0MFnF3COrJ9t6GeqUE7Io
JZ9NRX4sgm5u94ZAIOIH44hvHiMX8NVOQmoi61G0LfPxIJf5+fTuYFC70TsrPsqJnSaQjwsVQeMw
M1eGiKN3ApI+Cti5LDluwEeaJ/W4r51HbYCx7+Sujanu3BzKLCOuR7sHw1FM+hExH8HUWwcqsYVF
IkDT8gO/zJtVC2vPI5QdBtrKLmt+Nfn6L3FX8TZnxF2B1SDgstAlo3AWDFXJo5VcwVZRBewDTgaj
RVo8Hp/8uGXpOtvCIgCEMnT4CJMzmWbtICdBoL1aPeoMs+BxqqLqlBMnIm57XSZnizn3iASINXIb
ufo6K5cZcRBu9ck+yjl8Bamb5XaXolz66TiXogvzy26p9+ypVzZ1U510QS6QtAId8bq92twXui3c
Ch2UV4Tjcq8EATkTj8AWon4rveQ7S0VXEiQnvSAtJ6FnioWXolxPpXLrMzQlDEqsloAJ1AHBFa0D
hauURblQTkqxWpYUes00GiKyft1Hzvb3BpbGl4PIVXKpPNBkizYr0Rkjl41d0jUR85E4yPVIoR9X
Cz2ycrDu4seTqwvZn5HFUHYvxT6xKMnZJBt4Cdd5ueF19rI6Ez/MpSh3SuUfcz2m3P46e1n929ni
6z4WynfbtisvVyD3+3SVlw0vx3Cq2sdm0NWhzdPoF6No9JqBRk/O+7qJlp4PYVMuk5NOrL3OEif5
tbEsXfeVs91chQcyiHLGDEh1X4qqZc8wPcShFFM0t7J4WXo9zvVUtIgq8RZ4YnKtvDi5y7/b+NMR
r6vlLtdZufOn44u7kMvGiJrCjXYYv//ik0hSyZVe8tssMQpvCQ3EgnoA+UQXbVslKLXXiWll9dq3
pu9yEconNO+e6JpdN/ltVq74H5dhxA2aqUvUhdzOkP2F3451Ocu/Xd8hugYWqRJeTuKK/7pRee1y
WSMrKVm8biNX10ZM9XVZKG71uo2loXMJhMQrBwNZuGopDywn8uENSssrd7Qh2yiJ/ViWOfI8adev
CtnJy/r+JgwQEmkEz9gSYw1Hdvnk/HVyWVjnmi/IczoNk+gXXtcjlV8cLoeUB5HzcvVloZxXp3Rc
a/kMQd5RwOoq4LnJFDGQrdH2B/8kAuntuhKQC7cW3jUWFPl1JYjdpqFYdG5Fszea8/CojUA4pqrZ
9SZioR3xXOor/iVT0Kc72ZecRS9SJ5AJy74Wql2aWuDr5ZkHb1bNgyyFVWZdSmbUO1uG+ohq/skd
upB5YkSLloBciZeiWq0usbvUqf8z2eMbMV46hHlKlwuwD/x1MZELbYXMWK83Jtg67UEXOgKpGpBe
iEL3oI7ttO071zqMYtKhhr6PWpDcQdkeYjFWkaUM8TZEfLRtrebqoRWTQSSYm9oAultYX80Oak8v
hkTXiVxm00MgqGegEumSDFVmkgtFA/lUx1QKI2JAlVoVv8010JJMNseuaInlhKAgmZniVaUK5h2L
fpYl+lXywciSnMgVaQnLsO39nMQnBK3LRAdv3szuxpd1YytrZqkdIClosSzKpcgXnycTgYdJZNY9
GIaMNSLuN6in3e8ba6K2lrvJNbKEmyvw+PyAxnT7aZL9fVaulctIDYHm8UYLF3ei2L43EW2NTYAs
BhAxuey6QpZG8ai8ETNOuAu/3q8sXScI1/1653KZnEWNSowHxC5y/lKau/twBoyTXEYLYq1cIT8Y
uZ1g8bUQb7AZpMlFFig/0DfMD9dZRTaRoRzskTLJ0bMRDe910zBCLcVXJ2/5aaPUiLZR1K7DnqGq
h2ZpsxuFvIEr9AxANbl0jsCjLBKblAwDDMwBHYzdeqPsTnKC9LMQ4nXRCxwbGgWBSZCTDvUwOhGm
u+rVDtCkqNcqKQpyrcPIqI1r0DwR2UV3OqRoCw5gkA+SyKcJNt91tpM6Gtd5WZLbyK3lbOmjAfH/
wdr/jdy7BfjqPwZrP9LoZ1Hn0cfncO1lrz/DtZr5BzKNmmN5Nuh7Qfn6k0Km6eYfpmqp+JTZmIGB
zL+Ga4nxAgMhLqvyeRl/C9fqf2CwBo/CVV3XcFxc+P4vgu9/d7mxVC4LDXh8NRxDNUzdFNHcbx8P
UR40yN3/VzsbRVlhKnHOB8Nba4UK+XU0T71ajmSiwv65MMd835mRu6oiC7I7Mr0oDkflNvK7x97H
JACO17cgK049vF/I6fk5ssMVoiGxpee3meopB5Jh75FCShz12n6PEOiu8crnwXXHW2D7463Xuvbm
04v4Nzwu6zfCmrgxEw4XnF1YB65uCxj6pxsz86lMvLDrzwEqD9tBwINb89ts1tYubIP8BMImXGkI
Cm9hBwCg7hr3BEJHO5eh+aPFZP3ojf1tYZfjDRwbFKk6pYXM3ts3Nb7u6lB3d04UAiQxkUjVRgTT
atdPb0CcfO+xVdqpI+rUTqc9ORkZXU1vevB+ZX+MXBS2bGx2ycICBsArDruVdq3k1bAP0OA8Gt0Q
H5MWmOvoNM52mvC6BmThH6mF73xFcfHA7I1n9JwQenPM8BiurVwhdos3+KM9l8YuN6d+GQQIDv/n
Z2r/xo2Tz9R2bBfeCtRGsgi/PdPICV3bm9pzMOOTRXQ72ng9uo4BULSnPlCXVjlPB2U2udhIibZ5
CVahGL67ZtDgOF7pxwZvw9RH+LAHNLlri7ZDabTXF1W8rcfaeiTZnDxoQb3gQevPHkJ8pKbJaact
adXUHhCy6fMjPYV1YOIEtBhQTsMjbniC2MUI2IbTDqcKRgfyz9s0RJmAkFxxBk8Zgh3zMceETYbQ
iJve0uUUsDSwpJVAgEz6oD0ZDs/Sm+/c0M5eJmy0eycb0Fwtw5tEKwSO+eCUkUiVzi19Ieshidx5
F4dt9qK358rqqpOB3uOn5l40/L2IwE1THP0TmeJff16ykarDV27zD2OP9/f34aARS+o7bc6YNSfB
jLlrAn1AB/u4q0PANUhWR8ceYcebEZ+2bVKHa9vHPkUPj22FwDgmz+euNdVT1OZASxUY2it6sOrL
P3w3XMYnmp7qaI5DO2t4OnUMk98YH5Y6BmaJx9BZ1ZXmECfWTW4DTrNCdJo7sFf/cDosL/71fJ6K
f5tgrZKH+u3XRxBtmqs6LM4rnOHDW0X7UbUJsjSKbq21WjPPAD9hzhuz91jxQy3Aea5sryuOngoe
pDPVB+fBmLzgpTXUbK8OBtWZ8zVG5z1tI+WFcBKAmNovt4UPAx8TOAeWR4ZsgO7MBDJ9+x8M4WRd
9fcHyL+mWzqMY5uc3+83BAU4CoM8i86WabyjTBIeHZxfFqOr1VRXQbUMbADJjmP16wZ98pNBTXSs
Z3yzYrt6iMg/0//Ak1FjJwaHiAmW2p2cJKb3A8k/Z29E/IKTNmOMq87BcZzzdtmENYGtmppd4+5w
RBg2Q4c1hl8Nh8qFG4S0iHZAZlkD+1eZm6Z20jOuehW4o9h59bIiBCpxmDQfzcO4c5DKSN1ulbXY
6GGF3vd4C0JMcheIR45o7sHXaImYI48/MogrjaXSdD/bRg3PSo0coU+DCg830k6u62uLckpmqM9p
c/QLoh+l2eb/YAFn/euHBG2R5hEVG1g2jin+v09tiGp3iC9YPoLvLvTeEeYrYjmE3Ou3IVSoeHto
/0PtDgg8T98TzY1/GJm20uNi+KgSRyOAYdq3IZD4fTIo/RYQq/+ACcO4iMS20CxGQ5m+d11yBn26
H1EJfo8LSDYQbcJbnI6muyrNgAtZEEt7jA0+oLI4jNMf8AezYPk2gKHhWSz1arqLS6Sk5mTGd9L0
lH2Qa48DBCSkOSo0zoCwgpJW851iqdUmZ5i4iyC3Kko+7MYZQrJp5+k5IFbZ+/WXPhnLW4Rx6hfT
ua8Jn726jdViibT+zxUDqQHxL/7t0zZMTPYghwrPYFoV8tKfHzH6OZFah9CcWzhHy0pLtSP6INpR
bUZQ5UGkbdMZ+qBcISej6/vKUhHb1FjMV5vrPpqPACBmR58WfdrEcmINQoLY8Xq0vsniZY+dIqBw
cVy52sd15FfxsuVsK8oS11zCudgFolfKVSpDne2R/iFO/teOcsXllPICMZ/xN55pvlyWGfIKrief
vISX4Tudum9CJM7+3T1dt/51XO07GeyJgY24hr9u5rfbulyT3OZy0q7MbjGk0eoe2SDhM1aI/eUG
vlm7yuXJyzVyMsnHL4smvyyck5A2fqv12rxG0O2kGP4xAlSws9BrabobQJQzysajsUYq2d+0SFYv
B/qxL701/0QLKNlM7fOkDD97gKioBBin2Jx/MtJHKneKntoE9XJILaswGb+WGTYLcdfjVYKS0HKE
KuOp5bPfOee40ZMFMhnBdq7zVz2iu1pY803eqeuo1oIt7ixHGnyBF0txbMiVtaH7MAV9GFYA9ZHo
rOgmJL5+1nXcSKbxflBozgO8TcGuLdrB7hB6gjU6txB8EgeqkmtiuODXBF3U8XHIqUa7nmNErlMs
1fgHvTNIRcpsrLPogCcBAUTdfkXT42xH36u4P/eJE99EhrLntbWbxK7vtF6/RVecRGmMD5nagnvN
7Baum0iC8BuscjC4W9QWHkKjo0Gy+w2/77uZvrsZXnnWhA50hHq1ZTTIRJlhuQS8Dt6YYTjKZ4Jp
7y5LpUbjKilPRVLZa2hS3gKPy7d5hEfpGofEcM5B0IRHpQUnmRYT2VQPS060WJu81k9WFVQsTt4S
HzgneLCllo7fY6t81ImnrApbf4iD+sarMC2EbPeAWAEPuCm3FYmVLaNmBfIQbjf+KsAgg5zBOu/6
bw7q5TWGdNtWS/EaKSrj1jDfk7ZcYhgB60aYAIcg8lzUpAkt5FuE5bQj1MpR15D7nSIcl3ZKhcd5
aNsHWuxj0inIJYUpbvRuDdAVjH7v8Pbi8VtUpQ+Zkys3ukstWaDwVcJTCzRF3U9O1awUsNXLXHBS
/PYEPB/b797ajyHIMmQeojpod1ps0byH1amypi15BX8PiDKmVs950tiKIEwX6wu9gTMydzG9m4yq
OHGetQr96hn3oAXy4lk6IvCkN93ameGMuIY6Immpk/lRyHhimrCc9fGnMySHdHwxrfi7XXQbVG76
NYphDzlJo5NrOQdcjRCfGyp3U5GAifX+q+HAG1WsFCz+Q0s7v+gT7ZRXySNIXTcuseozcV0mu6ST
/CJPqh3b1HoZkem5HUoTsYgOKFjT39WVXa9aRnqzWjyGRqkLCrq9DuryrFh6ty5i/ISiBtkzJ/A2
fWUGB8/X1n2cQzsut1iLB6umKGswtWaxaqMUMtBINrk1qVrjOf0+mz2Jp7Id1mO7nEsV3avcseh1
9+cua5OFOainAAGeslbSrTrZZwu6zcZ2UNRyQx3NCjc4DPBb89j5Ss7mlgorRW8veZk6lGexzUKh
QjcOk48zoJWoB9ySQOY7KT+pHdxjtDDya+Ei5gMXVwj80dnYBCjuM1pH53VCV9oOpnMPBjq9NQZs
cagQEffPBX+MhAvUMQQHx/jcNaa+zJBXhqPZPCHogFXwrGHlicjVKCwFx7zczfQvF7ZXPNPZ2sSx
9zzYQQwIqcBYvIGsq1df+IYQWUXwe2cksB+tDFxoNUB1mSvri+Ly/EYL3yi4rfrGFB72GQ4u8BVP
2F7Wa6yjNKC45iO00GBBs53venTCl7pSweT13B/AKMlTWk2+UiLnyHDoq4VvYiGedESKA/gunp0R
OI/JDl57x9wyFEOUfW4hpM9bgL43Y+UiVR44KhVkuooRKl6p02QerZx6MmVUNMdmfJ8iENrrU3PX
EGPGDHLf1XHECzDqrW2XQArwJFr4redtZjCyAF8R/WyT96SHCcSDbGw7QdvuNUQEegQ+CZXBFO4o
Sb3yuvY8WXdFpej70YcPGJd2sx7mUVuF9n076+7amBg0tnjC1hPwYsBoy0lNJ3ia+C2aSLk5VaUc
+9uhd/Uj1F309qzHCHuVgPoQNygk5kzSeAsd72kMJeiBtibiwHq481M/32rWO54SJ70TqLDceLJ0
9+T4vOEZL223xzRnggyyaqL5EXpswc0hBqAX2rjpjQ9+sH6bdtFzQsW5nOpGJ4dXbUN61eik5ET1
TW01JsE2g+E1esBgp7qDvhMzWzvlS5WoD5Ae5y+5BzhDaFvmXqwhdmy/1dV4Dqk6y2zedmjcbhwH
V5TCxMY1s0DJhykSjJi0QJJWtiMaZAtfGae7gpjDWo3wEceUHrMd41FT0pAATkENoCsgn4v2qVNg
5VWaUq0w13Q2XusdIShbWwITd048Psb9vCPLc6P2/o8uT35oHcQMrR931jxnS00b31RkQheaQHNF
JhLfUYkyYTx2NxVS3CtzgKQadCiTW/mrXaN7TSCd2trCA6Jm1BRa1T7MTg2ZACoYFLTMb4in70hk
am+gqPq1p5rDsQ885YwBB4kCsYWcyNkEfMutaofj0YcJsJa7if01Hsw3F9c8nPlm5aFFUW4HQsTZ
BkkQP0FS+SmP0QzTDbLD3WtFe7oxM4wUBpwJUIBN8+UsjpG79z1iAF/tOIlWhaWF57EtGvgmBkLh
Xq186UmoyWM5gJLJ53vuva6MBf46abbFmL44xmEOU8JJPxylrL/rmXYknty+KSbuAa6uFNiqe8MN
kOdxhT929q5g6Co35dFDPUkCwiNhPzF6G9BNn+f6vgbVAHJEHK1HlLJJv+kOeSPsrNRb/EHbgxti
XIVOFJ67pfdmiS2xYbnpscd9mzq1wbI+CE9D11o3QUKTUZre9A5zfT1odvV9dNAJnLqqe6TLA/oa
z4EJOsau7zXtXu18EwImm6nmq2GW5teJFN3SAGF8OwWjRlqkrTaDWkcvju6+yC0t3BHjLNRfuwCK
Y+SM5jFTmuAMdV7BMEDzeuU9x4qngIb43Q2ieqHaRvzo1Ujs6pCcdk5rK/dmpWvAT7gXE3gl2Z/m
Kz5KGBbNbnjbOYV3sIFzbnrEHhnBu0/yAUECv6O5quBSo77IfzAcq6Sqz5YDB7dQ9fqjKOCQiqOW
Njo8qPJYDyXCTTtbeN/mXVQ9pAbmKXITj94uvrj+h2LBQ3DB1589w06OipIq68otrBffCx/lpkEX
PGANQdigUt11XVrFMeO7O9dGhhac3Zkfber9epAk/bAUyvsH0OgNsrphudOGVn3wIW5fTjz02bLs
XA+WIsewGoRJkX4oT41amQhHj9Bh1az4NpivypzqH70fqquqr9UTsOP2rBMdvGyQK8faMNOvqI50
K0Wp/VOvKOF54hqX/mTk3zCPSutB+5rZmJeZ5lDcTOZg3PSFFq7kKTLoF3xwqo2ZQuq2841vO83N
0NnZqoon56sAvstLqTuiq63j3bjYrd7gb9WssgKFTaeBYuD3Qiqr+EaXz1q2nOtcjIpxkhuoXux+
TMqDvB7bJ7GST5F6TuCKo5xjGSt85ZuPHpH6ywUJQksBEO88lVp8UivHW+Wt5b47vCy5BXGIeum6
WXVL5Wkdw0mP120xte/4s1/u2vLgXjLo1G5ThtPH1nPKdUiN9wVPucttIysfLXlA4V3gWtkxE1WT
GNx/saOCTbmVueX16J7f3CWB4R4wl9PXE6pcX3KSW/JefPDbqH/ZuyhWIsYGMP/7KAfZZUVYMY7m
Vh6nVSxtUTl2cm9NNck12tyNbSvxWx/gxiPeUTgSSgjjerxvdCVAqnJGRR8TkVe6Bwe5RRK03SLi
l7ifqxJxMcxQ8Sa2l53uFC8F4urWOI8fkZt4aCtP0REnI/3BqtRvg5KMH/w8KvEA2791Q3r7akhI
wxE7qHp6Ii5pPae64e9Um4GNH2JnojVHuaNuxZhhEdc40J6naxROmo3t5s9yJcIZIQHU0j4PlotP
HfrFl6OCu34YBrV7iuvG3ltVCjsuiaYPrJJ16sKPdqyzDf6Ixd5L1epZJ8AnL1+12wFB58y4yQN/
vNXSyFrIy+z78b21nOSxawzjgFRevJbL8xCObNMOX8qpoHeCVvhuGC39ZXbMnbxEXLOwqwsm7RS3
kXFn4Y58OaKNuxt9vdS9j2JbP/YTdbU8JPZwKx1dmzd3bLXtf7N3XruRI+2WfSIe0Jvb9D7l3Q2h
Mk3PIBlB+/SzyOo5hfMDg8HcDxogpFRJrUwlyYhv7712qTXTXg/c7ENP7M3yI2HGjxsSM2za9SZ8
VCMsgMBlk6b5MnioSoO8sayNBzxD1mVSvbZenvtQxUfGPNObKB32Z8ZAkc4QTJ+VztIeaM4DMgfI
Aps60KFqzFOS2sVzC1T7z28FehugrujvOvzhq6+hCyxfkPF0yyKvfO0mtzqqIGOPO7TZN8m85bdt
J4pcapk4xzgH4ibMkBmxKZ7+vDoSuAESvORaHno3J6aGZvmpjdG+9gxGn3FU5Bi2c2T1+Q+Ya2eT
G/2XH9XtzrJK3jKDcF/9Bpzf/HXN0AxY/7zF2qgP78vbDu6q/WWme92Mfw4dt+7IyKAI22ZDLaLx
oULfI28HKQkEb3VsUvcL9Ca4ZsupryKOWJqUFs2gtvCuVeY6O9+jsrHuOu6q7RM0OXFMPUuRxWWz
atjGvtftmCBXm69Z+fn3VE1Po2rsq6C2VferYA9cp+MW8wP7okZtJBEDq0f9pmHX3gApHjfIL1+e
T95SGmQTi94Xr8IPjkk6x8TAXZyGDhhByR6QsgGc7Ra76shugbkmCG+T2T1ruf3FGOOQp77z1pJO
X5tm1x1aV5m72OMclSSAUalxNEwqq89h7VV/DhE0Xxx58IH4o5UnUOOo3suHwyKV083QAKXZ+7Px
7u/j//nvln+8HKzZxffn0xYWRlRO5+Xblh+wPD51Df+P5cO/D3IZD8iuO/aqXcINkgaBU9bhhrEh
VHcaseLJl+OVnyXI4mn5tsvKt9KjsjVJ2AHFGHL2wldvSfxBlQvZZ6/IN42LJ4heG7Tz+ZC1Omvd
qmPNX9LBYNBid+pVwourL2wkiut4iXa5++0pfTwCUZjtD7laTThJgHUQk0N5TLd+d/ds+oCWf9DN
uPGMGpNTMR+Wj7IzuL/kYA3mc0aNrSPx9Cr9t9A0ntDf6MFIZ8bkEMlHjTF3dG/SQUEuLam7j0RG
4uxB/QB6tZIe1Uu2U98Bsly8qIEeM788nGWSLt+eQF+G8w1rDOCTuntdnhzT0Qqz96rQq3nkSKpN
2T/wH4uzxk5lV3rJq9FhppBSvehpPKzl7JnD8MxrRWptWqfKAB0otN3y2PLVUrJEdy0aAtox29As
gheCMquy9OCfXTDZWOvlF4tBlW9ExS5O5HN/xpRqEX80zNDNi6TbERev9hAXYbcVZnezqb8qWraW
XgCncvZeQjeQJ3A48gQyq1lTSw23jZ7jU5hhFmN6BSdlfgH+/HQHE/Vp+bygrwQsiQMM0VZHI0wP
EsnwMBnQCwCk8GQh67NZbtuN6zBySJOcbPzkadh2U0mGvHls7bKdwUbpGWv8sDeld3G1EWh4knnh
ChUaQaQKNDL5/VsC5MkTtX8QURCc2CzaCkNmrGN0otQOnnQ3MITsEnft+OTv01nRI6LJ9Tc1x60R
Wy7dL+HPXspfqRfC0GybDHnNutldWe0b4d7ziY4Wc+jflvzBEkqQs29l+ahZHCqN1pc7BY0MtIw7
HcrGepuSwL2GOfURrfegiTo+T2bO+jCt/GPLt15l33XrXAb2rgHkskkp7dymXgLlmmLPfeg1B9m6
PaF0012bHbw8xyAuZHVGe9OSKT1COH5TTjudFeHvcynt6mkaa2x8Y+ReHVdAZrMAxIwthBVESG8X
itA6da1hncJBQZkj+ZEMIVtjbg3rgOzIHjdBefdbZ1fWDIgphBN6BfVIH18iuw8fMhGkBCJy+kIg
2z9pkMFX/H8wa7bMbLM4TU7GiMIBN2ta5b1hHKq5zye2gys1Kd5ucSX/6RBqa5HvwZGe/3i8Z983
nQAPgcR4PQrzsiQ4lkTH30OmAR7oBcB13dN+gqt61QNCLyzAwpMm2jc3xm6XDYgNDEQWB/bi1Pe6
L8cHTzYO5kM8W9g8CVmDfrtDbLHR2das/DmvO4jcczyzM8mU4sS5FDOh/O9BuHgEJkIvK+JhP8K4
ADwnRnDcrv/HqL741sk0U2aIx+hPJ8tSzMLICWK09xaIbjjK2QWnVHpPytyB5kR+Z3loSfIsH3Wg
11EVnLclKZEPxGZXS3JiSfOYo6VtdW/4iDI0caY1D4WR6JyJUbXJ2xBaODZcqteX97m3tma3mDZb
wYgywbie9GMPA+bsFMMlS0UAASZkcTQ7pWjmav8clk91PCyYSuev6IzPXdETa56fyXIosCxuQlxk
3EJg2EzzAbtcvi1KMg2GHltAMMVNdPrL0rQTh/wKy8HXvX8/Cv/7I36YBbgNLT9LFfjzmeK9fGTP
zv2/ny4f6ZVHia5bHf4WyVizMTKjKCqyzXS3MGWWQ1FzHVuCJX8f8zNq2cmB2evFhR9aePkhwkLF
8omOcTl4BS83IYHiL/RnEsri2I+tSaydoh7oWvEoggUX4BlVdQYWnVegdKJig+rGaNTn2m6CS4eG
4FXmburFm91NDGps/TFU1OcUIT1gPdjalRq5XkSzBqspyhDIWyKUckdcDi6rdRqFk+LPS9LO8Hhj
qfeckzTL08kazqGQ7bqugT/w292QZN/6nGRwOrAGo9EflnDEctkiysjgg5khQkj4wHitxThp5dso
7oeTYwO0xegSogb0JRELkOlpCrgqo1brT1Kk8DjVTNgq/34etPSOkmyG1AOHUWeqtrYLCzJ+gEW1
Kbe5FXIvnjuRVGvOcAovKndx2L4siY+/qYTlo/94LHJ5IwaqRnHlfdEqyjYr3AbXdCrIVccNRWQi
Ky9ohQGNr0BKtBhiy4QDFbidrlB32YyZwn7Jyqze6UPq3wEH7Fq2ud9oMHQwB7bDYFpN/DVoIelr
7VKjSV9bzIqMgCMet6KD603ZxcLFcwpruUuo//sKCvOaILG+FCDuzj4p+032HDvB8FSCtrpBolwJ
S+tIyCEIWjHako0kTtO5IfcwsMZ7X1fUmSs610PfNRkQBm69lWaPTENGn1ms6VB7A3ARFs5D0Wdg
koRZqE1cRIyU03m74jk3HC/9o8mEdzv4tQ4RrO8fSQezjaKU8xC7486cNADEpPxHiNwPgCrKtRkg
3TQJLQUMXz4AqVEFUc9X63SAlgl+4WLgE4MObYkdVJTsAvBgQp2hvq4rouAl79JfjR5W1+UzZvEs
AQUXlTwNsrUMHPt9KG0iiJ7x1dqau4VHjvvCLJL3wa63y+Ne1aEiUKd8dK2seWuKZi9E6jxBWfhs
aM3ZBJnFTKlW7sEcMcCYk/NS0YHzDpbYOIKamRujS/kujMnZDFGJKDR/1SctCx+LDkGyhDtZRKO9
yo1YO+qCNa5HFes7paMnlvPBj9oGduHivKYzOtvruooZ5eySoh+e1C2D/XJfDtZMlzRZwhJfo5AY
B7jxrcCAMTRwXmjlbNkYsPCQTj4+tMjt7D3eaqX5b9Yok0PZZ1eElHaridh8iOaPxmQCewSg6NDY
JacOqb2TzOzxMc4bbW06FHmOE3A4vF+Kl1pSwpmnIxw0HZtbNYUnb+IKlLdjc9RjxzzIMv9dNC18
2LKq3oIuQ9tIJMM2e9I2poXpDJhzt2PdAJWNe+WPLnoOsu4QVZb+NvjJSQ5ZvE7dqH7xzCE/lkPX
rHFwMU/Wb1JqDr8ETTap4ULDsuWE7W9QV2ow6PikY2KVpxm3wkDJx6amaW4wRPjbylSxpRDBYwUp
22Pf1NVbg8BBqje/21OK6YvGQDco6Vw0zZckttQL+LbcA3yTjCo9NkMr7yXPwvXG4qAsVV6WMz1x
fbDyNISOSF0j38NfjVtd+ZSXeXvFvk7lOp8ZAOyeNL1GufFod7UiOoDCKb4ftCG33+Et7ZtJFD/6
gDlb2KXRrcuHz3qoxguyKLNv4vVHz3fMR2c+0FV7cVLm6IUOwn7e9a3NmjdZkObqAe8TmBOgz0YD
kTwJ3fHRcqbq2MWobSF4olBgFilHBG0zZO0ZdqX1YTKsXMXY5L3KiH/4kqUEncTo2u0nvit3M0iJ
YT+IxEsQMLZwa/8LfBUMqtivLghELcidwN1VmaMjfYzjTz93t/4UT59B0OGIyuNiE/lWu6l0IXea
PapnVdRcQesp+TlEycavPPe3ltZDttM6St9ZnvknUaktF7L4EwNktINLWpz6Vl+KkdkXDe9GEFmv
taMnCIis3s1YN1+dsP730+WrKJyIpA5LRSHD+tkduDgPo/1hW3La15R072gmsj/qZvjoAFwdUrP/
Rzo6XEpyb1EX5HfImdjf0oAFrs0E2HGL7M7Usli7TYRWmozMTRjv6u7PoEC+x+IRv9ghQgAqyXiI
yGc9TcZMUUtFvbKtqX8p944T2f/oqvshEJPfy3LsNph3insesUpKQO6tAGCi44xZ+tEnzQ5vYvpq
J8OnnhGm4/zwv03pP9a+Wf/uXYE0E1JwNIkDw5+QhnkgqE7lcFkWOSNSJwvBREbyNHqu+xJOfbRN
WRHsNW+i7N3TjK01dP2dROZnnkTT0Z6kutqTBy8rrd4qruxFar92rts/F5zzpWWre6JFJUw43zjy
JqLXx/HFFhQbBE7ZqtNou8656tSzqPMXULlqm1rTV25COVkBd3BPFCc9SU0am4bikkM0Vd073/OR
NTZsxpoTo0EqXtdgsNejYr41BhVbNOzu75MY/BUtBpm03A8Lhb8oj0OtG3erlvs8ivVdbYctA9P4
YDFKOjBmStaO29uHsiv1+f4qtprKnG1sMpexwlzeUYXZMHbmsLYBG2wFaevnZrQDSoVL95RndMfb
Dg1c8B+iI9OjaW/lzjXN9PgzjmjqnnLtR2xoaHTpwN41GjWIP1rzUw6/QGWhwfYWxGkNuF3ZdMZN
pu3boJnhyheFc0lb+dU0RvOcg+c5hfN8E+a38+1/UrUX7aVyjJfeMPNzoAqDBl9qFria5qx8S+t1
mrzvtDI2WizUynVdEFOhSZzepIxHQp7dy4nBnC9qdewcC0pYE7A7U36+RxbhJqZH4wWrDHOFRHh7
1C9xtdtgWjm2dk0xaW/Ri6unqrGaHX105vrfvyAEqw2lTS9uIYeNH2TyWybpDjcyfYV9nB99Mb8q
ujUDCq2jnuXVuQrRcQ1DbqzOGZ7iadBuhqJ/cP7McbsZhJvKqywVFpCpjFeIWyBQE+tXNolfjWPY
u4K//jaSBJFz6X33WGKBn7IUW1NtVN+UQsio6+lVDhgvDD+xP4PuFZjReHF7f8RQKbWrpdvFeRzl
bCXSzxQy/e9DI/ae1v5GyXjo0xBjoTbTTJNpOGtivOSxkb4m2uhhixphP5ZpcB+zNrhzVo6Yvw2w
YXi2fg8Oub00ticaPob0Gch700j/1EB+OEW69iwtij9KKZmQuuZ0E2V2LR3QCZISp/UUqnhHLGXa
mXFNce68mZZFq85hbgJtksFzbmgYYJLkoaV3bTW4gbxxifKEf8t7tlXV/AzxP2m0jrHAInmU9q8F
RZpXhhf+TSqvYF/ROW9NHO+LAFL7EBrVEdG42ky1FBB8+F7l1MGJH/ea6T2cqKZ9M4fIAkpH+VZY
V5+z8vidxIDd7bR3t6McWaEVCAg8m/xqV1SkKuYLJ60fIQpX5U8mvHeVJ+Zjn0X+LmM8tqlkqu8J
YEES7umJVK48lXYt31ydWXpUxJCaOU0oihTkT+vhMRudH3pVuPMWvn/EYl+cbZb263ApgxZyrzoG
vJkVvkZ0Q3LTzuOf4byi1IaDSxhiKxJ7LfxHy6q9VdN13Q+fG4tLfeOWeVGOPchIHqZu1u9hluvm
1L5qYbotpEi41dHf7UwiWsPA6XdxmaUXR1rPtofK4ibadDe1JN/0mLAPUTCEuxztAwlffhc9IlDb
FP8wo0FVM7yCOm9WS6abPNV+lWxyOxUHxyf2XVpcsOkOyc92QW80hWjeEQ6qOEjfAK7YEyxeTVo/
rRJzsA52bG8qKBrvDrzts2JeX6qMe76rgh86NwudZOFz5aX3xpMw5Ds3uCempfbgorvzKJKIusnI
3RsCPdVs0bLc7rMQdYR4W+TnwTP20Iu5hyXRhxN5UHshuR8abUNSSV6TFJ6GTuJkVVtd+WCmTrvm
V0B/MtgK8bT5pazXSMG/y8rosUozY8uvnm8ZYBlPtJPpT5zADZEnhTJq22z87OayWMVpQINhmwCv
d6eOamgQWHSg6d2e+we2qNZszlatmnOVcJcXzXiMMODvWXGEKyMw861e5s064yvnxh+aM3vlm+bi
yQpV/zo0+bXOWuvI2qTclLbJmC+NrTPLLO5u8jNWdAwOLVR1PdOueWxmN9oSQHBSZHll8lUAmYCm
n+X53i6UPBtJeAQXpz2E0WRQt8upTD+r+95kaJRl+0ZzS5InxU35Vn7TaqBulCg+LA8VmYGdlhoA
s8rHW2VmL8QbvZeOHgvspcF7lzTuY1K/d8OeqoTqKQUKCgq7NvcdDNFtZWdbXzAn8YyDot2HGvGJ
wFhT7iONpU7h7E3kii/LRfFNhfPluG39lM7Nk7Io3B86JYe0LUXPcMDNtaWI0URAo9uOumdIznMj
7vCu8CWl5RCsgYHkR02z5XPm8IZF/jj4sEdhdTgRo78COLYdls+8GgylGhWfccKsovGHauftrvU1
RAZk+iEMD9RbD6ckyS5jxzpHNL4H8RBelcJW3OlZicXOM6l5HiaCH7wS6dgO7wRPJsiWUYrA5A3v
rFkwUobNU2tbhOqj7JE9RLnpyybYusJtDg4DjHl2EF2XQzJQCO1AmdsEkYKlo7yX5QAJejOazapP
iuG9p8pxV6dRuk9oXY1ovCKCo0Esi9v8KkNux3aJA8YYVHbIVayfMlp8NkUhqy8mVQ/KCj8oDziw
F+9YWnEpSFu2r37r57fyyxy53KVtREut64udnDsnmYFp2La6fE+YGhIzss+LAj5NCtN+72ptxV3K
uIWVRme6ZrNXT4qXBVKnM61NI6zbig1NkGnjKWklhH3ADGdgbGxUIh0PeW9bR4Vpr1SGcR0l20yR
ezVrEy3dY7J1eE+ybxv6/LF1bXUF9HSJ3CFmSykwmdEE8KlhavE8vNmqqqEpMPimTmafZZ11smnw
vlJBM23JrQZPvlSwlKMvaXmwxoUHRIflCB5REb5Ng1Pu3tjkl6Rb8vKOwQREsNlfAKDrgr6WuM5e
nZg6CEPvr7U5q4GFNO5NZHtHGis+jCY27vhYzgTu6qPVuuWrVxqncqhTBJk62oIVrBhWpMmPYTyp
dN/7ZvhS92P/YgLqNJvsFzqWuoKfko/sgAv0vSDcDKHGeKEQgrBPWl+9HuFVl72FN6tFgtCVR1W1
lxwyMTYAylV+UCpoWGBwcCXVPsoaziSDiouTUVHMGsgAWDkwPhMO8nCvOy+xUveotIvvgNItzF8Y
UproubKmfN21mfgsqwgBx3N+W8jsbhmAN7UcVvFOsK9LPz0VjjCujKn0KxFO/Yodj/a+Rruost5S
g6A+vQ5jba3i5Exx2rtiJnxAwWPcx/admfND0hBjqq3iJVRm+2hRYUXfBio969BCb/TvdgaZ54Ba
Zw4s5jZU06NDKBU7dmG96b5F1eCoMf7PEK9NF7sAtcL5c18YjOp9+SuZ8lePDogV4dKJ7aukb4LR
xo65XmOY4UUanf9ceNUVxvmWoRWBazGX25IvThyudCuGHqze9MjamUx17jBgI/YE8t2Vwr4vD8Wx
9LeloAzTqQQzQ+6aeaKHW26r2VpVPVNNbJaX0XR+2oy01qLV3ot6GoiV1/0DFVnDg+FU0S4gAohy
02IiQk1OHR/f/6Dnb+z4bkSV6k0DXOCAHuOtFMbLA+o7zRd55F5Ss757WCCUb0bXnrjWk2KeQaJR
e/VaGEnSsXdE09KdpVne1W2TMwbn6sl1OJmArW5MjdY5M8gRRUaGkyVD1YNvxMGebKO50XLxak45
J99UPNQkU7Y2IXoML8armyT1IYqoYO0NgZeBLndUMcyITRJuBUDLa24H/x4SmtBPNI0XBdep6rso
NPe8HDSpMEOQC2TkEuQb7NiMEUT9jNnfePRakR30BBRFFdFntGrYh2KASFi1D779OKZoB416TOcD
qMdas3EgeTXVNqiqGwhjca9nnwaUoDVY+G5L7w/oSVYrjLqtFBenRiWx20Yrq0jLA1q0sc39mqaY
oTLvSWPla9J+6tBpjA3HXuv3wLK8bcMklQBP6UP9hk9lJPVz63o+VbGjfw6iON3IdKq3misKiuGk
uCRaOT3L9MWer7uRkfj7ruibF6whbOQlRciakr8KF5uJPcbTpuqH6uTkmDWAZRcHXOonsBO4YMpv
GRbRdYRDihl0bO99wokZ6q9W16prmGG9ympTO2pG9DROmncbROu+jIrzPSEo9mdf3YEoWaNIM6PG
A6ear6Dups/BZQ/qhFa6Wz7FIHJxxYRHnBHBShdlDHvMsO+VNdbYSyd7XTrVhyWV9dD3v/reaB8m
GRFlELiBWkawV/aSu8zwBHGqMWd3GtQbH3eJY8fhe2oP3S7rdSD1SfvAiYaSb+odxVH4Rd0m9PbG
/FaNRQXMCRZ+39V0RXSzgJ2E9pliCw7DjakPqBqkVbGKsfMc8NtS/WLqt6JPaLKiC7Uwe3qTS9/6
dCleLybLfawpF8AkBcHAcn/ZkGNXQ5sOT71XX1gdBIc+0bHbiix9RQ4MbslsJ/et5uQ0rK19aI9P
ZRjg1Gaml1kxbH/EVMpgvTDFC2lV7b4cBzR+s/yV1BFbnkTe8rS3V7wvuqPBQOXkQXO1bDN4wjdN
U0IW24flU8xe3cYjmktXm3EZqhLPWtdY68znXLE0/YqbWWyZlLprAvT6Veidfs17kyt6yi3RsCL5
PLSfhWYmT6Yn5TNkib0WmZ+lq+uvictLEWnlvx8tj2kdNd2Q/Pee0rBPErp6tvLgyhil+5yoIthV
Y4exyWjmvunAXUWCS4aBB4kwaouEGI1fDEafrb4ZnpOaWssuzwgAuBiW275o7o6kzSXNJ2s9yc55
tX3MmuPcRs5TQhhLUvHdKv+1iaLHhFN9HzsT80VdPbQT8RNkFrbtKgRE6MSD/2NOyZqph0M7jvJj
ruN50oFvHJnGhS+2xDttxhRSxflws3TCZnEi5+SAyI+EbClE1o3wBC3asvsL/N1y46s2/Fa0Dnpt
5X50qePthHJ/9R6TX5C9OF9MDFh1rmtPjJCrtT6V2SfGxfcIcfJcTvyInt340YVBvBKBFj1y/cRu
nxHjy7EbMaNEKsjrIX5eDtoICDmaAu9Ev0G9mbxg2gCZTi7LIWkROOrY+l4muDE+SwM606Zq298m
l8hjHT0orl6HTBvaQ8r8FT2987ehi8xsadpWoLRhrzZIQSY1SMDJKPY4sei4CgtE3U516FmZxgbP
ZrCtPLXXU435k605exft6+Aw9oVljowHdIwtEMrkwf9BBi14VAy41jL36R0WntxySbPWwmGgbFhn
Zx4P1zatI0sy7v/jcf8veFzD1Oce2/8zH3f/W+Cw/B+8hX+/51/ggq//l0/TYWB7umnQoGcR6vy3
s9d3/svVsYjp3kzU9aij/G/ggvW3pNfS/4tyOpu6X9ZShuOb/098BbzM/zPhaM94B/5zdCAPUB7c
/yAsBKYofZZj+UEW1W+RcqOeZmJm/U/guCcmjODhaP1JivqiW1SjxHHCvJ6gOeUnbAyQnxD2ttFc
yloM6FR5SKiIuHB0oAyGuWrobcMmIJoqg5jwmfHot9qNFiWL6xV1sJVv/QOFv9pQZvx7cuuT7mrB
ObW6ZJfHaK4itW8aKL+NhPnH/slodoOnlbuGaZ2VpXKbF3m17R2EmUmO8dZq/VthfvQGSwcnT+f5
JXkX4TzQ70XAI+OC4lryqhWjv2vwIK/4TloQaPFZ96F1zLsCuFFm/ioHJ9qkk7WRGQ7gBKheZt5K
YX8ZzUgNnpgMvuruxlT/xjv7gNmpw+RUnoqgOI5Tryhta30m5/69U3KdZC7lc7OPfqT4jyC0sU9s
u6bDIn7uiu6xDtmd+wGj/SbxUQD0jcn6b4uzt9goaeNyrR2usyiJaVbz61avrermOO1ZlBOj9r7b
UK9O0W0xMlip7IJdTQ/7IWr7DUTHR7aHv+1cu6QsAhIq1rIi2pnlROWTsetB6CDOVj2boxK1bWWO
+WPGyMOZ6mNdUHjBa/Wgi+nNj4MU3259ctsJZEQkum2j0ER6nQF6nRsIRji8PDd2kZfJ7ygqkgbT
/1V0ya3JtH/MLtwojahYurfMeE+Fz8/ADA95Wb6Xkc/7wd1HrfMzoymJNVd1H3la4dQ8sE5+Dwv7
gvi5BrQU0elHeU46x/Dqwd2IpH2ctJE9c+E/9cpm50nNMMNYy6ZCpf3FEIs5UfuOeYSF/mSvSs8/
uNKSW0Qp5nP2xdZ6biUQdMKx2Wtj8hueFY7M2OatkD2x3/lFrGBv2wSKatpNrHGOmhQnVeILHAbM
WqNpRueeyKTvG8FGIeHvfPBPXR1FZxLgz05orG19/Gk5v5F9zc0Q6whBE2J0ZOvbLORVzzOFz8tQ
V1nZtAXQzcrILr9WTMHZVIfGrigdEz3WDZj4j09z+8kukWF8bfX0aGdj+5xLbppZfeDCUjz29Vmx
OjurZHgZMDgeNIbMltRg6EZOeHSC8GNSOdLbSO3FIHd5jVLlp5p99s3h2rErWifaXOEgCQ+SPNsy
dR5WIknIZ8bmWddaOtn4Y9ZhzMi/bZl3tLx9x1C+SL+Nj3Fcj5uyxXNNFikqt5kCgI8wx+XCFVd8
fl8wQYIj6/7XdLAM1Ed311jpiaDZdMF2fhGC9+5guBOh3ukz7gLU5a65lMoedzIc1kymxrWy7bvI
/Gbt9X1G4V17CMNE24ZcpXatJx87/IkH45c2VsFREVDZGCazE7IS3YrU2DYYM5e5wPykq+HBL6HU
GyOmNf7BIcI7cKDkYe/kbLbwejHThcGyNuMeIScDKVoa1kRbCC9NEP9INJwk1VA/D6Of3VnS0RAa
5KfGc6pHz+hqvmZJPHDZuVe0RKYirIkQfmSYO29O1dIHyw4wSJxL40Q/pcq6Pdu7t75J3APGpHoV
t/VciAnegLMiWOM9MDe+7P3dPD0bySOs2q7uaYjyxWYwq8+89ZydrdntOSc73qC6TMNPeyqSF4f+
xslo2L70HTWDhtIP9oBJgz0t6eDCu/QakA53op+M4RjDy3nTRqcTBYfF9AvbXrOtDbcDCRVcU9V5
fDfm3jDNmwMmZfYuOtjpzH1TtoWPiQtNV5vjimD0blBx8yQi4xhlwbDVAYOsgt5FBHK9s6xLkqIV
4U8XhzEwjlcLANluDLy95Q7iLEZJCUnyxQ2UPeoUPiU95QEI4o96jXtkAg5EvUVz6W3JEHxKXCZ4
ZfGmyvIb6NU1Hez+bswmHj8Ifxapxv+fKatfNvEVqVpL6RHt5FRtXYegB/PyV1Omb0UDHluWCVNg
eyClTP9IoDOFxu1693kbmG5X4gKYCXOOcXCSbtzEXWlupeMHOwweZ3+IaHMNQ7XTasTbJCY/aZoP
Y+rDmdRthpQYaqDIFPtIDp8xq+wbrJe3bmRSEyTeKmroJaxSAgkOYtRGmdqTM1HP20T63QjqJ1T6
dh24sv+wYcPd7MZ76oSDM1rxqxoxFArL65nT+c10tIgDvgpNf/DrYjgj/maEn+tiX7HQFekUE43t
hg+QNFduaPJgNhas1eqhFFO+HTPbINkcyrPb8oqYMZP3KZR7vyvlncCDiVDClTTDhh4KdlTOd2u2
ybGgUaO1VPPp9A3DgNLQN3BLCqZP/aVl43wPCbaajJ63yunajXTED+417jtBh9fRfGEfM0DpT8pt
aQbPTMdRcvzmPZvynx1DOEDqobfhvXSY/Gnn9pvAJGG1ChheN7r3SwLGYmDqfpA4IapbpbeemP6p
p6FjYvthBSNgIy27RBJZpxqnc9VimdcohUWAnWsqSZUw97CCId1TE1mcfG7GeQEMw0/ta4wR7MSl
2mQlMt504nQbst7aC8WEXPFG9Zl6XrazQVpgsc0UBrLR4oVlz2BPtGUGOd6maIo1at0tosnV6G7R
uYJN4TbxqU1jyS3rOIKouqJE7l3690LeVcdm4h5IHVpyc4FL111zrBn6VoLbiel77rz5ZnWCEBPT
Dy2qT30eHC3To1Gvv/10otdmN1Si2nQmmCiHk7YqiFS7NqYzsyHnoIcyXY9IW7tGFLwyAYL2hI9i
nxvpV6Z1XEhcMd+XMDUPfuuCN/eyrZXFzSkllq2FE1dLAn57nkP8HjVvbfyPVF//i73zWG6cW7Ps
u/QcFfAHGPQEBL1ISpTXBCELDxx48/S1wL+j7o2K6IjqeU+YMplKigCBz+y99gS711fdpt/WonoK
BQ120h7dyKjXIyJ6ZFIUEginwnWdkkbFVIIoSztEJJFv2Xw6+6IIKeRGQ3oBpYiqNmcIDP0qn0bl
wAbnpJkSJL5gs5OW4pONerdiSsYxXvbGVfIY19kxCAGAEnw+7vWQU1MgWl/bMvulHIJhGVZE3KYO
KoeaF2NONG6as/5a6wWqZ8Nihq4o3aZteauYul/XTIZaae0lTGIVIOGfvlgExY6NY/Rm5qO2tYly
8mQ/U2OVyICCoFeovvpxTV0Z7LBoEDwUDHLT6bL206L5ThxUeYa0IPGhUR4QfsSYeqvOGpgknB3N
no5qkDsPyykj08x6GPsr2r58Xc3YkhV8GGu7YLZFlDNWlIz7VBfbEAJRzzM8v3aGzY6e6nZDT3/C
PckVdAy2gyRBic2isp0WNy8yUSYLRXFP0oSfOs2DKtrmnkzd8tJiN0fmbi2zmid0OE8QB8kmm2Sz
mrWKLU4kxp2WGehGXMBXZdaykBAMSVqe29ZGSr1qmMVxCsgvPAJENNnE3TAOctcWkLm1GSE2KXT9
4tofOUAPPyDSdSdyxH1RgyK4lHdTrr9bBleCdoiKVdKnPW8URO1q6LBm4ybdd/g0nKAwMahzKxhV
YiLguJU5so1+Eh89bEVN5ul2npNL2GYsDphcWHVnkLm3HyldFESYRexe06L/tAkGU2AYr7opOCmy
+FVzc1dVL6zYvgTYUoGOv9N1+DnOVzCUv1E7elb8Du7kMsXTDpS3b7/UroXz77PHrqSE7ZZN+D62
3BO16UVRzX0QMDIK2ss4MvfGDxkK9k8tC0SDIqIDPOAY+aqems0UDVt8JKtKabbKXG9apd229vxi
jeTalonuq0ZEmJPr+to870zDuhqolTxHiC9kDr4TtnfM2B/5i8jm+2gjdfng5PYTd9oWf8tvT+Ht
ZRPpcI2xqTvG4UC6jmk1bPUWO1PL7t0rOu0kfWlVL8tf0mX67FguOMqS1clwRTRz5+Qs+QpTeyy1
+tgs8hj8Eow4K+60hnvMJvuhnJwDZ/ZfZ7nrMGQWA+FeSijoPdNmSJQbmcVeNZsbp5aPjBBfh/oh
dEmsq/InBnBWom4UzVnPWNYrw/y1zXsMdGyo+A8ro9lpPX2HOwOJClEKs39JTCb1Zrpb/l8aai/V
cIIK7vEKPrrSRKajkO2nFZtBIW7YGW2wJ4PMPUHkmuIs2wKbIVulLm+Qk+2SOSwG38aPKGLisUoc
tuCvVpOMd1Or+7QeeyQEGObUEmiC6UK0IetDj0+52bTfpcm4F99bkbov/aiv20J7Rxj3NtTN3YjG
Was+m7p/VlZdk14FUKmzVORmssZvZO772fmABPUaRFHgyfwJ3++1SJuPxhxZEI9enM93US235hjt
ZFN+GZN63+v6ya4pWABqODaWZF1Mj8XoPNlTYSwjyDd0byd7MnaJ1u3z/hFPAFNieaGgZ0mMQnkw
ppXUFvZc9mT12S66yJqb60xAuJIbk6/U5BKQbExHljHFVMj8KyU4B+nwbkiYUdb3ip7fNwFnitQp
D1XkTK0gd68Z3UvO9BZuRInWk07vaIbYa4DNWyR9Kdceg6GS6/dVpx9slK0hlwjWDifG5Gu5xL9V
4bXJQQqAhXxkRPrkzPkdEaKMmrtNgjHN6qzzUJAfMsuLWk2XWkfBkpXKrnWqM5nXHihoAi8Iiles
O0YDr70lWKfqXjRYBWeOQfxI/N6l6gMiTjFpuS8g/OJludpK99ak/ZGL0Krvm18Vaa+pFCfXjuGK
jCzlo7slAgIDgQcU/mMS5BxODpC06jcdn2qNjQ10m6bRD+H83KrNth4o9ObGMx3nR4YEexnavWuH
z4po9rFIfDd3DyXmxqknZ3OsNvgbeQW4p5LxcV+Pzi40TD8sUjzS5vTeR8ntkllk5qbJmnfs71fb
iT7V1reDfIfm4rsM4zUW9secLMdpKL9Uw9pMSufXffPk6FtkLRfXCTcw0xDL0W7l+d4x4wdUOkvD
+Mxz/dOs4AHT1Ac0LNchoK2tXkIucHNqr5nXPtWZ/cO+m3A43Xnuc/NZ1Zoft1W+wnY6FFBqYdT5
oIHuErKb7eEbNQajT+ary8kSWsl7mcjP1qF4i8xz3pJKlkdvVvBULHm3hlpv695EuRee8M6hFURM
Og4uY3NrWbvmMPUNJ/S06U8feMuJSn0tRuZTqbVUwKUvBVZNZtw5Sr5Gcc8jxUQhrbcByC3XtBWz
5DOSoLXM3jsl+cQP5KPKeezKaJ246t1klohh3WLbsehRVHp0q3vkgoGgSkFOhxkSweFBscd7m8S+
PI9wBFU7FXx0QmNhJNriw35MkmifYPEM9emEyvIU2cQrd/ejW2C25ynOJBPSEunKclncib5aR+yR
/FFpjor5Ic4MGi+OTjXCcKzn7rMkYscvcSXJJs8ANKVd9FPr4abqzUucsm6l4fVRk1sETHPBzPqd
5oCkNLv0CgrjHlFCS4CKjtJ9/IEB8iJZoWxDQK9EFZOtg3hqIsfYq1Llqea26QW5PE21fqhUY1Nq
4gWEDhl0Mt+y3t7UU7QvNfvcuqh4qofUMgDjy+K9QYQvkpqmbb6fTdLAUSAPk3odXIZORrWJ7frV
HcuHyqgrBl8IEXNz8oysBn80EfaoDMMuxBZSsliYSP7umE4QN0WktBzaLRu7D620H7SUGHrtXMTZ
BXLV3lbUrdYOl6JXLrmVryatWWsprREZO1b6jB73mZXFcRL9XccCckKElTTFGyq3pyTXHk2JaLSa
TnJGVTEEaD+MKoGgRFpkU1rkfsMOXAq9KsAkShto2jvs3Z6dBIS5llvGOT6JDoYu7qq8fYuM7TjW
9GDm1TKG+1oUbxHpPHFxTEzuuHR/KmKXCXprjSOsM97IT6RMNo8N54ih2ihtgkMS1W9qnzxh7KnN
bcg1oh/FidHjmWUmb/uyeWkpz+u4+YAidKIAptIasDMA0e7tB6tGqbr8rEKd7iKmFMWEHB6I5ANq
7VygmQyBORm3E18M4Y7CiaOS1f5gmb8qHS0Omb9GF6RGGD4ay7XuTq8okx56fruOG4VWHEe9Xztq
9RumdgPFFAaLNb/WVXEaMSlkc0CJ09/bNi7USpETJX6O+jFciXHEE6luq6587+3+xdXbj7zJ2LZb
W9IPtl25Jo3oqktUVTh+dO7H9amYfjIz/IsRjrZq9hkILcbSZqa+a3TXIKUVRqUf++QBoXiBe64l
ho8QM/UmuijCwKnojeCCBOqxGIIHDXOPkyQ4SEb8fkpZPrb1I1piC6kfugdS0kVH2unY7FKiP3Ya
dgkm2R6b1sSzumHeFJLxZA0wiS+EJfQDBipABK3uFGiDunaLwfJp0B8T86OxhgudKwUTbC7M4A/Z
vBdu8Vg2KZerfn6rewM9TQnQKgzXaKwuqmK/tzo+z5Hl0WTkP2kzHcbuN6yK5QL+kvW26RsZFK9q
yjD8ubw3NOamVTezyE+qYx0wV+icQvNqunpfhK5v2vq5MwcPUW15Xzb9qeRcJoyCBj0d0ciCdTuY
1oBDMFZPTJ2p6pCQDJW9EzPT7RI9QJlQHxmO85e1BTOwFieHC/GmU7Doz1w/bTRQxOM2G9OI3Hvg
rsztXC51zUzWU0ULv0llSFCBRUhyNxU4erVpTwfgwSiHd0Hn3KKjYn86lnjtByAka6sJd52NdB3S
2RMdwdccmSmJ6Em973pG5mFmrEQNqstwovgECxNvbGU+JbZ7H2go4tA63SPtvjT4zTzXUF4ql/yN
JgyfZmW8R5r2ElhCctjTxjfGTvHR+Zm7RKbjFq9o6GW6Rt28QNeSxNMEglBbq51VOjQvXZq5vjqJ
Vx1v6iYuSNThvlUjUseuSPlDqxdTy4FrDZW1WV1Z83Xk9yStr8O0IaK33uQhbuIazQJbFbSsucQe
0DtofCqM2B3GAcbs7Zl0YzSYblTtico1nsvsmyXDZz2cTZhGnSmeawnBHUbkrhAcwjxYq7qirEyu
aFO6NSBv3bkEFvH2Y4cTujTjhQtIRK3SlYhC0M9l8hlJ1o9T3u0tch+p36S5TzPNWiU5wqqscvyQ
4PA2QOuM7o406wgFmNsAWgmS4MMaKE/DGLCS0tTWNiLYuRs5lYzU1L3S7k1qKFRmFuo8vbfzo1Wm
j2Rw/S5cJ5m5zca1eXq13XJTs++jevzLHYfb3SsaLDqAkqgl41lJTPC3OvglC6H0ciajnSacnMQ1
EiRMolVLhLz45LwxtBluIH3Fwr+JIC56NUwJnC0EMHeRT6caEWk0ZPU9GQ5PuH9eognrwH0NeFvI
4iILZ51qSzxZb+H4Dob3SXNAyW1tJ9/ZWVR5pRLAzjP3c5n9kvRAmnPCehdD32SFBLKOxYscEC8r
1rTvdPMo2+qLW9xJHaZxpaFq9Mx6IKS5qU+lplOCf2tbKLCoD+RXrjc+EI3KZ7DMaYHqMA2aK/11
TgeVvXRiGR1KgtbdyEXRYvyQYJ3w+kSxJxVjHVMkWLvMkesiF74KV9lEnN1yCLCM7XIXqhlLB1NR
tsOIpNTs3wNQXYj7vVmme0wZe/x+z7h+mMcp2p5bNmbDKj4P4D49FoY7nbwxAsh/aKtYXZHtZ6P3
ScuBVVGmkSubFu+wlPYOUeCDqi34oR91AdtM1WOYGF9Yf05JQLBtUIzf6mjtUmd4wSKz7oRYMx16
VgfuPm79rZSvRm9G+4A7b4MAfGXyTmYkrXis1slMUdfoNZjLEjTj0F1UaYJwx9wkgWF7ia58iVA9
NIm8WvgIGYJ4UT+eWXK9EkJMZrU9/kZR/YBDNRucKzsUvwKXqipLGslcP4Zj9qTn3UULAiqP6KHs
sqMFkuxuaNU9E+aeLjGuuIkTxq2jHJWKfZjKkVWIXe8ZTv/YbbBDjHqgS/JFXOCwGwgytPVT1Wef
IfU9qlgLwfuwHftqgyqTH6btR3v4zez03QraN1W1LlhE0Ank2SPcH5x9P1PxG0J9tArqRrNlnC6s
o8i1k+Laa91AF2rMxDxP3bnWAHJiyduho/7UTHX0mkmQsxkv9qokA1bgPALmhFQoP42RVstVZ+qY
jJNuHpeT8xQO/YTKvoFLrY3bXMpfJa4PEzvFetbPZhk9xK3AQOE+B3a2na0sRd0YS08dKEZq4F5K
fu8Q3YtNqX2BfMrtGJn2c5iPl0SgA3LraGfPyMu6sfzNimqvjcV9X4Cu0JDRRmSliZa0eKaKoJiR
lDLtbSJCm/Ff3x5uxux/fXqzHf+3r/23T//bP7v9i39+QNxs08lg9ZQ7lKL2I+oYbaPOvIQkagvY
z/BI8L+Tn8WugBXzfC2SgBzDJfdEXx5uH/3r4X/wtZHlCcHHjEXEEKf7dgn5QYBmo9TiaPwr7+6W
cXf71BWi3Yv5uV648cdb2l12S5dzRhH6VpTrHv7WDHzoko8JUI6nNebOjI2TD2Uu4AnePpxbDYyl
M26CG6nFzcf8cHtQFkDLPx81ASdrYO/QJKFWkdXeucUK3Z7mPx/eQihvn0tMmgzsEGLJGt0l+LTD
+F9xc7fMudvXbh/dviGcJYLu9vntAbwn+a1Zmq24XxBnaTow9m7fkcULerWWjSYW+ZtPvjV1bmxg
0b1baiDrVOhUafTvD7evwRFU9m6HjaMnt2D4yYgg2tsQbKPAAWYZMo4DbP41s745GwK8qdVG7Toe
Qlwru9SdaEUZvgGz43bcMKvSh9+0dQa6VB6w+OyzpqyOUpsm33WVNcx3C4FuEfj5WGMxSLVgHzrF
pY/ldKjNaafVKhfXqT+nCBzXwhIjak/xPlrS10JugnTLZKhZr0BfskNPE5DMVnkWOTpL0hum9Vy6
6Ta090pGTD25PwYizIPbDdPZGeerk4Bw1c2gPUZlCFa0+qohQe76Ikjprb2kGYpzU8nu3JqVyxXV
PrJlAB1Zi3VJpJCo+mA1Nhr/jV6WvN04mGWeJxuUn1CQQsGtylGacznlPmLmnMmHru6VQX0wBq05
91Z90kpUI3Np76U+l3vqcO/ZDrLspMKdCIvWOPe6YcC+D3n3GyhwFfsyG/JP5Gm85p9059xKfQTI
pzqO7S0n9n3cjs5eaEZwB8CGCsjw4Ul+aC5jFEfqv43e5qcFaERqkXHq0FwL/kycMWBaAFJbS5G0
9lHNldptPocReiga6OKiNHNxmUlW6ZBm9vXc+w7TxQSDwbq1OSoWOs+VobZ4rNO8OEdC5GdVeWK7
NJ6sGZhkJDNWKozbinlhbmr14NGfi1PGRPrEjHQfxsVVDyvBKKvCWrZzHfUPwzjQmKDx7AqGd6HP
oc8kryVWjxhqho4zsmpaCeYA+VqTtJtRPp21kYVw4U538fJM2D0pbOcobzRVFF4gnG6LdJSj0o1I
7CUISD10s3Pa62/c79QdY7onCpC1uhxENkooTVio5Ozk+FvEsSYr8MzG+va1f759+46Vk00ydiUv
zHHGDS7hH+RD/mq4zk9nz3dlXlG7JuWjiUUnMetzgPQvUYLnEQCQMn7alfGrdsnThFw2zTHDGdVx
GDV4l2Hutab2Uhop/mZXfqD0Z3wzM5WtgK/NfXfMM8M3FfXOaqkUNXu4K1nA7BSxqqrsIEmWbwrq
vAQhcgSCIjZAmIkQfJPaW5Cf+lez1Hc98SU+3DuSlINm7UbAPOyAOlUo7rUKs3FVLskphdOzQdH6
J5d7lTI6DwOAA4YNUO+1RjLQglJBXsFYUoK11ssQDCdnSt8HxaRMpfFU7eZey5HOaPUh27HapiwZ
XVLtqsgbErLFLEPCWjq1rFF74h5dnV1KGj/KOIB0wtiqF1ULiDeFse3K76GiCBO5+tFJuc0xSq+H
0uh9uMmOg20DnsefRW8HI9XMN1Y4XgN4q6COSyZ9YbOyqR00+z6Am7tyrXgDP2I8DunsrMa8f+ts
42rO1znitInq8L5TQOglLpqNbAzAfKWe7GE6xfgmpXJW8xY85mAyXYHlC2n4NZBsXvWoYLebQgCw
5s8g4O2U9vXV0cz1kFwt68wV/8ltgQMkkN2gHfnKZNxVlZavO8t+QNS+l23ybWr3AypohuTsLGBt
fRCXsUlLmA+ToPXrxt9Clu6+ZkNyr4yRQITJSk3V9aNWboxFKD2Hi9uOPg8NSHKZyYvz4Zvukmza
jpZ+pyZUlI0O5V3fjAUw3gZj2FCCOddGhwNKk2PEGidlOSPNgFEVxcOpDAG3h60fN2qxIvSgWjOg
wPqUV78iNL+ECCyYYswuO4OZZOI+gkkYd5EFAqMuLFD24WcfafprR0aeYTWktYpwH3ej4SP7fCUb
u6I+kyUKFLOufrIKcXzZH0oZ/WnItD2ByNurs3uX4qzXezrjEK0Y1gukzSrCexpoJYJXXC/kr2Y+
LKVkY6jHCTIQYwrYj3bdEfgwMomIp+YzcVom9bLgvLFoyyC7euGP09jFUcDZouUbc8DuRnkZGSd4
+kR0mD1XO7rd4lo38hnF1FdvJr9J92OYlrXp9SnAcIexS9Kj5LxYOZA1vdCR69Hxsw8Yn3ErTn5G
Ggmzs7bdfKpW0W0qxstkps3rqXLLVduOFy0au3Vls3ysAnSBaWpYd9ZnpBjzxqKj5HBfZKhZ74FF
bko0X+w41/cFQQ3rBExmwYbeqyNiOuYBfqzbMiu0dcpmhh7RJEM2mh2++DYw/ciQLjIgs+P5IGXO
AWMCMqkeMlrPtaKjIS/I1FjXYlq7SvOt94s5LpufFNhUXJEiItSKs1VCtiHpFkgKNTPZguMKbQ8Y
w64ix8mkfsuK31FJB69JJtphrmyMdO1TYiHRKYM7KERn/Hko39yMyVhTm+zO0H5ZkbMWev3RTaq7
JTX3gbGsuzMcvEwspfA4XLMUj77BpgL0cHhlZ71jMuScQ6GEnNFS3SeRxB0zdTn5khQujoWqG8xq
vmrIbDOM7g/V/Us+FD0/2z5Ytn7XBVPyknWXyGx+wrF/qtAeUKjVfj/gmakD/LZJcM+UBcp7WDF9
bqcVVxsQ3dTGXhBqX5hlB4/weLqFyv4tmQBDWBILE6XdjKr7o7ZoMvsOCHCaqt9BpfArCLkzCxMA
RYvGMc8YTwS01LFdYcIv9im/2arGNrUGExAclfAXXxXyOoeEXBZj+jHmvrtBdw8KO1KcU+SozmnK
FF8bTNyBcwClM4/xqVhiYlVsKDtVNB0YiQrPcKEOB1Ewq5EcRPCwOsKkQxL2Z6Yv2dbq0OmoQx2s
qyr9yrpOOZhNgPcO7IPfkxlebHI7qX3R8uxTJSYWqwyBS5SvI6jU4z9fWb4810sXED0ZIDRWhUr2
RIA47GjXFbcqQJXjpqur138+RXOyrU0sULiUzc2C1nCipfibQjYWaXS8fWQzRN71VrKeFi5VnLlI
OG8fzjUD5zyD1mQU2ksxi5bNIX/l9iCwDBE60b3xWbtThwiNhpodmxBpRLR8tCSIoJc3cLvqeKWK
Yq/KuTjKpin9WKkBggUzrX1rYwzUhS3XejeZnrDYCwPY/JjyqOCyVRVHLu7HqBDJmgN0J/ntj/Xy
UCkB5mdLeb19KQVQvEJZUqyq1jLT/UCS+b5SrLXdENzhhM1GF3pzvD30Q6CuQLFCkXS7HR4GxRe1
zdWrSIjVzKAdZYxB/GzUl5SyxCsmaxtyxNEDKsiwCv4CvCeisuZQHrO+K49oSyooxQAh6iD/ItJL
4daV7rrYOXf1yHIxH9GKVInpp2raHJE7qn5HMMLCTSDDRkWJFxMecTTCMuY5JkTMjZwPqEiPA+3J
4smoVgmk/kwj3Zn5Nuspc5JHZgsSu3WHokPqW80wsNHMLrTMXqqVz3QBYETYVUd4fM62bMM76HfV
scvD+ljg2FhpDaGdogtZhNy+CFvG55RiCB67BZ27qNdOARdbTNExdUxmO7f/MGbiVlmHcjTKY7+8
COHIwqBr4hO+8m5fx0AtlueeMH4CUMRHbcy9tUsoopqpvhRBHj/U/eIaqr/1UJ33LjvfTI8hHPVi
T6D4uFGr4RiZEC8qST2jzN2lzXkCsTq+6azgfTKZ7mTRLCSr3l5u2x+VzQSsqawURQrl3KTbn7zQ
m3nANctaW/qOsynRCYWYY1fASyEbjaGvBWGD6X8YkUrApqnVeGM+mNdgoNYDdrmNI/vD6JuXJEcI
rajNJpdILvsZmJveMDAXSfL3/+0Q/5MASiFc7AT/dzcEE9Ti97uNv7v23xMo//ln/8cQIbT/EA4T
IluAbDF0R9P/yxAhjP8QuiVUlRxJk8G5TcBVUeIA/9//yySB0mLOjFPC1AkYM3FlNGV3+5b6H67D
NNgxLEtoxKf8PyVQOmIxQPxbBJQJzgkhuKqbCGAtldw2vv9vKVuWPuGfKON+V9MxRejPV11Y3Zkx
QS6knLmMBdq3VvlLa+PqsIvzyEZoyZPB+J4mrLwKJ+NSoSAd7p3iVeJMVVvnyemd9BAWMkBZ+zd2
2V3vmA0NiH2OSyiaaoyFCkiLwFgN4ZLlphtS43EFh3tQmtjYnHhV2NCVivk5Xlh1ZKOdQYI9gA2N
V9IQn/B9nonme8g0g3jlcDiZCoBRca+urWBgv4AEQ6sExZ/Gk6xzbKID6ZjaZ6JRCU84A9XxOXBm
hgux+eBO1z5zn2oWVowun+o5+otq+2xbyVc3uJfGjk7cJ+/Glkx2tT6nGqxz2ZJg0XU2Jo++fpsj
+UTO0bUPqvcmq7eTiqJWhe6OQ+SFXdB9J9K/npJ2ZeNdBLfzV4at4Y0lLzPxgg+2tI61pd3pBa9T
GvKcQ1G/geHBxrUxcn0b0MolDDGWUkHVzK1jmWdQk29ZH2xDbdBXTI4RVxU/LG3X3I72MS2oFzSg
kAhIWCeBJUmICgiLzA2PUdPasCcKgsVbDfrEQz7ksKdOEX6ugNk3XtZLg8FvtlPR/YU6GSuQMtdS
dfbIqT8C0X4HNf8uplAAJgYve8hBfOUWeBCwWvbtTFEadoPzByp3nzaZi2tEkgoz4b2NU3nVp+YD
eQwzh1PfLT84MQPKpOVoQ2n5MeVrOPE6SLj/62p0XpNuEVonGBzhkT00IdHP1YhEMllhL6QUlIW1
Zw3jDz2zXpNuMm6Gc1eABzbmYt1VNestnKw+AXvPKZQBBgid47tl8deQRbjOMOHC/TjHcPMY5IXb
1gGRi8xeW7WleK1bpz9i4/8OMoUkvdp9SkRd+HF4CtlcNnTVIuoog1UiiqIcJarZOmzyxHSv9Nq3
Xn9raaxc9SbwwUBGZHFI1MIkG7o2G9cA/Y7KXUJgqadEGxwk6kbDcx0ssScuYh/1xer2Zglcd1yp
Ub+eaYRXs/onRa/62MMf4N3ESI9cytrwFe/5OWUZmGq8QKr1AC8DloYWYvEv4k06AQ4yaQSTquDX
lJswIcRkCiTK0ex7ZBRGFjvJIIV+dduWWcdVHbp2RZTuWS9zdssVw8vM/WW7HsX5VeoA44ppy3zl
j5HpyOxgeeNV6T6LuO3l9MbjlP6NeFY9XedVqfXy1RoW6pQXmCnvBPVVs8sD5+jo9RpwRWgn5sAp
goUfj1XOsQoLIKbzEL7BEXL8lo0ap2njsjms34bEZjGzJHwVXo9hf6XwpkMzua1kfgcgFN2Y8SRc
GvZeprtQmw9z+pVWIaCdHCYcr3XHs1C18M+sNb+jR53jJ7hGGy3VyCLFfekI3jSUB/D+c4K9ynxf
mSNOqjw4tsxOgVryfdtJvgyNSSHXRtQeVfCG/H7adRxCYYonFOf4UYhr5TuFJ8GOs17GrJDZXE+h
sscrWJ7kESHAd0XzJlL+X1tUzMq6cRs10x1OXJhIglw2ZOuSK1COl3xTYeZGLZt/4bw14U1X+1xy
YSmYoKwIgMz0hZYbVhDnVMOTaoQPJdOuHciVVRJW3S5nQwRlBbLdUIPBcvXlPdtJJLUxFu6Ei2VZ
15966f6BGUzZbmY+mVyjH1QTxGwZbEtTOTqMvbZtaNyn0XyoI0NfA1iIV2700jRcjlKBQWMajLsY
IhG/T9n4VcPA0m2hJyRxwc0AzQcvBAQG5xQGRzVGxeTGxiM92HpE0LNyZtMzNTRNapL+GWUeACsv
yk0fIX9bDB29adEdQx71ejp8L5qcZxUlb8nYZaVZXnVSc8aUZZeUnpqTgeGKkstbzk5UoAGBiFZs
advN1Zj2a6SSiGlTp1wNpnvPMphl/kVZSHxKUNzpMvhOdUHMuJYyCk1+uiJ7JLhKgtV5G1p8G7NI
500pa5bYk/ySKVCBorGA16iMTXHU+OxJyEPVEcuYnC7LtSRs9IepThM/dNsraKZHte5+xm58rm2C
8Zy25WJhh/ciXeIHiR51d2T2MdZGEdXabPgZCefNxP5TlHTQ8cbJEV6nhYmA3kCleLth0SgR+6Pw
REulCfCDMPoIXKOH9xB/Gb28EDHzieTjL2LQk8zde1lxGtDs/qDFiFe5QUTVol/LTYJcY3RpQQNS
3HEVuhM1QoTuVsexCbbWaG0rrvYTlE0ljKeFgH2eB3EaBnUVJCpX4ACdfYVDqYutNcURF/xZ/VXt
9sWZwcBE2fQwG8T4UNK+x90sADBwM1I0WhpWdegobd7Lc7/MBEzIQQ2r/LlwqC+S/FMd0tdaqocl
bDUeuU8yPJSq+ov3P0EUQyQF8DcvXeTjhFqYptmvenlnDe9RW8K6r63GQzXB3nxs1dVgc7FxU3vv
wt9dibYtNloDqwF9iM/6eqVkrCVFqLXrTnJYcGQ/Nf3MpcJZcGCd/tB3mPi6cdygH5m29mhHXo8q
wlMNVA9Zf6zGwKtCxA848OLVgA0btjFkx8kUdFbsZTiumM03uYBLfbsd8uYxPKz5b9lSfSXsG0dF
2/YxF0QlVJ5Ihn6D7JDCEumY8dKg1Zb5oCpwxaE6b9iXkMZinCygvNRvlA2KJR9RmzWryD0ZjYY9
oMxUP8LZAaBkHZbE0iylSyz1k2gaxRO6dp5m9e125rgGyxIH/RbZFoeogBorRqVksZW5G7OAy53O
7D9rpSEKLHiFELWjlyVX9OwKI+VEMouVNYoWw2Bwr8/ol9oEoVQErCrRAOuVCCXxx/w6g1Yd0HDI
DSvqz5a9xbrvIzj/AQ2zV1biJS8plVKFMstON7j/kBK1TMZkn2xazbzykhe01TaGwZtrcHmoprI9
1kNPrzUBPEaja4+9ezBwwjut1HZU4O9RRQgUKS5+0+S34ng41LWrMZrOXjN19CMAIvzIqxWJz1BY
ycaRkpFoUEP6CBse/vlcbRjP4buxPX1BwUbgVPHtjmSBqY/Of2H6b9T+UmxaWv01jvzeu6G6rU7t
DjcQ+b/w3TckOfaxsAE6YX4NGukJAhntwa7acmVPA6KYmJhp+MMXdm7WJv1P9s5juZUsy7K/UlZz
D3Mt2qwmLqFJEATVxI3kI11r7V/fC8yo7IjItEyrHtcERvH4SDgc995zzt5rd6h6LZPqu00l3REU
ptpya/qE6OnmJG9WI/HmTj1JRSwFYqJrWEND5GR0CCQnBeMXFHIZdGrPKKRMwPGVXMLdXORXrbVy
v/n5BuwwFXVdK3DyBsbDlJVUnOGWxHB7PfEGWVm4bpMOi+cN0h+XJ1IfCByWI9nWUSMekB4f6gFv
T5sj7IcGEB1ACx2EShYDBbT3zswHDB+q4sW6CrYORhF82kuofYEsDS/dqnAAs8bPqmrHQ2yI42E9
57F+qhsGXEpuajt+y1WP38B86zuFnnbCHHab9xhAm5YbxuzEedeP4S0Q5fZhZsgccfT8++ezpGbE
PwwoD6Q1vaS3JIJUaumo3T7KcYWUBp3hWyskxbTrz7LxWtImcMk9wXAz6C8GMxO/kiH4/6DqQflZ
wBv+/jkQwZvDJf71Q60Xk9lgBttDsRfVDDKzkXF2hJlqC20t7yQhhEmDeXNfTB2aP/JMWO9MpJmF
fGiqkYSpVK13kUb/6faZPCWUU1YE9HI2RwxSOJz2Pw/d7dt/+3SqEaKEoa9XvYFXsAYIW/S3IKZe
8uSJoAvR0EeAuiO1ocEhICuT6YA0zbAVmYb40kYneJHaXjItbd8Upf63j4iMNFy1F8juvX3t558M
UP+Bbu/Ap6rez1eU2w/RlePN29Yz/gARR4V2DKd0/Kr5Y+tZbF+zNgSeoYnEF4UIEEZrGPdTM+nH
RcD/vXIKX9XpkvSdcOrRG5aTPNuNMuX7xhikR6HDgyYTBRD8fKqt8UkpYqbRE2ezehIx5SWpdOjW
mRnWmGPylorazxGJYx9Uprd6jQJjNjKEvgCW2mx+LQajeKoHS/NQcCjg/DSO5zrg4oGrHRv64x/6
C/d/K8v/oxyK+yop++6//lO6VeN/qdZVXTHhKHKzmJZCN+GP1XpuCTI5Ku2w6YuuDGTa1tSqSbaY
dETNR9LCKRzINMSricIqYff6//n9qmSKsg7pXxH/0i2wFpXgy74eNp0xI5BvTngyB5NCUEmyXxz2
5Q7/5qDHu1Bag3/9u/9KcqBRoeqAwnVZhTTFzPjPT53Dv6Amazls8oU68VYwdoP1OOcLbgH1pkUT
NyRdRc7Pb/1fFMi/QYHICuXcH14g971//4+vn67Z6b34+q//PH1N/7F5L+ouTtqvP7a/fv/J/+5/
ib/pkoR5TxV1md7T7zAQQ/5N00xdsTRZxwAt/QEGomq/ocmWNGJDFZgdmkJo+X/3vuTfQHnQT1OU
HzaIqPxP6CDaLd38z28m0nAU3VRNUTRN3k9/vqNUrAtRYxrrBlxjkCX6kcXAI1dVuDYHjHk62cB+
Y+xC4KiNOzz27+pn9Ng/MdUoiQ21gnDx5xWsNQxAOuiBpCNbCmpaZmjoxI2VkuXpEgIcX5lxM+up
w4c8KFzZL98V3jAUzSkBBm58lX41e8s1tsTApX8j2XzO/yf6QqOcL1FV/psFg+domTeeCidp3frL
gtGG8iLJiKA24mo8DZL0EA8wvU3lHi7U59AO34IABLPOklctkR7+cEP8k1+u3tql/3CFVQmSi6aK
hojL8c9XmDoNECHpwhvzak178bt6aO9oNYhvHGm/0diw2A/fxkV9ILtC3cecSS+Cbx6tC+jL9a6p
PfUsIa05NDv5vTitW1ZetJCnBC7leaidzktOy7t523ls7WKkwUqa5Gb+RM56UO7FoDa/Iu1m2yXC
LfvKJk+/V187dyJXk24CP0PuPeWaTXaUPbw11+I6cqhXthobr+GhOMaeKDE4x3EDvwqo+IE+oi/+
ok2hbHripBuX2CYhQ73dXpoTfgxpz/Fxp7jFW3WlUok/00eejg+m83sNhIcVZuAx3FCmZrI9vkfm
Bqv4XeqJpk+Y+QYyuLsiAOQUXtvf8r7pnJ6Y4ZQoBAYJH+tEP8oW3OLjZv1UXWHbvo2mWzDFvZoc
BhhJyx4a+OixYhZ7xcGep+flfqVYPYIibc3H6px9YTRm/C0cq0ctQDhFcfpcTI8i1XHqcjmiw/JS
vuvg0h0msNp3ijD+qOtbck5gU5Up+M/NaPqAXphIseJjh82wLi8v4BYU5bgyHM0lrxTPqugvg22c
27dpr39U9yCOq5N8QbhmUq9XmyRy8GBaD0kgnBgrnqIdWujoXt+P7Lsupl10j/V7vmtQRQCUPleu
8k0GAbgQnyYMJpzpo6e3MKJvRkHkak74IoN+RTf12MdHc6+S6Q42WHeImfTK/RqofuwBRScECTmq
9ir9Co81J8/j+gLdB2/6Xejkb/FRPioRl5bxjED6LFly6KYhrAbGgfypMg2WvfkMk7RUXfIe8q/2
TKjAfAI2Ruv7FTeI9hBtjdvmz57o0PiYJMd6HLkSCEZ66DgHZC/yJn1nLOUUd/KDVNvmNfrQSbje
94KdPIdX84xrj1sb22bvDujqtvqpuJu2Yu8VysE4d6pHeFu9KT8mXBhOukG78IIvNrWtDcfn9Gjd
W09rQ78jQNlPGKRT8O6w8y+Cwriaezl9JA+6uau2+l2X+6tmiwOTP9vIdtOLfHvRVCTYo40wG7GO
178TlumizpJQEzkrXjKn8q2ztosICYPo4nAS1aathGXF1j9b0Dg8QVw3Hs1LrCGQ/MAqTkF6ZGDJ
NBy+tNOeisIZtvExg0KHWOGqIAUTEcl7TEIHWH6RF6HW/ZVfYy/fKJz77DyQ7WUz3xNioAcLVsJt
eu3fFnezbOKrKoLXsPFTRHfUkxEejMfwvfsWOtJsbPk4jtvlud7NHuM760w0CeweDOGEcRAoiWXZ
6eiy3CnD1TqPx/41xuxvG6/Lg/jM4NCFlCM+SHc0kP71+vgPoxemQZpqWoYkEU4hafqfV0c5X03g
3nIDEKR3S2sNiLB/NpPu3xza/mERvv0aLG2GJbLZyfpfDk5tKyyDSFNjo0kTmm7j2Vrm7RLNX2uH
wn8p6OyuDVv83wdh/2Tpl+V/3F2RPskicwhdZb7FCOzPz04BOKDPVodhWUA7t4Dl1OYy3dQoLuxS
V4Q3iV5LTvUY1k9pZKmuZL5XykS0DlJ3VO76Vq2XxwquAAQMmbdaXq3+gGuVo7h4yIYZ9Y5Ae8Vs
O19SFog+xH1ib5ZBX8lS7RO4MtlZ0536mSUjpwS3sJeJSp7elavCiGu6nZpTY5fpPglB3ZNcDxot
V1TtozhYTl5WgqeY6wO+0NDnLkd6smxkZbQXwiV7zRguESPrI8oWml+wNIoMaX6L3GVLrsphNsok
WCI2MnQ+yMRxTWtkVxSGn2ufJG06GJlyv9UFMrgIc6oKnwSCnQj5OlCYP9OIg/qRpRgCS6hNejg4
DIDBUdDfnibmKFI53icMylxe9p7lwMTS0vlNK90QVExxbkp/yAuC21pr7Upt8j20fXaSMWLbSSVe
Mj1UCUNqAEatNI8qGb1gpQm7zFw2WtOe9TzJHHEpiKVC0adqZF8JlfktP8YSjv60vOVkyzhnoxz0
hYYNw5YFDCJqU5j+LJYo8MAAK6mIAhBZaKqupWswRrAzQ71bWoVumEDnwprJbu495LS0TQYj34yj
LNhir3WEV0nePKX3SiV8WjJ/Wamtj5r8ThombG2z+NVWarjRap39bJXv0rE/xgK2R4YDmi8n+hPd
xdVT4SNOEJPsHAcdzTfOaC2mylXXL4hZL2Ld0t+QTqIZb4RFu5fmX82sPawYSbCNLM+zXj/Vc/5O
tLUYk44zdw9zXF7SMHqUEyIHzZn0SW7gFX8pytnn28fq5ElTgoE/EVJfKxRMkPDUNBFbZZipG3qf
U2kNnrbqiiPD2lDxWXgFRhynJdQmrrVrIq9H4eaVUi1eaVPeVSmIFAJKhU1bMcwb6dcpmchgc5ie
yrpwRHMizqlGuSTMXwu3uijkj3MtAzRadhOGVha+7GZNCYRswIUYDS0bhX4vokS3F3aGHnkyawHe
3pyrk69HYq3dGjTwMF2Qk4MCgeAmI+4aaF8vcYAmw729ZmIo+HP+xWDMJ83TUWIN1DiUWijOONA3
6r1ek8WhWag90QZVgKIwvpjFAPEntPHf0MLeDi3d5SnBZfCmjQghAE9kHLxK7SuN39f5so74COfx
ChDqYCnx1jREX8VpRZsdXx0zQY5o45zQWEA0g2IlUoOkKO4WNGvoj0ID5oFx2zTaQTmglzEHZqsn
2HdptUxbrb9BZmsNk2EpNVtZL5dNWlDfYiWubU2ah33ZtA8CDOlAhQnvzllKmqYW/97hI7NdtGvF
hE42ytEGvtZOGlC/ZiHKUsZonimJkIYq6GedIBNeyIMOUG2XJy1nNpkUgaDpzfuwZ8RXChoULalr
cQErcP9iEYiIirLd0N/TLOTQ+vOlxHwuRxwZVUIWwc9XtNgCvXX756P8yTsCUZZWAgGNJJFMt1tO
HTxhO+5zls/ZyulBDvJXE2G6JuM28e4TJ19s8W59gJXOcZEjQL0hSvdYnelQJQEWEI6M4at8XTfy
a1p7ndse8+N8lN5piXX7LnN07Hn3q2Czdmevy4X3fnMg23T+bgPJA6xbHJST+WpX59i0xVfGzupd
/N4dVH8G8WaHJ9hIe47soo04Tn7hNdJfzH13iTeqmyDCQgBt3hkwMm4GM6eQ3ELlQjmY/QkAbjvH
OIn31i0U1CH2stXRtdm3ZPIcs+lWOpsuB3wR4fKr1NFIO+DS4scMDoiOjpn1w7w3f5nb5isZX0Eg
M4ZRe+Ay/OD43Sge4ueDPGAeRrPtlOgagA/1bn6yAuOpeuQgH92b9vxkBEYg3iUBAQMGm1jJQUP5
zt/WNCgd82N9o8tvBLCEKwyBCBrYm9jyoEXv+43UUKr4I6oowlp3+cgCCnUjPQEQwEyoSyiZvUj2
l2kzmz65yfLk0cGV1K0GzIh3G6ih0BGPTINYSzXRBsLBGK9uvJugGfGeagvepN9rkjPz9IhE8tY9
9j8vMf2Ylv7EgsB+4uATwyoOICmqveg5Jw3DZVZhnggYMOgrbbGNtS9yHSiSX+JSWRzUt7nmCLGt
3ck7M9nycCx5egBbQlszfZNZoju9cI0z3l9LQMB1q2xkrod+g4FgU05juxhJl7N7GC0e7AWuFqfL
Ly10FDIqPmDD8fLcSBoeVlraciAbdADaNlWIXj5MI8Fmr8KJJcw6adpOfxXIGIZBQOm9vRnnGT9H
F+Ok/hrJUcs8SrKevNMRswTsEs6M5qNxKltkBScz2eu/NE84r0/hHfVT99ri2C0f+kds7Pzu6I2j
7wvJWNvxFzUZRDX1C8/rST8W70PlMF3tn6drMqNGcKwTbxvsFNXGnBw6rtW19ttLTKlF6sEr7wAF
MyQ8Yeg8zgBZAtY+N/gVXD/oghPEf46quNGkvZ7CWPBCt30e8TxOyCTsfsffi8BOBs7IsZtLzYQU
BbX9iPcIip7RBM0VffcSkWZ2+6/H8b6SXhjUlKZtmgcwgUlGthXeB9ugkMSP4xBaiOJ7H+5MKlCT
uoZXyuf/II6WF4h8yPBpyJ6iNSh0R8+CfNgLHyqJZQ+RtMGAqzHp5CB2IvGn8PCcFvNx3o6HrLMr
xif4Su1QsJug3Q9Q8nbEO5Ob5HKyyX9BK0pfROuQH0Jy5oAJhE7JYbvcVh9QnUKqOVyLDiZk44X7
Cnb4nOC4dNACCBuZNWP4SL1bXBCVebyB3mCYbvZCWI3ucBigAEOa+8SILLvrA0wtwuQiQehGxOSI
/mHfOJPJLeJEujcdGgry0l2PFncNJSp9AS9/u80yJmdG1XKmIkf9kz2OAac869G0nOEZrKkyB6aj
bDtHepF8OdCveUAz57UQcZPa2jY/Jr5yJem984zDviLnhYAAbwaNYjf3+Zl65rX3022SOOoxYxkD
uuxaLNy/MLNGm+Kk8v+OL4wx33gOZypds9zEuzEYV5S1POu8cFfPgtLjzncRaLZbuK7PYFw8hQ99
Y/fMgRCzOBOqE7t/6O6E12avXch47V/Ms1XZb/G224c0UjgmnEOIHgPFtjOPlxREaLCy6G8t3/oA
JPrEFtrfkzoFHtyvTtGp/WTSidxdPuL6t+6IkkTnrl7rD/SjR1ZY9VE5JddsH21UEDDKTl0gVyK2
txdxQzxl3W9r8V4/q0fjUj0hRuGAmSD2jFzsDXgY2l+UBgzv9+1WemG0td5R0p3YYWiFUCMmH9ga
epmJhgeCvTMAaTs5Ft/CrcMd171wCawjgoLkVq99kRRPoTt/B56GkBPJhwY2krRJJInk8zqFsc9z
qbKzOB8qIiBSbKE2jppw8EtyBLBPcFg4UFVKv7rmg1MFQPmqP6jn+BHLKTIf3zzLgXWREPSgQgdW
LjqYStTESbwWwf42ll1lsOdDsgH3Z1on+uZQc9RToxPDZZvfY+sqW2676Hn9LE4/y5zqRbvije4K
0gzprYg2HIssb7kHJrfLzlHCpPIDwF5qnhG/JW9I15hyrO2uRxbQQ/wcOPHCscNLgT1wH06PA7yP
SPgGthuYuN5Scolca1kowR6z3XhZvPhTehYsl4oAINsrHQigHHc0QEbFlu7y7eo3Z6m3UXAU5+iN
fYnFQFHerdEfjuNd9ZAwSf3sfcw4xbMoMhZ20cZZXIAJcfKJJ4dZGay4rZNzcJ3rK0zcVUc0EeAH
A5fCpiKx2r2mb4SLZHcM6Zfz/BKGF0T0GQfQrcIdC9xLa93Bgy0XvkXM8cl1krz6o7lWb9gN1Kc6
eUjvzXpvaRttk77eDp6Cn7zPTEPgbyVuC+Zlh2tG2UDDHJ+JuPbRCYMYtWMaIhsx6LeUp8MxQdvR
Bg2ps1+m5vaw0zUXT4rIcOPVvBB9GF7KDezn1+Grr+2aU8DjCL0gtxVYd8T7nESvuBroHe6rs+pE
D/WhIPgAp7jdfCv+8FbT3/hedsW7jHIrcTqKupXLzjBr4pa28wt7XnJGHHk/ioGWbPtd4i1vKsPE
K6s6xDSyWiN6Y6ds315GMnuRRmzMJ502ZWHDdrxG74ovfvGJpAVTtJ3pM9NinQNG5mnjQTMOH2W6
l3vtoaZZEvtxfi6+FDBqo1d8aQb8rvNq7cndFhBc+4pBjBpG0lHfhmyLi/im0m7J1Y9xFSlOkJJH
L6teuG3GBoUlgTEnb72EwnbCdNfc5IlD6+YcgZqkpVD3jJpRLdEFaYD7Xz0uFOgvJWllx1b57trP
Nnbbe57Twh5FbP02+uIMU97B5UnOCrKVyAHuW+2M/ja3J7+2fk1R8XBs/gp5Gcudhg2XW/8KNpf7
OH4cD+Mv43N6w96QRc760cBUAN7gVq0Tfne6DzMSxZZj7ugla88RerPbLuRIgbFbj4tbHJC9cLp0
J92eThnHjBa6gBpUgk9wEoJ3YvVOibeK6FR99Ze45YiYBC2e/716bDY0/FheGi865a/lNg3ASHcf
A2NH2pqPzb7qHDSx7BR3ZtCcTHMvBvPX+GWeuCuFyCke12N8LD9RCd31RzIf1A9rmzy1h5G7APnI
04x3rPyW1vsF7BqZXYTGp1tYGsSczZ+GGdSMKSxKGSys3OhC584JUc+jGckAMhbA/bLKdZ4bLdqt
VLGxZoj7KcpJ7Pn5hiT2ZAb3QiCilPf6nN12uH335+Hn3/189PNjUHRYyLOsY1EepL01J9LNhsC/
royV5MblPo/6zVQAFOiIio80HGKKKYKOZZ3pm051TbGVsQZxvWqFQOii1kGRzwVnedNBYUEiEsSE
tCCro6ilxNUYxiZWvEetwd9m9XRu1UL0CU3REDWIFhYKuJd9hn9GHrOC/hHxjwNpoImccqIScJCE
i+h1BmEUWSvSjLI0+pxhHHl92r9KmR57DQlSF5QRdlKUaB1kOuxQCEOnZ7CFi4t4llxuL12nmOC+
CB2NVTYuoXajBewMnjUXB4rsyhbeBYgbNM3lsPAVAqmfksTXGpUo89SQ/CTqWwfyawv6KMk5erIV
Vk3VPzScjky0ohYhHXZLECyuRWhRYjftVaQ2DG9WGikm7oQ0PwthswIZlMJj3JE8oq6k3rM+pEMW
b8uFTqYqpA91NSFNMfYGm1MYY85Q0JCuRLlhVxTZ7cJznoRvqpJ1u15GVFnNlM/IBSm3Cb3PyDGq
yLQwqm0W7amv7/tazF1ZXWmJy0VGWHJBJUKEJL1FdRtN1jXGUuukiCJiEDudga6jnl/AZshbmGbM
yXqsm+l7PrQtAbrSl1rnlGWjOXvjkuK/DhP2XyFIBzV/VSE90UdBOA4rBK/b2hOIF84Pa3QmNkJ7
KcDWCdjnZ7F/LQcE3hImipTMK+1bEmqgVlH+NMbIKKYmm+mpWd9Naeylbm5tQUAXK5b8DcUioTnG
2SmbINeK9VlA/rvpZwWMkxh/r0hHYEzfdF747vBzbohS97GnXhtDNTdDCl26ucVHRfrEhCGanpfb
L5NlqlOJNEwL6QJkdQ0qC2CmuPeZeAsEEckiWBl5g9P6plm1gjUjDzUrY3Qu8n5Yn6GhPo9lfNLZ
Q0dQPmhSq2dUadPffrZItW/G4pmEgrmeqN/ppyXGTMmfm3e5LqKpWcTHXlRfyhkvUOPpgyMg7xYb
dh0YUU+syrE9mBF/gfEphd0zmMJdXFAQ1yVHVKXqr2UDXbNUFc7ak/XRzi65dh+qztE4wb5sVByY
azyKhmpXFvGiufTSDnQcM3AWXU/QQDYtJMsMflRTMmBi5WTVJAbhx3kgtUTWP8Q3Rk61UNEBNQgq
KaGY6ZCvNgYyfeNJSCfKJgPPsiG+ZvX0kc7sNGYZBotFP6gAlZD0u1aGI2ilo2ar6bWB6GuTraug
U6RajrscCEIC9Am4o9csEF3MpNFtq4QmO0psAEb0OMxqHBhKMFKXggEXHUkQz3BF/I7cR0dIHsM4
fddUHNKdhAAYhSbSaTRtBI+zL8oWDPORvoUQKeUWB9A1SZggskR6ZBghwgoHaKbM26IB1LZVnpOp
vUrNcmuTLSCLOsmOpZ5c9Y5AFHG6FiripETWqWSMBRVZx9gi7J2UhGVXJgpnUy+0YHUQelJ1Vri0
3J1yuWlVjrRai5p/zIbnFGGfg3qdBnpeFgereVJMSjSpTF+N3mJ8lYbLSS3hk0Xm4zilh1Xv3FCG
NWWWImg2aul5xKquCcLiptkiE+1Kv1GsRl+3IJLnBnFBFvgVNZsvqdnQUsitdwB8SPTi4oqhHrcA
r5ViKRiZiFa6ceZPNW2Gvg+/UHQRezvgIEFA3y1ED+h5mno1ydIclOddN+7MTn6LZw6ydf8q6vtI
qk/MNTa1Ac7J7Lsvi9CxpuhcsWs44JfHalHozWDCdx4qU4Oy1VyQlZzmug3GSWfS1ovTtmjbX3W+
sxYRKE3BdloOZAAk0IyQOtNsMvLXDOoA+YooKeNjXuGRY5bAgYcSZ3l91xcLdEbDwR5ZtFMC9MS1
Kh/6ga5IK9xqVXN6SG4EwixNzmIbOVquFRulYeyLRtMBa3GJWtIOyIZnY82IMSOtvdeBvKStuCcu
uHJSMX8AAvI6whhEQrVyPJEjimXORAX+1koQ3udxAJmg3EUjHmdJu5tmK+LVGAjNSCkl0ZXe0iH9
vIt1R9X4VC/kdhNmIsY5auIyinATZ7kBrLK4VvPEl2raaugj93kcXUVjdtGJEShNtkcz5Tmj1Ynu
7ygHuBlDtO8Z7Y5ROUmrDJpt0QkAyQZCn3eaVq7vK35RIB/CNhWlc2FyBs37+jrNOUW03l9ISKid
cDLOA/eps6gs8LIVKCopp+aQUzcxa41UyqrR0IIOLGvWwMJI6o2i4L+rafRBaZGcRCoBddVo2ZKL
wPN/Sm52kyp7yRDTsxPjEm7ZyCSSZJm2TeBIRnEvWghWZaWghZwqrFOtmvhxTWFvdKglCYBi2yfr
cZvihB3WpHTEKE38sBzHu2yudqQGG4A9b4wP2QLUP0m+wlzHgQNP+SdTGurLu5pZqPZRSzpwY7er
KG1INNiqaT94piDhIxiyjOa4jsV8diEvLu4ULxh65M7pRF5/cgB9JaYuQ5dFFn0q3C8qvEetVlO3
NUtK9qLym8ooAxS931Mz0sbNoYw/joKoeaZOSPiSUjp0wxG4fcJkN/ZWtdwsZn+B+ENfs2+34WBu
ciOhB9Fq56lgy63XYZvM1injEjnA6A81IbduHbHZMLTK8+TSLGBymk57ljGvklVavGYEwk3YHgKS
eBjUWc+GGNHoG2cfMGPoJFZXbMdIf1HB+pBeI7iapGQMadDsS6rh83JPUDblF7g6Gs4kegLmrWet
yfnDKgh7PN8Xgg1UTrqqpgIK4W1cqNOjWVaaE5nSr6EY2qOadsRKLVAj1ZpQz7B/iLotAZ8fuoxw
uyOvPCqW75TwNt+EA2WHXKFKVb1hpr8mCZzYEjVGqw8Ttpl5VxvNp9HAt5B0bokYPIrbz53uZr4E
KcHBOS85pQwyTByiwzhQKKioI6pwGJ08TS5ZkQ4+AxqiEExUQQ2j7IxUN3sl/Ta03JmJBoJdwY56
4ygrnAxY2I6kOkDHts7YvuAGLCthNuV4Nyo+CQvM5eNBCda2VHfAgdXdz0d/+XTOq2Ubg1XAh/OR
MBnyJAWH7GTGf3z4+ZrZLpaXiNFbBNNp9/PQjLwDWLAkr6g5tYWS/EoAirLr9PJTq/CcWplF+Lco
4L27aX21eKTDF0cUpRKFLKT30p1HEgETnZ4mwaZtVPe7MYqqrUrXSbvpeOG9/P4wLPUZ0rLhrxYU
MUgC0JdljTB5+Sb6/XkoS/Qn/aslzcZO+PtDgrxAXbVmm970zfntobgJkyGF9D5ux4diMumKgSW6
F0mkDUYAtIe8ydS/SRP/VyT4b0SCkqLfRAt/Fwb8g0hw8z69J8kf1YG//8jv6kBJU39jzZI0WVGV
mzX1d3mgpIu/yQgHJKSmKvXmTQP4uzVWln+TsVHJRHoZKsROE9fs7/JAyfwNYaiGOFUR/+fWWEnB
ZPsH9RpqNgX1ggUaQkceqKrmTb/xB2usqFtQDbVIZkqcCshO82FDIulCC0yi5wnYJC9xmdRTuZf6
Qb2aqwglxmqXXVbUVkCOMPYnSMl5WE5IY6h3xZWTTC+yfmSNsBd5S1EcSBxHLAw5cw8qpuYgOQ1K
YZeU4w+TKZQHqrBHWOO+2CcbAxX1boFOtRPDfHIFHXOixcjDkPHi0eATNuEIFySaus0i4dMkH5yR
icT4LLdwr5nmpGw49tRQlSZjg+us9CyCYe7XmbeciOzbrWKiF6GInBtAA4xIYIwPE0O+vkvNYz9E
3trp16aMqWe7S1PNG1UPa9LLe20fgZmeh2izctZGUsmojlWdYKCKSVWa+9xLdKeTMCIxzcjcEOMi
C/QNTDpOn11b2+QYqcBl6oGqfxqCSdA/em15Bm/QnqbIOMtqW9+NPZ6WfKmw0WXFedH6HC67oTFS
syg5+kR7mGrmd43RP3dm+A3ya+SgZCFjIO2bkyRxagmxHiR/udmUdRvZGgBE3Vw9M/s6k/UBgnl0
LOZw3KYGDMpcV3dVNX9X1ZTdTYPwIiTifVfJ60OhzQuZa110KWm19AZsYTbp+ji2EejrOle3aSl+
Q/ae9kksfqa9pSOXzmH4zSndAbHvN8264tdkBFH3MdLRymigy9BO/8N77p+IcfSbzPL/CV1/bmRd
NxGCWCInXNS4f76Ri1VV4VN1+qUknTETw2GjKYPmxYinATaNBGZJdc9ijXM1T98g1zD3KwD15ipI
yVju7kaLTBUB/DVnnSqYslE6G2TIud06KvcNHW8repSqmmyixSRktB7PSSaOwRqni5ffJn0SYhjs
TadcyuptrWqOJfTFbgYGGk2NEZDgU9382omrCPV6GK1J4l3micROnQi8DmJo3Z6eD9ine9ivdfZu
jGv3TEUZWOhax3zQHmLiTsZ1eoNSE7ljx62K2wEbAZifVFoeOtXskeWTOEQOhAy5ndFiqVAT631h
Xf71BZfFm3TrT1ccvettEUJWLKJhVv8iLa5N3YzQ/ZQXA1cMaJ7eoDEPSxhyNPLCwrFCjVS4OLrL
D3NWQ9lfhPu5Ht96URDcLKlnAjMVqvih/dQGBn4GoaEbRSraw5IMRDzIx0RKUj81GQPmt4eooS8k
ReQGdPUk7dJ50hzKTEcYUuVeSqvtEHfEUswfZG5nu7wen7tMMKFGJfdNTNdWTICerWbx1DK6nUB/
XOW6kvZcpfIgyEpgDpGxy9vJQdc132tm+BSpsxy0TUkYQc2QLCsnyB0JfbzVqF+hEx3yvC6DYliB
dJiHrl5R+EE/8Boih+g+1q+E3Zo3MvHO0qHKiqvyq9SHw4R4a2OwuC1EOgXFKDU0dNPqaYmmgxoq
rlaIhterQu8CF6FZMdd+nNaGg9QImmdUWftlQVpI9rKbxNgh8iJWdymMJPahUy7SDpYWDWVvD6UX
nEqRGI40Vthia2xKXWq9GBrJAWtyyGLIe7V6LboquWjquAWrRgBklzJGodKPq/ihN5khriSsMFpM
bxlxkQhgdgjIHHS7viTPTexaN82F0xh3jDFAGu5paF6JsbkD39v4YpcR7jwze8y7ZPKt2Mw2ScLs
3oqNgruZRJz15txOmMrWNZ3kPFNPQwQdZpn2Qsy4th95S9PhW/YNNCKllv8ve2e23TaSZe1X6RdA
LSCAwHArzqMoSpZt3WDJshPzEEBgfPr/g7L+Lld2d9Xq+75Ip0aSIomIE+fs/W264i5kkSHqDg51
e0hjcNVjVkPJbhAabQPcpsDkbCYdubjP9nXPiGiaIkSSsthxof/UJBDScaKk6wS2RHiRH2WMkK/I
4eBTQef4US+8r1Y+yEJBjvxZMZWJUxMZPIsJJrcSs+dUbieLLHRSAreqnTP8pU92XDi3sOMYVYZy
Ny4CrW6S9c4NvPry+Y9XMk5RZCtP/GXYvjkQQxVATCE1AVPhtJ4H/80WCbENmMi2nAD2XAR0s8qC
aZZsd3h0GRXg+9mn+Ks41UXZ0W7lahARkq4ZYes0e2xPWXSOB3ZH4dc34LofpDsO+3+9DGAF/qdl
QJqmLwJyO0iyoKshRLA4EH6rIETUh2HUe4T45o1EvINFQJQ0gAIvDda9nA9z4DRPmfLhytKwazx0
h3OHt9lLDlwsLaKHYCL2apaYYbm8OO6/RhDKVhbbOwep8eccmfI5KY7wweuuG8+tDNFkqKOPG3OH
U0xSwVN6G7pbFbGtr8qvv40BzHg1j91hIGxoh6yR8RNGs3MQ5cnG9XYxEA9gxCJqYK4J64ydLUXV
0SI/FhYkb7v85YZ2d4qjzn+IBVPBqg57BgkClbkop1VUnlVMhEfVII52FuPxMCYp0hSxLkNM5uGP
sSAMqjCd4tTQ9e/oMO+xMRzN3FsIwaz9ZJUlK2nL6QwBsSPI1BCbiQvrbNckqGh6wg9pp5dpa+7s
tOGhXBh1sdV2hrcCIRUGT/O1L+K3vk5+uKQx7gTAw8B0o1OBoJ+ugQWYb5KnFpV4TNDQFlQEVDJH
CqaWJU7Pdl6lNTKFmQv4hLOCZlJv99sk1AOhP9q5DKWNPGYqmPUFE3UZpKhTEvHy6jElQWfMUxaA
bNc2vKIiGUDF19lFjy7xWhVcqCoaFhBr9pOsbBev+D0xgnjreMCATNto7yI1O04r7ovNYMypirNV
wkxaoAZ4ooEYLv/safz8Sfv5Hy0j7l9sMbxpbbgynkljQGDS8bAB/f6mHeA/GtHchHeCKFF19VFw
Ct06OM1atDiuxWvdFHvDmMd7Lz/SOZgujtxaEBdXNl3OdzO0d0YJYcQwc6pgAgTWiagEMn0xnosB
L4wx342pTcnxc41d1vhPhsyn735JMgconfgOqpco1MBMdg6TtUS1xYZcI5ArsglWuFj7NW3K8aIq
1jLba+btnIz5WURdALN2COG9zz/cZLBOWmYzvlZava196cenMvT887joi90StYkBn/8uw7yhiOZF
cxvzNWBKOkP73w/2TE6IE7l4wzeaK+eWgglmwJOj80Klp5LO2P7r5cL5ix58eeKd5WyDxc20QQP9
ZbUo56xtrDjy7p9MiDG1xquqWT2/QbkPbyWhTzvTiZkK+cSn0ZgOjJjhYdKdawkMZFomO0V1LUGQ
bdSS8TolmbumpfhqhpgyiWs1Vo3TB1fSZ4lAhpoAHkEifzLphcb5yaIyOIRVlIOXrfVKVK23J4ac
M4HswYpNdvZigeTOM/97U8bVce7jmMYHTAQ3Q8TAdv6so7BdzyZqUKrkgwFP7vivnyOcfv9lSYWK
4CCZFwjaBfawv7w7iyZp8HhKuuMWO2aaicfEempnXNJNzLCc+/zmCvRNbj92R7ObR44rROkpWvvE
P7HUGYEsd1nbaWrfcYB7AibedRTSGw/JHMFVFj50tFdRMF/MgPYaTRlMBGXpHoA89keibC+eSr8S
6eTsK5RHRX82vbpCIx7DixdYanyaXtotgl3Qej9A2UpEb8SseAGS3dEODjXwytlvk3PfF2urpgXX
mDBjairGtfALpip+Ol1zh0WOuYoJmrSl0z4tQ5XKOQJx8c+FWSULmb87TAROPvjZNY2S+JthSbkv
k6+90TXnpHPw4GTxBc5UtO4Y/72YCHvRDs+oZdsaElAzsZAciSmDA5EUnK8EmXNxP5DRMgLJN5kJ
tpaxCojpZEArv7kDl+XAWWczDiUDLH8ZKVZEVAzFMqktESsSmGmZaCAC19gbFE03yxkw1QUNIX46
L0ApMQKL6UO2lXuGK9/dk5nIMx0SBqgVrIiK4Ms0MeMzJNdvnd2ybLQj06fshyAM4t3PBEHJiBKJ
iPH3BTXhQCkO+9X+iX0LwC8TjoVwUxZw8awOENznDuTE5Y3GvjpXJsP62njMB8t/bJQBbhEUzQYl
9lzm7ZUEkIMCeXGs6ClXXmUdYUWgjCfAMfWMYx27B2aE0aud4QxyycF7QiB/bJbosWQyvxbat2ht
B4RHQBwqR4NJrYOhnEFGC7aAaBBtAAukb8zY9EshivRRYVKohI63QkL3wRWtUXHsEtHbp5bpXaGY
rA1OgjsuH355VkeqAR7mbQ0bDqhckb2QZRonRnwGN1pt65Z4uc9PgQzuvCL9gJdSHaaRKo5LimMv
feXeD4jOy3jakd6fqZbyh3HQz7aN4D+eCBzzdAQ/f4zMC0+u/2+MLyxmf72KAxthdGD5GFOWhs1f
TqTEskBhyXp1ly7FwVhglqxl5x1bOioIOf377LL0k1zgPHqZ8SxiJq5CtfUmH0a1m0KFMixFHSk5
3Y22bE52ClonCW9GUT45Ii1flrQPoecnU6TxPiGYlWZDLL4EwMwBxLs0lnugL5WoX3TqS8QN7Nuf
66zdaDTPeTsc4nDilYi64dHPwp+939/N3EaGEZVbfPH+tc+YZAgrbbYhDZQVe6a/kaSP0hL2R7Ji
pbmmO7OYO6x82w6MM3C1hPsQtsUKnBYBFkaoH/LB22LR8U/G7PvXUFXEvRSqeKhdVXLHUfkoO/tE
bjegziCAkVNG3XevnhlJZPOLa6l+k0cmMoVRyFVZP/WlljRkKjxVs1L7LOF+c2NMX4rw2Q2WnzZn
4zKGfn4InDY/dAlAVphEvK296Km3CvMSLmEIhWmf05DAJ3BUdD6k/bV1rXwVTyI7uzAdkJc6BSIH
E9VW530UCzw36hhQ4BiGg2DDY62rfRnYw8layhkgU4jNiDyG8Tsi66VkumtrXml6CDt4XGh7JDtX
UnYHO+NAN1oz1XxiqG2e97uSYg+VbBFehaoC4shcRJlEqe38GEGS1gZ8d4baTBmM16Qnu70Ma3PX
TPhSPALdNx1FR1UJkADixTTRPMiK6XAYIl8Nq1RuOjdeJwxZCJlH5NN3QcSQJ0EGOnw2/ZUCMVt3
2T4PIhjSUfo1ThFXqdG0oVmDtCgjhHxVHnCGbcMzrI/piedhLdvsY5C59Vy5OtvJyo6OCZDIR3Dj
n4ySlR5U8WE5j+y44btRtdMa5IU400bPD+SV4qoJwlPoFNk18ZNjRWbMF0JpftCwsS5q+Uyr4BRE
8x1AuH3MaWa+5KVGdIu1eusmCCsN8diarX0LY9tbEVCQb6FZoKEyC5+XMMju/oLryiqO32Cwwmb4
4SrffUpfhW1Ex7gl6Wncg+msnhLjZ6LR4eim8U9xDtwy8kp7N/XSX1tm5X9x5rwgzVerjZHm1Y6I
IKYygftqkClBrBB7ZRbZLtr4hX3G/ju2UH7EEtudTwKNH/4wXFLllzrCudiZpXmszZfeZiBTVXby
3e+LvWouUE4rwpbQl+tK/7Ts1D9NTDO3np4QWmXJNrLihNBinTwNEXoAo3e3kWOULK/19JqFvO0o
juJYz9/UiMaKOPJyXUgE8BOr+Blkaway93s9IsqGSODtRSrPvYOz1Fto6EY/5rfaaZ47SC3AIZSx
rWSQX+ZOoXoJaU/2CN/OtUFgVdSlX8sEXhJBkwSv+wE6snIwebeg4pPCir8VlqcwdPXeLZU1PYfm
J30KcY2jmtFQkqBvhKm1Dbzc3Tk97lWdfCqF/Jd9SW1EOmZwMODwn30n/pKG2gD2tc9T3ezVtAgl
WlmcXOKX1x3np4fOwDFVGD6GuQbusZ1a/R2nHIS4amNq0kXyEmHEQ9GEt1HSOHX6MoertphQHRtI
XVY0PFEJcmwMTkjgE8GqM/RrrYZnoHz5RfjTuLN7hI0FdtHPsnmS7zqvmwOHd9LFpoz46GAR+U/i
SiwlwOxd3aUfeTrkWzP3zbNAGj0b2JoHL4xXFeK4yJ3CszGo+Tr0sHgDcC4PveNQzJqWv58t+7tX
entCs757jJ/3Jjz/Q2BRJGQ6RWCaeMPVStXbTLN4Y9oos3tG8swQAp604MbFQraz2Q3XvIawrUpM
Gyoi/IBkrq/OVD5GDdlaDBJZ05ysAUXtboPglaij8ptP73yNqcbEmdC1e5fa/c+d8v8mS/9mshSA
7fztZPBfBkuQ6HWTfOj/qP74jxWrXvEjef99zPTn7/9/BoW7zIXcANDDnwjWfwyaPO9vEOax4NKj
cQMLSMV/DppspkmBQzx9YNPGdTyXb/190MS3fJOGDt90pUdXw/3fcCgWDMZvzWJGTCQZmQ4G4OU4
49rLX/77gXuyysyKp9HcG+zE6IeK6A85o6+kxwXG0ioApjLpT31/HVq/ZAuyuH/GjsgZ7qdAztNC
L08QTUVFuh+G21DvzeRRq2+WwyWY3H57mv+bWYL4nHr9o7X956OFP2OBjQ0cQQn3z4+2AqhQ+z6d
TmMEsxb7mC+KGiehgGLmfJuC+tz27D94B6S3Nwrz7mETqufrhIJOGfqHQOvfOzCn6JvQAWE8HF6S
CqKA7R4mGKSLsCRh/NzhNQgePftXW4M2H1Foh4/cjEJ/moUhLab6ttzc5BarcPkaP5E1wBtV9bH8
TM+ZVDMKWu6O9Xk/LBYpxuzLXekIg5t99pHnLF9afmS5SVVbkNecB78etstNDfhwWr/bmPUHQUL/
+aDU0t3lMS0P8PMBKzQLCC1cr1gtDzzh5iLwiOHAVseBrkUUFwacIBOxWj5WfNwihoA3yF1n2zbK
cGKZj8vPxIW7QVqvYn6Vb9PnwOfBryw/GvG1FJCigoCkH1FZHURXcK7lv6bbLL/NGYHlL3xzWwXR
ittIqnKtYoS36O4Vv6s4EUXTTvGohiK4LDcnUpq2LXna/Xb5iSwZnhQ/DXsNOxF3O2jzD4E6NkKa
YzuPsj05nHT5jazkBriPz8fFnSvLI5Hzzz91uT+YkA9eYC2mL1X2++VbgHA//z/upfmjJcNeKMIQ
lj+A23FoSodGsluenuVvX+788+tGulFE8i4fL09huHzM99oKpTvywezFXFRDdvnqmOODaOL2QeT4
N8B472gyAvfk0hBwbvm4r26peIGctWYQiXvwmCzipWVf4NPlh1vSHCCM7icTkxUVrMqLlZNicUiZ
KXSg3/l6CDmk78N1Or8l3MdyuxxltmTUoLhihsBNCD4OAIQQYE1WE/ctOAD+/Vd9wZk6xSE6AKJA
Ixjy8fI9tdzspnb4y7i1zEkoiC39bGIHpOu6Wh7B8mvsk27wnYqapLVw36tp2wd0vNO+ei9S6yHA
VEzRguuTjlZNUyyimRiv33uCRxsycEcjfAkiyGm5Xb9ldNZyetLBRHlY5K9D7abrRCL+4kQUtd6J
zLQLlvLVjKBd01PxYnHpRjLUyiUMb1I72lD4NX3/JSuhb6DaJUJLQRakozGZw0fpRGuw+Yj5Ii4Y
w4pv8Jo3LY3YLOk29qCfSKUinK4lKgg9TIaArWC+8rlk/d8e+m/2UGFZAXvW/6zOuCQfHMXey983
zr//0t93Tl/8zbFQplvOQhynK8k5/e8SjcD8m2P6ZNsvCgkTysNv9HL/bxDeTEYfgQ3ETlr/2Dkd
ayE40d38k3gOGOh/s3Nay538vnUKWtX2Ih1xHZ85K3yLf96M1GiMWuWtdTJC61k3qrqEcy+PFUnf
Ffrk0RobeoDVIv8DNViJZKbjM8WnYLZoufBZZ1X+sciDpylvnKciLr6pah5On5/JMQcsbMUFY6bo
wynMX6VoF7mlc47LxmbyV+frDHTvUQwug6y4QAOB7q1VzJaNosMeJwsLrWep7uPYf4cf6AIIRJ7X
tNGjaEr7S5giS2YjbZHT++MBivYjz/Wt1cZ4Lz032bpuiJ02MPGLNd3CG05ZPJeRvCO0eyWzpOAS
f7Ko1jHY0qtMZMu1DUvz3dVqX4z9gHQQRPQ0WuUzEZFsWSEhoQmayoOOCXeEwgWH22Sh8kL31ofC
eEZH/m7LFsFz7zQnwkZ50OrDZV7x7KG2g7KUd+sUgUClxPQWmVzCQcdRxUslZ4bCbbaOGOFi4i3O
EWUxtjH75yKq99C2KLq7xd8WZ8Uh7I15z8uHsRDgF6FyHDRQnUtiqdKY4rx/XJQCTamng6WNfsn5
2tZOVP6a6IGdu6ENnn0sZJ0Q1a7vM4+FMzUfKxFiOm5iNuMeVWqUtP3Z1e6za8bhTjjwwhnBlo9l
la8yr8CIrCe6uIl/HtrxWMa2XHVYD9jR4/CaeuveiJpbIv7gkAV6I0gduRbwM+lgQmWCI3lzZ16W
WEZPPjPnS+H195lQxbskqHuiA3WlszxuDPCTa2OQ8glJ/I5sk/QSa+Mtn2boRBpybjgtZmr1GhUa
vUw/k8tk1vdBBcNKAjN9mKhniEjx5EqMHrYJent7X1gbP4VE6EymdaOFMqwGBKk7j9S7h8nmvV0P
/67//pfhkPAdrjOmmoyHGA6RafDPF5zfogaCb9qcBtczNkSukKQd9mdbY7GzuuTSml18kHbyrOPI
OpRJ+90J0xaETjo8WAisN78tWP9dOWqJ5R5/q0d5RI5JDe9IVBaMiN1FxfXbjNVI2MlQ6EZ0QeLh
kCO33EpZG6u8Hu5dVjgHE+MP1ySQAr9z3wrLNJ7CWp6a3qIUs5uvVYoNM1QW3ibyzFQekCBZhNEb
WOWzi8OqcIrhu8fr9tDaafQSfNSBnNaOwWS2X3ZlS+IaA07t0qTyw026YOM1IIte8xtVFV/c3F3T
tCLLmIHjOgJLC+eZKicSNBlt+p4Pjmfgf5Ld/OhN6aXvChT9k3dQPefgsn60csc9xb2doFQi2Sol
TuTqmAfSvOF+97PEoG14O9eIL7BN0peo0+fJir2Tx7wLEHqPtiez7INjuZfMsKILI+tsBciakGKy
ky5FUz6LyXgbgmi6w57fSCZhmUidc2W3R1cY5PI24S4OgWnLdPA5/3LmT2s6aau4ykoqpNE8WNFw
BzmSEiKxAO5T9E9OPB4sRrP7fviDPr3eqbT7Yi1NFj+BxKBso1+3QXydStqGHSlgpyhKz26KlsIu
vheFjshhKyVHhECvdWG9072lmgcAs8u67itTiGY96Sw7pHD/6yLIDwbCYQzPemGLxWujYPY3zcXJ
aaEK0Bxv9k1m90+l121aUR54SNUeDwqhMtm0SVM0GlIN43mcO7EJAfgwU4eRjjuLNi8OwgDKCtGo
xkrH88qyImcDTmlamYZ3XmAjp77J977Xtqc4w31DiOXBkkvhqJvvHhwQMD7MRfLIpZcTd2qt9Wys
JOlZ67rjRtPlGmmksZ/Nhl8Pp6892WwPWKC2uneYP+gpqE7KCYr12IpwxQgV824dMN0ksciJHeck
5umFv+lx9sJnx+2DTeok/aW1UL7MJFjn3YgEy0l4SFhiSD8x94R+Jiu0c8lWhE2CG/OVklLS4gNN
YE6htwXHsnKB4zIPDEjXNM195dM6kaH3FLtptk0H4Lp+XjC8QWsCXiB5JHsXoIP/RRFHfKDDA1jX
Dt9p+BJDhS2hqa14RwMJSwTu3s4AuwZN9uKAl+gK+pEga2MXqFAZVAzQRmC1pU0N2sEZ3Y2O2lR1
+9Jqa7z7MM08gx2AvIjpMoFNLp2xZOwIXw9B+rM90lidO1wxMw59W3wYii7jOPN3Zkn4wpzxtZKc
sAy73DXARTcqrarz1Kxra1xZrRpvueMzUcrKa51CUgqFScBhmbwiZ8NA6dLGZyvGrZ5OI2bOGRTK
hFm6Bn5eaSvAaVTQ/O+TcsfYF2pUXeJKDbNtQU9vRdTWWo2NxP2R060zFqha/kRN0m5Ki0y/IAEH
MU1EKvpt9SXqpx8ckBrOadEtbWDOaMUgLmmm+5igrVNO/hYYwMw/Vx6OEm+x6VebPjbESsrmtS+D
L20nF3fWXOzG0nDWw/I8VI08makByrcqEYPNYifDF6/71gSoP6V1Q49Gsx3B9UPU4X8fbQ0Q3dWb
1BV7NFbJuYoBtsS5gcu4dj7qJHeu9kdBiio1A5IMjsbYTf4YEgIdU0SudC9+Jm3ios3jYizD8Ba7
zR4PEpP8fkh2HZHMn2tcTRAuMC2KjNazzzX2l9OEADYflQH+BYGLMzRv1TCktBhWbo1UrDH1G6pF
tW58CJ2zAneR9oJc45Tx5SRt5iVcZFhaj5NwScAaUnyEQ7mVBRoAxOedCVVxHuVVQzDafl6RBQS/
eIqJofWaY91SUDWt1+z7prtWc8WopaEP4czkPk0cb5Se1IaNw+Usp38Vwm+vRddtLa9Dlivqa9hY
/o00u+Dm+4AaalS6OAWs6qG3u/OEP4PHxuGysMF4u2/JhKHcD+3s7k7GCRRae2LMs6kI7zzooJ4Q
A2FJVQbiM8rmlzC3XaJKMZbmswcAeq1UItZeiruyjEpxIfuOg+UcG3hLkA1kfnqACmqeymyQzIi9
PwZ0sxCCsnntMMo/9aX9y2U1JsPbVxuHJNYVIk9vKwnVXFOVhCviOkpGo75EVRn9zIKsfFJZYj2E
VfXdDFGONnb3VHmZPpUsJtcml+IEzd94MGptnTk9HHKH7DBtMqRtdbApI11vjcG9VuU1M5P0sEwp
7CI/tjmc48GZqpOG17917fwdrPa0BZSMuXhRwXhRcJkSk4Isd1uGLw/DhGKZzegRTNm0jlsB1MRU
XCYdDZDZLmFRFWiIKyxkA8Ogi08DcNVGw3unGQMrvYxqtcbrFjkTuXH67LKmbX1ccYzfsmFl9tOw
bUPdrgs/ZoNwRpocNmAQw+BidAwlQUA2OcZeetXkLPZnfItPRpV46J/4bMhwiDoeuXxsNeVas8U+
5yLeS+I890r2ya4kf6wvcKLzHiMxoWctt6LxQAhO+ARiAenZzvb98GtRd/Zq6smD16P5aJqAj+ZU
BJtZ+u+5V+c4aAm4aCaOJX2L566MHMJJ3+oQUhBigmCXLEttFwF1cmcJsIFL6WB10ze7mOOz8MN+
69TWdmgF8qeUUaKrOrZ4LD6rGAGk9n9lZBWfMmFYLy0ejS6gakIgGFC3ND8twkV837OutW298HDS
fZklv5gq61vvSuZ8DNy60S12UaS+tDUyqATJD7b0UO8GRIPrfnnZk0EkJEiMr9nQ1WuWIjMZNhFU
sasm47qa1CNW5T8S0673MdYjk/cqyoXmaYzja9/iQxtn6yNyCbDPfLWz8TDiNjlyES5KxnEDsyvg
jJJuc6807mxdIPOtRRZzI7t52jszmSfFaJAJgW34IIPiu5erBr2l+zTHEIKYqbEDjt0Sxdgp6s6a
U1gw3hMTHinT4e5q50iTMsMFMhk1WxFE9pcWLFnQYE0OKn1bIrMfehcB+me+4Oc/XWn+xAvJjxsx
B7Ammk4xZMusL04pvHF2f4/m3dwfOo2T1hgXjFnMX7IfAdjtdItcULuyOv95gGwSj8z2fJskyNuy
jn25TujQoj/v1iRD8A4rQ9yOje1swrgg2nVe9HU+RDPsU495E5fbml7PGul1jbYdBW8xuZoebv4r
DN1gZfT9wI+iHXGj2Dkknp4fRoFEKenq75/vyiKKgFkM8TlDQ8QMp77FCiF0O8qawdz4I+aEtGJw
VSEaNMV2CKi8a2eqt/g7v+Ld91ZDkpJ4QZYDqKnKWvWl67zzyHh4uh7WETX9mvgHskv6SayQti9Q
FwIwl6Vf+225iZZYm1JkhyoYXI6h9Ro3aci+hUOhKmFfoD2FExQD6CKSYx8YxY/QDNorpsvOc1nB
/MNkZmpjZ5Tmbe/ebdIvcfDlBPgFH2MnzKPTJL+cBC7RGDunsVWMpQTnht4nvrVWAKyaNF8P2cAI
KbaztwF7ek6ILbkqJva6kUuZr7u7RuOLBvkIb3YZoyvZBZtIHOy+tzCYiR/WRJUTOZiMJ4i/XQ14
AsUiyLwkADlAB47cb0CvhkltJX3G0JXrDqSGiKUr7D+FDl5eZ2AY2bZ9eJZvPivbdSitu00jwrB8
3H1hyfQBlyJxsdWrrOBaMbWFg9x49uM4vgmdb+ynSru0SpF476pRXANAUrIwgLwQ+gE5X23JgkBM
OYT28cOzRvOa9xGhEoFy1yXplrboiINARI8BL/oON7J5zrR41v606zqgB9E0eLhfaK1wwAeggJKX
F2YRw0epRRiF8wevSnJUdQYOrqLJGTFlnBGFVR2+QUj01UHGxVOn0tcwqVxUGVquUne5CgIX97HF
AhAU6keYtfZZdhNdeQcSQIbySpMcX/qEWOYENMSBvTcJMTkzwLlUXZideGDv4Th7TzIkEKebNYdE
Ic2LSc2NOZXaOnJuusqIeGqbeANOE+5AkTivVLnPkPZ6TzSHsdRXagAkoBK7bdI+olWAwyKz6WbS
yGEuTOJ3QpuJ/qkFUq7m/J9fZNHUp0EGZMUH40nS0L9YGXrEz2oOMZ63QphwyUMYidLl5GA0NA80
tfsGPQdwuqkNzmZmrIbUByu3/DOD6HGc7DGMLXPTpAKtBCEivleZENY41KZi+JkJrqShp2AU1Faj
jI37QI7TaWjaHn0rbbekXhpfc5BTK9C8CRooghQ8B6Oa+hOkTn+RkVesU258SrDanD4/UlaxDvsE
/7WjycysGHXEfqXOVGg+dgfrMUnM9E5/chHBFJzQWAjgTuPBEnxt7Y3dux2m2Y1rJbuNZsxMu+Pw
WIts60WiflTZEJ5DoYHM9NZILWqgc6TUz050uE282SngLlJ0j02OqHgQmhxD7acfM6kUGJLK4k4D
1NpbU0cAhgbGUoFaUDBcnTL8Hna6OOt4ubJK8IfOkqfbSY4RvafGldMI42XIyq9Uut2OiAacnYU6
QI4sMGNViHnqZHq0irnZRDkaqH5WxQn/POaCMbsbFXg9gAL2ygyaEbQrOeixgAG9NL2M0b72I6lo
XUmURdJFyUs0lvJYah4Lwsv4hVV6Pk9V9POMbsx7NpXnPccKaYJhofOJJ5xYjaexb8RT+lQx6Ung
2p7MKuek0rA2Tumatq56q2abeZZEu1C7fYUapxC3zg+fe07sW1sG6T6POwPNXWUcsgxP8/JHp3a2
rchzRE4BS9tvLITSvFe0ZcErLJ4wONe3us5n+EA0IWvhZkiLbehEIbxSt08eqJPzvQr7xzncTGY5
3Dh9gZGGRmKlYDqSwZ+olz0kY05EGdyal1h9mRECnxu6AZfGcO+hR5WmpIU20QBlpwLnrC5a/0rn
uCKGjGXJc6AE9gRhU2EV6a6h9FrLJPFOlQxBWAeHTgZ4IkiXpEuYnT2RjqsMHdiKWC7cW74WVPD8
SVYCrCOoeKVav30pKSj2zZjpfdvMV9dD0hzn4XAp5i5cOUIlxFXN8H5Ke7jYJjYwPDBgmOYBHiDG
D5wc4b3oaEZmjtPscxZ0dluTALjZ+lUWQX3C2Q1yJOGYlPeWsQs7e12mQXHKRx3SdgV0O+TaO33+
4yAq3M3D8Cx74Z36AUZhX4wdnjcKEN9ojnNETH3bjhYwMc2dz9YBiRQ07BKeC9gM1gui3Bgrred5
+FUH5X301GkoYb2xor5H9pKcTG98I9ihtoH2IWNG+5amB9IR2z8Ykt6PmY4e7+6eGFtbqn2YAjrP
2tcgV1+aGh+JNQRfyuIi3BjBnwUBtygt64LecmuOhrdnywDVN7GCqqz1b/MSsT31/lPnBTMxbphP
ghktjZ/YJ9XUj00sq9Oo2m/YBLi+g+HiJl6+CscIWqYzHx1ZvYQMXT8PklVbcG7sim+aFOoV/gZ6
tAXQRkeXkFr489uJTmrlVu9JO/+qYr/ZBu1XY/zkB3sH204uBCerLUZ6VDM5YRBp6s67uTLcFW7R
eD9XxyRqgw0vsrGCYXuoDVR1ldE/aZQ2FxmV31BqDlSewTvipPYEIyBfSumxXPBzYGxPdDUaN1yH
7PLH8tTKgZ4CUZWpowT9ppA3bYHNjSMvzTxGNUu4Y7vNWcYfKKXhTyUyB5wk1I5znNj6JOkAijM2
HZXylxSGDXlQ8YNb2eZLJOHGtKjT6NBU5ubz9ad0Q5FmzMHKdeqvRq/LnS9mjkI50Vr44amb7VeS
sTXox/za0wU9B57P6T4S5zlnvDBNQLnrHP39VPpbqxucncG8kkMFjcwmk/RMrLY+GwDcUb/Hj4tJ
LoOdx/NoH6gEx1tbcqEbTb0LGxeupzv9MQhXXVpWprbzq61Fp3PXR0a0js1BHsmp3jg+Ugh6SSlw
HhbCBq0/JQFAsKZEgyxLnDZ+7676kEZlTTiku/AWxhpsa2qgaY86NFmRL0KM9juOCcODago6dZB/
9wnyxyU9ojOD/tgS0L3FdduvqXSS48a2zOgw9PY3lLXztXHce1lkDf286FXGUvLSwle0Dbp7KNfg
IrbhzywFILY0i2oSCvewtrHHSEU4aUmb64Fmu8E01WPfdWkvIVgo/vDgFJ9JnjOeO4Y7boV5//9R
dma7kRvZFv0iAiQjOMRrzpOk1FCqKr0QKsvFeQrO/Pq7mMbFtVXdLlw0IMhqW0llkhEnztl77Vsz
pQvqb4w9nqolw3Dus/6Qz1jxc/xjk1skp/zVxX11DHmXoNRRWkm3/BA6xvtlM+AWnC4Kw/Awz7do
0qPqoGaT04BXkHwWBkCaSusKvCbauLlP+R/LfYa1AnUlbRtX0t+h/w7Huo6IDsATvTXct3RoxKkp
WXcG2yseexxvYeWcqLzkLguSfmv2xInerj6xAIoONdEX5XvU9sObap2XkpVjLhhEJcGdmPrikexW
AKWgjEVaQw1treq7bw/wgRUW6yIDCNb3IcWU/dLiEjqGso3PY4efLhhm98R9iveJHZIu6K1zT+4r
+0Bd34s2fmpcDtpqJpup5ZirSjtaR3GgXnuYMTqdOTsECOZ7PRjnrsQbdOtIdII13EuotvxkHhAe
DPowMP8Kw69J3LgHjwjdlS9HOt5zNa9MT8WHftHSqZ7Cj+WLHpcbPd/Uo6JGpB8GcD1d0UXPQHBI
oBxUuUXsWZ295YsTe3eZGbb7W9ES2eOjVzbGTmUkj9ncOq3lA/zyA4xQoQXUVnPgPScVaDp6AjAQ
lZuCDVnE+DYEoOVL4RqvLnCfVaujcG2BRbkva7XrIpbqtrUeUwt2SiN++kYrDoXXv4lQ+3QzJKen
2pu3QwvRM2tC70yb9BoMsjhhaK0vje2uzKkCKZe4b6YRgnIqUeO4JB4+NkP8lf0fuG+rnkFckSbb
1iSEUSUcSAwkyBNn8osLMclocW7M+O1pHyl7XzE3RbjDhWqvF1+juf0jbTh8UxVZJztxw43UOXkO
aTds1aKc9/Gn5a3VsI+7+VbqqQYmV0LUM/NTbfv5sTXA/bcjpI0pYMSaVqXzhRLo0HtozQdUHts5
M4O7pNP0Z+z4xG8W60758wvu8lWeKMYGyusPA6lF1zbJ3zTaoQjB+0stPxqknLiNPfM6J/VFDfFC
j4vzHVrbci0HumCYjL64ThHshK5odliDOFt2+cX0uZ2VIJmm6ci6gh//DR9YsxXON1wQLlvqQBxB
kDuA5kebozgFiurRljIMPJnYA0mK3gnb3KDFZRzJlPaC0fAaLiCsDC/oVzJofwbpzHGQrhs6KNLt
WUq/FZX9FOJTZ6hN/CKJWxjlUbDD2Imbay/xYsXOhafDukuA4myCoE13UUFVO8cQu7MOvlkR+U8j
mt+16k2i7lPShZMRymiS4E1pJ/LT8CHhqidLtmqEceozT9OMY5VULRWmi+Z6NwZ19R3SvA/Weh7w
cfD/smcyFzVBG2IBdA0CvEuGj+tq5jwhwUz6YnrogBtekq7c186EyzTqj6GBYKXPQKISinjlOYz3
POprxmLmGt5D9yWI3msDlb9tBQSa+jRNOBPhZaXDiqttok+tqOVRepEuGjTJV6f8mFB/M2sraYIH
Eusg7o9z2IGJSXCInUfUa6VR+48c32jCMgKcNSGILh78u8Jtd9kQJEjHEqhD0jO9zajzyzRZKSOb
iYVrTihIiKp+GHKSXkzrp62yv8baaUKFr9LuJWhj/ewPX5EJX90uZrTJMrKZYv+PPmvpfscznkwt
2ufRRRpOM+dqTPPH0BVgcMDgtoBZHVkPq3a2aTFayc+RhWqja/Fe2OaLG7qwIk2V7jajROE+KaNe
T+EUos4WD7KJd20Wmfs4CR8Sp3uWNpgEDh/bfgm8U9zmrmt8BCGezojAVkbCHCVqhzO50dxhxwOY
gAPGMg6m6XqnseHxiUzrzPmGrEEDfHx5441h+feGgw76Ry9NIPYWCVfS5x+WaYXMHjCoFWvXmocd
lkjMUjmBUgalOcN3fz0mINTyuGd8YGQ5PfEObNqujLPqzahQLFvMyHcyXScVdFh3qC9kbkBLjFxF
SDDfhaEBunpQQLjGDqF6JvoD+o5vQ+h/GUK6BI6AP+xCu2G0z5fbd7cvBhHsJ/IrDsVIEmJY5NFh
bKOPWpDVQER4Hd1XwXCEozUhUFl+1i0/G5oeBBqEjBXT1mTtIr0kYNQDRSSowO9vX1ArE8WAHuev
nwUznFHdMiHx5JjcmyGseEr/+QjC7Jqior//v5/fvkOd71ITaBce/s6MSdRkj/aBO7jlBXwEJ7QS
JOoQs8TW3rTUkABUjcLYJP1o7vj93jrsOyy6NIRBXqIVLLvUPCEQfSMPkKeHbN61aRLfYaQQucEx
bey51ltU0tjiY6gEhg/82rSD4TmlNXnpYzJJTPXkunOIczFODjYrQtDS76MXf815Z9cGi2DjZ/dx
QYdMBO7bwMkLT0n8pTSrn8UQvxK7DHkRIj8sDYYS8MHDmlZOO4m9FjHtdy3PFtS+DeHFK78kJLXM
GU8PH0Xx3XX7dyJXoZNq3J713rZIAsm8r7grGKtFzU7j/VQTzWLOdlRtLkFCURE+NcxRU8Jf8Lct
zns6Z3BhGR2pVYfHYzUZCv+cg3I9Nd+xbDar6K2zfnjMizhJgRIZRm9b1ERBW32Yb/Ev3gu78Ney
d7EFdBlq1IQQEwWxANzeQcpyfJAaKqd0v5OtdZo8HzS5BeYu8r3HzM0Y8Vb63pn7HcdW7PcrbdJb
k0HOOFoZxyCASNctnejI6SB8U976bdBzKu3uwV9nY/RVOJWHboX6IKFoxBRLH4/YVS/iF6Jh+F6Q
EWJORcOyW5Pom61pHTtkpfI7zWw5FaIFNSaCYcsfWe9Ae8aUtennot2QUbpOvC3XQYKHlaIHna6j
+pGO0NHCEpr5VEJ1UxYYm0GltG12TK2oh4k73tiw62zmeRxyxMc8BF+o8+aV3TvPqvI28Rx/EMfl
estzoSE/JDGYO1l5f8wxoLQyS7N9hMw/q1IAIsEjs2NIXa0N6CLFl+7q4GzjWmPwweFM+tMa+c20
rWvnxWdMpLyWFk8E1cKLnD9V+pF2HlPTBktc3MAfpneMtad0D3kopo0Iij0xJy0R5w0+iq498W8/
D31NllxXE7aF96wpAEEMmXzGCG4DEmvMbZX0tEBJpRgd/dUu0/3oEILC3gF+GYyEtnd2uqSctemR
FZ5mPP7AouATKKyCxNT6ydZOvcshsvoBgyRheI8KKt8mDj3iXaMWtzo5DpwzP6xRXDtN91ESnirA
iW5Np0V4Ff/pSYsPEj0nw0p/543JplNNuGkDfJ+Bp/e2Uzw0NHiEO7pM6Yn2aVPzjaHkd97XuHoQ
o8EN7nJTlQBS8ZAwoO+MLVNr9piSNkpFFEoW4ickSBpmJZKIbUc0xminzTFqmwNnzoIpm8MQpqJp
n0JXnIuB3b7MdsOUXBt3OZOmJFdUmN82dNDYcGxQPCvR6GdktT5i+F2RkBPfxyVzQ/gORdOVmxnH
ER6UjR4wunAqT1bVyFYRevUl1AQg1BAeU7JPVgRx5zXWVTR1qLCbbpv44BWM9LH0E7kOnGwmNF1t
vZixzoSBhoWwYFZW0N/ChHDPOHRhgBK2Nrjk5Q7K/NGCS4J7TGmf6oyBMCBpo/qYklKsc+Ji1jNG
hHUefCmVfchyeikaNw4+++S5s8hk1zvSrP/Iw4zpyvSOsuk9ZUVbeQ5EzQhBTdbgQBkC862eaPnQ
wcCFJl67gbwG7yXvrHY3F7vA9seD57V3Zb4ozV0acRIsSmGR1bTUmxio2yOh4bivKOKh06X7vnrT
SF4gQUQ+b0/zPA04fUSBkrLMw5MDChCiu7uTTXrkYPcV++EPKyJL0WExLvS0VfEQ7U1fvUzjuRak
xbASbVrGUTt/lE8m7frIp7ks4cvKOP1WznW0DSvyasrwteOpS0h5WiXo+LeynN9ylf/p9U0FFekc
9P4xrPT33IV9MoueUcN8KbWgdRrZNCPA0HZ56+x6o79aTR5xjA9ivNvmjzxIiGqRzM0rCP70Sz9Q
B7yFZT8c3Rbu/qz+DBw23DozdoOGRP3v8rRF6fpJnOZ5gv9ZylNLDucns0Rd5sJPMiIJQDxu4sn/
WrlY69GMYqQcAJLYIipoS9ggS7pgm2YjsTDGXcpBf0PQdLyVKSnvZFhH+5Dq6DcXt4Ac/qmc8zwH
M63tIvL1pFpMun9TzslgjryIWcIpaXxx1Ev7C5Ir5LxIbmnR08/P1J0SXbx0tDI8wxGIPrKaXAaz
hkVdNsx4tpvcAneKEtWenn5zgYsL+PMFuh6Xp1Aa2pCU/nmBfVS6eCvDxXkGgXVVaqqJItqlJGvt
ay58jTuR8MWAiaOZwU/JSCSwRXn/75fxi8ZYep5nmhafo0UI9WeWkyU7eBhID0+oaRhSzOm6jN1N
mTtvpUvRmS0fZhUhJsEB9xt543J7/PMNwGeECw2dM142b4Ht/f0TqkO4OKiDCStfRtIN48IkJlnM
GdTCeecvBjA9oJAp/d9kBtrLZ//plS3MosAolOlKLNr/fGXLJ3KsyHKHEVRcPyD7OrWDsVFBYx3a
kGC7ATsB0OyXYvZ/wnbXG19ep1u1l8MqwsfxMx+zdDOpnv5bMQpm8N05S3R/5zg4FVyKeLQOv5On
ik9WKhuLF3Z00/dsIbllPstTp5yWj6IyPgnwB74y5tOwKAhKhg5kv8j+KjAzIM04INCTpACuA3vO
LghwCQKo+2mHKjEZbLI+UmbuBowN3TXTIbX1Y9VW7bkzq22n0e9hb94zN0ZEPn/kgw+trkkYODCa
WOUILi6VHaGV81wClZoE9URCNEya31F4Wy//37vTh6XKXWJ6ONHQffzzgyoLWZu80+6po2+8aniA
V6aocdV03xpBJRhrGsCWl3zVLnb/f3/tX1c3XhucsOJM4thIgv/52llgD6jfG/dkme62mEfYBrnV
bSsv2HhL2/TfX+3X5cp3MAyBDHCVYtn69GpuK+wataR7im3jz6GsvqDxXt26+6mV/xyr4M9/fz17
WV4+PQOOksJcMJA+loVPb21a5zWdj9I5YQ4DUW4ka0rivdXIgmTVpdmxjAjikrZ/aDxVlS6QeQl2
29KnCbiMvGrtySM87qebaBQoZLIuYBPB+AWm58hdyoI1t6HzEDb1iRpa/Wb5sH9dQDEosnzxhkn4
ip+XriLug2lYCIZRYnhrehYgght9tWC8n0ZPjQfLMr4JBmGu4nIRVAGpzbESVosccfBRiIBwawB2
kfUxKcYZ7p1vVK82QNmXufgSOPXvUt5/XWx9BSfLwv8p2O8/v+fKHmJzrhz7RKuBBr/DtMPx64LY
0P5oBaW1KRajA63wMDfP//55W/9hzeNOhoVCA9qTv2RlA53TvHZun8bFPVAXZAtaPsqdXqcgDJjm
B7qf7qzWJ5QzAaiVLppaPeLvQuPX/+Zut5a769PdB/hO+phSsVQ6N7bY33bn3owLEUEXO2VuzXq1
qIfmRfNz5f6L9vMSoOPxwFEfGp5R/ubJ9n59tBUuHQdBncfA5tdlhVmXbxbR4sA3v9MTrFCOiOmb
4+Opg8UcM4IWDrz0PFhGOGYCH51wUwPl7psX2wc489YPbXmHuSudh16c6NwD6NbVRs+oGUIXT13M
4PJhlNZ1jigxqkCeQtVZZ6ggPdjwGfgcOJ/WAZ3eRozcKjS192EcbgV9lhWGEWeX14QLNZMLvhj0
wiaR+VMv2kNXq+LMUGIZ/DmABVYBK9hBVqhmrSmM1m4EYjtrKNOVttjLrOItMcMnGyLPLlEMCgcr
OITAqLhRNrEXjpcwsd095JFqcWNeLNFPbyMoVXI71oORp0/aoHCjqMX6Ci4BPSbDzoYTVdIRhyb9
3r8UXgYdKb12TWRxOius39wu/2HDVniIPVux7XGAuC1mf7tdipjT42QEhDIP0j/P5CqhNPiRRI3/
2Lfm2Q+RYaQTmoHE4iDTOC1Z1gU5B4FzhAXFcJkma4j3vrW7bK+sgT4BWkaGJXj3OxIMnLkwVjgU
7N9cuPPrE69Mj1WW8ngh7t7uxL9deAjZ0g6oAcm1QybqoDGZjekn7mfnR57rN9+YTlnmeHfpPAdY
nzJm0kV3bRURAZwerBckNDn1F2tWbF6CLF6IEwL1oB7XDDsFGSU4T93kNVxAYD1Tvr0MNJajillD
w1jLUt9EMiCvt4xcnkXGJB/0U3iyxup6q6xazv2X/IpYgYVRjfY2swnDCJgtn2UuHkeDWUhGZlGA
6HkzZjGTQpbMQ00HTw+T2hlvvqiWJNhYbNBh8fdR3Qve4Yc8wFascYMdyhadl2MP33+zpP1q11FE
MOOOY0HlIbY/bWFm3URzD3zilPkHRbPnvvGgcyBnw1+kMgLH2nyiEcdIMC1lecpqj4zICFFEqqpw
r9O/QNn/lS1n/bKluoJ3X1pYiFjb5OfrqeOGwaWeFuKUMxw9wkLhz23H0tT3WGGR/T+mbVGuvQrd
42iC9pxRqhcegzdgns2li4lY+81b9MuqzyXhahKmCyGASurTW+TPNppsmoeAxmOBzJQkC/oVwcC8
IY0s2jM28jrPNac7+v3T0SUmJzd7+wzITfzlVP3vb88v9f5yLWiNF2QkxauzXOvfnoUcd07VBOZ0
ugUqUyOQHtLW+5gx4Gro+NACm+zPkLnnpnUNa+N1XJsxVA9hmhX4cfMrc/2A/6aTm5rTLofJmCzY
cX77zZv26+7kUlAshxLMTRwQPh/NMhHFo1t5w8nQtlrhnTQBhZgX1LGKc1rqH2jADiwxTfAQBAqy
wb4uebRVnEcXI34SMyaUwXO+RKHWR91DeNTazy/ZNNxFuxGh71NVjzlROfY9sU7VMytEfmZiieFo
qLZ2xzJcpk21mWBybOdSfQ+K9k9zRv5J7EcALI3UbqS4BaEMBYJwJ5E0FxdhdVSTvtT7DspCt9kL
lPqy8ZyjUxNpo6cctqxdN6sKs9CZVF0uQBLP0/nevmuyRUXmFVBYWVY6qtTdTMzZpkvm6YFnuqAr
OZzojQbIGwHDloRmn0fBWPj2pQJPs+unUu5vB5CSgR7qV9FeZtySuEMK92GekCAQwNZ59hdropxP
0hBEWPWd3A4m93G2NWRrHXFw/tQmepBezP6a3stdGJFr6HadergtoglNw7Pp989T3X03yxlvBAGw
KK0usWU8NTbY5HBES+FBug6rrwz8EzwHSp1cPR1uJ+k40D/HAgV7Ah+cpZW+UDGH1r2VxexxeXBo
pDP+pub49eYHU4icDqyGA7Dt82E3Jsy8Qs3VnPCBc1rT61sNXQ1EKAuCD2oGCMP0/3/6HYvHHqQg
QwpPfK4329C0236M9IkEk3ZnlPIu63p1TiBYHpPejWEii33bxnRpUGXlmHn+0is4netf/v2hsj8d
cECMUGrZ7ISYwQCCfH6mCqwfVq0dAH+o6GrPLy48RGzBC58A2e8e+4Y8ulFwZ8iOjBD8GrPHnUhS
gnpNSKmJwDPrwicOMi5+UIjQOLYNqJmEYRk5tZNilD9Hj4LxHzkv8RI+o3cOYW3lCMr53/8Yy7d+
+XNY4wGFCP4WW3BGXfamvy1mcD3aGPJfcorGOt74RmSd5twxT3mT0Ne+/TOWRet0+y4luQ6oRnwE
+zOfkhYn9Or2rR8geYJxnWe7SRiv45jOp9uXmCoeiftI4amdze1HjlHSPKR1AX+jnU82KPu6BrMu
EMIxBCE1Jk0xUDx001HXhNNMiStOsZMYwEUA1f/vtybKFCOk8YxzXJySyJ+2jtv8vEFe43Ie2d8b
gn3yJiCKeoT4IYIe2VIm8oN00kNiVMy1ExmcMuTagV/xZ49AIdvl2wmzEAOJU7F8uX2nmpgDJbAr
vuJOplgV5mPhtJhldPLcBhK3NBDlA2fR7DC6cm/7AGcJJnmuATfbrGIo5uqXvIWSWoODYWQ1773o
S5SHzt6rsbMxS0AvbrgQDHX0cnNm/mW/Qi+I5Q62gzPiB+qW0Joqk/XViN+tlhg0kdf3s4wowHU8
7gQ2LVLn4NPlQZqtR7QkNsONJyhS1ksRdZsGLct2DFJGBRkDVmuS+kzeSbzPWKWJHiR92MvFht5z
sKuktbuVZ9NQXWUSAosLU3+XyTY6tBjFblfJDPyuYPYOo46MeNMrnOc2teMNWfbQooTHZB6J0MbN
jPZiiLK7JIifOFxUSO6Jo1vrll5TW/TXIKjNlyQ01T5EO6ylCp7x/K/TmmfINGrBvtRUxoYspEXt
J+/CIswe6gTBbJmiwHIH1z3e7DpsWyS1DIyuDN0jpmgL7O0grlAnlQfuQTKyigjxqjCKfTQSahA2
HKeVA5exaf7AO3toxWC9DJLQpRQgKx5QWvJT6eQXVC6L2sm5OCnKsxAfxb5F5LrHuWWRVcX5SdUN
s8fAfUEwZm8T1DX7MscPmZIj0fqxwfwnfKVH9IDVijaUJQ9+FllHO5eHkMM+GvXZ3raBPk0EsTH6
SIva+gZd+xXMzDe/WbLsughfKa540DJ6Z/SecxChhZWP4BbXxOIP/ZKUz97+inCW2rnIyMjTMj40
0XbgRZNOj1cuc9W62OP/6lCaKbJDXz+VNSp1jGRPN2PqtMhyx1q92Oi7GMLQy3Qo/S7F2D2UFgzs
wgAC7Q/Iq/osJmkjrve9z210cxcHKGyvsmfCZMRu/IeO3s1wdqGtWtl+iND3TWZmr4skKrG1clzH
ZcD9OtuPM8qYlwGNOFzVLEKcxD9mdXeHkcditTXJIezoLnjdgKglEuM11lT9ok+aXR77yaGpTaik
Biz+Ht9zkmFeHDH8baUxRbiwA/GEXoCXn/XzZBOnZTrmNjFIdpauTwgdOy+h6Yw8y6Oc3OoZMgPZ
DxoKjoplthYzE9aCNMlDj/V2Q5RvRqDDFgFBdljQ9oiGwmXrnULEtiYSSB1daJZEZEmxCjUmD0Qh
4BJrkTZkjCTmpmeAdecC/Bx8j/qJOJw7bgU4daVAoYez4Dzsp/TPKkUqiravuphxvChTMJxkCCsv
ZNNxUmkvtHqzLQ1Ita69ROz8UhIpYpThEQQaVaYb1i/UtevSL+QjFROWFdXcFS2JD8QUJnginjDu
5CvMUKwxJJxlm35hLgdyHM78/dHJLYC6mv4IBq+YriioQAtjueoHr945MvKvRthYDxUPU81xdh0i
xjzF+OCXBu5w6mvjAqA2DYhBYKH/VlYES6AfeEnBJ7JTTtOmrcIHBMT+c5r+wcbAhLUR/qnNOfVw
kqxDG9smYl5Y4pgs+qBHCHVVo9W80Ja3diZxDOs0KrLTmAEQHwlhiT2sJe17NhV6T6AqqQAVUQ8a
WdK5LP2nxhxhkKv3qAuPCp/MKVWI4CbE77uYsTbxdla4cnSff8nTL6RUrEfcVucYNfmh76sTU8bk
bDhscVo5AR6QCl2jJykrK5aUJyOF/2qg/7BK9VC2hH6P2tT7IE0eZUGrr11QxGVFcJph4knrUJgf
iS8lmXbKv7Dls1ChUeXdNmn0qabDkIS+bU1NDGE7GvtNxjB4H3buagzL4TZNTSpURNJvzhUe3HjV
qb1RVzzNpnOvEvEzBU81CbLt0QXgknZGZxujmipC5t0IZ0sYjZTLdbBxC/kWELu4goZg71qftJE4
Sx9Q3fMxJBUBXZAemAAPOL+MfZhhFMAtBvhrbmi0mbMicjJXuwjb8hZXTL4P5hqvBMS/szbv7M4U
9xxb0KrBp3kYtMDJj6wVbZItQHiKcj+2elN6tn9BQNdtS6eMdki3TIBHvPUtaMiSsM6jI2o858uv
ZihMtMZCa0G64/NwjM8Dq9DWYwn1WYOeaztMyMXoRsQTVwmz/rlmqcy9prjOU1nsh74d1rMmDlv3
KRYfotbWdWASXD3WIGw9By/lBOEY99iFjExUefOYvJvq1U3vZdx53114G41TZ/i1SlBPIBefUamt
b9pfIOiMWSLnPfdcVIVJFh3JVtnWgSHv8kJOW93rK0fKDzuuD36v5qNlbiSlFAej8QM5B+7DvHn0
PKtZmaXlHGTn3WdpeG/T436wm+n7JKtgk4UQ1htTHWydm+tZILUNl6jGLhysPSXatotnF7gX8QME
+5DXKjl1RCSguxNthrbpI07N7pHANGtT1vL5NpbpoPUfXUOTSZgUb4JUS9yf7qUt6rNcxNZjiG6H
rPgykfpopx3j5CDEaN2TMa3UMB4Er2KRFnR2i3Ifh5F1cXoXsnb2UbeJug+QBQkaPPt21td6FIBw
w2Aimm3uTrFFJPZ8LgDW3aMvQ1IsK+PI5BnIi6nVlmhMMwbSQCsIgsCUPJXKj+4c7BNkL/iXWrsb
fxbORgfD+81Z3gLs8us82uq5gcRM/rSjIMiotl3fhiFtRWArCYeburaszYi0dTvG9IgIz7G3zPPR
tJJHmSZVtPFz67GiO5J0f5jOrkaMIHVA6DOaEih4ZBk7JoZ7WWC9dyus78NiYcQhik9YCwZ10Q+k
xeOhasUVRWuxmRJNwKLbBScOeejksUavrdrXlwB75h4+6XscCHHnzM1iVEqOtpl9C8ZB7piHEkWa
Y17w8PrEZtGetec+q6xap0QKEZRbE6BTcgIlivW5EI15Bre2YYg6kVoniX8RzcHC9mtTmj/R23vJ
J9s8ZzN6lSFIj1mcOYy3+347eSK6R06yG2bszQBKvIvVtRhPhj4+0X+0tpgyshNtwZwDs3N1jfiV
ZVyfBppHDzObsUDeehR+xALSpvfd7CggiDSBEVDGTAQRWDL2q5v+je5f9eg+3gAnYeqN11sdimga
mKuILtT7gmUcSbdRL9nCPPkbQ88m6sIQTWHHzUnQsZRtd0Tk0WxC4fePhhqOJr5mIrKMBiW8A2XI
cdN9EXkPiSn13sgzTDMzwjuYBQhVmviH16fzcRw6HKsqf9JWyoaWG89mKKt9ImAKezJBfOIMmMHj
4KjGunoqyK8RluEuO2d4CCpea+zTr71onut8fHWtIXiiW4QeqgKM32Oypj0EYGZKGsR8KTk7Tcqp
BW8T1rx+PseNOT/YHeABnQ/G2ySyB5xInWt4P0m45a/V5jvnYWOj7fYSa6ajNQmvVZtaR50W1DeS
eyNbTFU4wJoK51HvNsNF4A89uLX/AzqAjXPsXLdMycC/5qe0rKutdJTAuAHd6S8RcAOcAPEo41TM
RSsXdu0Jjs+XmrTuSFXFI2rs8hhH/sgooHv0Re69DzxgasYW1GVNAWiXKIcKpLZmNTnGIXT4cewS
DOrBsmdw1Brz6JTIby65zBXoWiTJVVNB+keydmqqOj5G+XQN67ncSTkTIRChthmJey+T/hr2kmcu
acS9N7Mra6TfUxzZ1wAgonJGPCCDyC4TXmoVZ+rFF3gckffddbU8V8OkH52mah77HkVkX81yvZwf
bvftgCZ8PWgYLk2H8rfzxPg0Dtq6TzqhXtl91NaZ0MNj9NlNFUCCHn3sEhOjN2qYjrPBOY8T9qtU
gzzD2sRgadqEGxTeVxLdHGZ0rLZBYq4rhTq0IGD5cUHKVBpx/JSOEkCTGJ/zFmgBoV4HN8PYTdvQ
f87878HsAECx1DMxJygLW4hGPNZ63cwx2/oyLujgq+PGQ7XWlwFjxAJwSyOrbVKkekXjDM1VMR5z
gutWvgZGKvt+BAfQb8uOeiCryW/ys3Teq2yAbpCV8sJWM8GHsBEgVcVPWhlqy1QFbKbOibKyx+lo
WrgigtERuwSR3p0oxQ4xT3rOGTYdW6+92CR2nkaGLL6jr/w6xL/JhIQ5Tat9q5BqEAxu7PU0tfsy
MJ8LZgAkRuGtWtpbcxP9UfTMcBXO11XeBckFizVLs+2+MIJ/GYrpXhu4uiQV3FQ0CY5HB6NoE6FQ
13g9rb2RmVCaF5ZRkzgkvOPBqZus2QaLqwmrfvNQ1X2zL0KFz8ryzywk/R5/tb+zaX5t4q55t9tO
gCTrZ6YJKHdWJLCwhhWT8cVEvhw6nAzciRgm375nWDZ+zxwsKNMuzzKX0pagtGBA3h4ukE9ZNPdD
26Ynqw1OeZuVZ5880LCtjX0Wjjg6JFOwUjAPuyGSWvSzW2RbEVBstY5pQd3DxNkVTqMfRUIhSSjx
jylSAFkDdFl+3BNBkeP9tJm7uKSwbACktOc+bMUpjx0aZqXTEZ/nxxdA1FUwh3djHQ07TABqpRmV
IAEHc+IyZHUi3sMCFdWavgV2s3E4dp52D3Ew3ocILg+jbf/09OTc5aZ/mXx8EY3Ek1JPyXCIkGVu
TEO8SRTHW5cTBYemfib4ShImpl8Hn6XBFmzr3TA83UBQ1EYmD74ipdr/CzOB1Ny6D6Z41deRvjOc
7qVGtbgGRJxvCXQLOLADrSQ3KLujhRwM5XgZnPHkc4Y4VSDAOpR1WxS/KVQtV5+9xH6wBr954nzO
7bkYZPP4vvfzk58q+YAv90z4xYjoVoZX+vebPlH11gtDUgM8ZJWTEdUXXVcdGUz1g1V109duh6Z8
VZmhfmgQoktca0sO3r3Xkb7YR3zy4CF2gVO+DZp/8WY9dIaZLNaueEixCm2sEPVljatilfrta92J
lx4bMjajCdiJXHtJACYMBhGsUP0jNyI8aJld3w285lENzqtRqjdqlVUt/WyPrZYyl6bGPtMFBpos
uasBFt9OmZoUqFuTKatccSw8a9dYjF5nh73LXLqWqs/uazui4O2y50D8aQHjwh5eT5RVzsGsS/ur
DxE/736EI54Z6Q3BNrIz/JEWx/7RFv4Wm6W1CZo23OFsO4S4Y9JZNFvZw46JVHSHc/BDdhRy5K6g
FbZqgP8tjiAE07jV7JdU0BKzrM79mAkEejNmEd6VUcFpx7deVOaumtD9Lnqnf7Dj7KhNLzsndf4U
ag5eUki4L8H4OEzSQIFlkH+duv66iSv/GLf2mQDCadsMwnnvrdjZGpNzdNNCPHAWvXDLl24zHtED
2BsjxmN8q+BKVlcr/h/2zmtXbiTN1q8ymHsWaINBYOZcpHfbG2nrhpDZondBBt3Tn4+pOi2VuqcL
535QaCKZaikdGeb/1/oW3YsE1TEfKUDQBoTR78l/wi+4n03/e2xRj8KVidFbIwsYJu7VFsVq7LN/
rQaGnaB1PrZc66s4mrqjM/cjziqDoE9z2jJMJLukG872RAu0twhCoa3JuImADPjTuElD08HgQFVi
TF1Svj0q7+HEtdlrdMZlhZ0lo1hZpE+BWOyVLcJB1L572bjGBv0b2TJLpgU4XYFhJr3BNTasonAu
Qe9gEZrn8d0XwPlmMw2oCI7x4hVcBvT2W50mJJIv/yp37hdjD5cHx09wO9h6OInBHtajE/ebK74L
qgDspBHZfmR39WmwKdZeRZM0irOToHi5yjyALl407l1fUYVlWyfLut27UHfHIGc7xRQkevS8S+zS
qgNZbUdVeeq77LPuRHLDUr5ZKeEwd7FuIkq5exi6wDk6rc+UMpnXoimVvOU5U00Xq7CiDUnD/S4a
+rfBVd1u6Ej5yjJB7dP31ZYkPjZ642JR6QaENnFrHq4zvu4gSVRVv1PsthoHXxjXJDZUoHZjXgwf
RWsfEwKeet+8xURremN9LKHwMkSAF8OqAdx0vEfi6ZPnQ6fUVNtR284xZJDVUrTn2TQfZplZt4MC
EKKVgWN7GLh32IjKZbOTd+EXNUBNkEpzNTdANqTXViszGNKTC/prPUuxz5dmook3j23UgJy+avb0
T5xjjT1oNUPMOIQzxiorbD7xZ5hfbL3tksS6tENzaw+jOBoTBnBq6ffBqbpbQ2wRVItqqlM4XY5p
Zrab1qrlxhbtU53b7WOuUkKb3I5SolHcq1sxeO4DMWsXJauvpszltu7dZi8RJ1CokHpHxdd6bpiq
jiVdj0pV97kHy21IcPOFTAgYzI9Imslay8FbZJNc9BvJTfqYN9I7C51bG4aPe19M4AKGJgKPzRA9
x5O4sBLtpztqyBtHwfBIoZ0+oFmlSdeIaeWJoeVuzKY7B5cbxuE6X+GDdB4MyWDr2q08hEBm1oQd
AGmjSUgrYrlyG6gwWH01KRoL05pwFxrhRNRUTLn4sId4W4y2v8sszbxmEPRpBol4G6ZvMsadZdQh
W0zSe25NVXwOg/KT9iiaTPlzW9j2i93PuE3RP4L1qM+2139jzx9vME0V9Czm+I7ZauMKu7y0gEp2
Dq7tFWVtmAqR+6g8YmQYOJ8qBqMpliePRdMuHt0vdTMlr+gNPkqr3lp+oN496p1R9iJL6Vw0aPob
lwHZQlN2sTXtA0m55eCV8/sAHx1rA5xoVNzuaxi+sSN6LqgYPVZR5pDYmd11OjfpZCTTbo5jDKZD
QiZmBJ61pJxupOH0pGqT26ebPDzeDdDwkKzTZqYmFYuofcDj9WqzBLpxapJLE3NvlYBxT1OcabpB
zWvmaeLbMtW8ycWKEA71eNc0lfkwWOVH/HT1/VS130sNjcwe0pwUE8P/MBPfRBl4Nm6rCe9HNszu
zmbrdWh1QDQi+Ta30XivoSBVez8PN46fIgqmxLaGQMJYJRZQgdc12UWhnj6FpGwIMk9OMxYZ/DzI
ZI8oOSl0BTmpyHb5NKTjh7Ayxl0MQvcSWsPZWUojYup7Vtts5opKTbfo6KZbm6FsY4wjVV09vWQ6
cu/7iX945fLWmmZgtZsTWTiST/IUY9k8iN7k5lhOpzrUT2ZwdEVu3uVVvF/yrl6ieNj6tlm8Kbor
+xxMxU5VVvfiN8WRhf+mF7jdV9sQrzLXI4QaUJHGZ6ue3gb4H69xgA1cBnLbFxsv77JLMSMjCwrv
6HfQp9jFS9Gdq1gDH+a1cYBkq6UlneJ3AF+nxXb/yH/v7/f9ql/hf+c/5ustWss9vJCzd2vfy+f8
g/hGNdiuYemvBgeDPyQX2kabjhVEsoG7jkVnGzAKQweYDuCN1WWQd8nwhI69hlWsNqhm9+5mu73d
3r7d4ixbfZYrax2uxu24tXfeqTkm98l9/yo/Ot/B3rDqrQVgQco5azyinKaPxAIRpDx426zYyS8j
7aqDeczP0/1wbz+3bwrROj4TPFE+7Kc1heslH6/aGt1OD3tq+bhXUYIsGQ638VRMa6+On2Nd71qA
aLilaFTqWtYHQIj9Pky1ixWfDMTUmYyjHMpbbHfVrdTx21AVIzeq2NK3dr5kLARWLGcN0KCZf4jK
6pJn/fC5qoEB6NGobiYkd/d6MF9nwqzaoc8/8CBFmVRFrDGT/AOV5LWnkCBkHmFJduO6H5yeEJ85
ZbmZlmcHw0fJm3j6oLZihcdm2t13wwZH5uk+A1wVPt37D7gpm5oUBK+dmtP1QD52c2rAff449eOU
OmKN6ye1U3XyobadwqYlkGU5vT7KWi4NXZB+STvtROfrQtBZQeV219hjdQpqUdEv59Fvp4ruyGH2
enIznPJUFT4kjzhqOFr0y3ZjLh+vfzKHJEklnqJCbBXlKUydi0+DkGhl/lpY9eWp6aPqtLyDYbCN
X56vS58iHB6ccrCK0/UQpSFRrAmHn89dH4G1WYZ95uwc17K1vGZbMl+Hc9jM6+tb95KafSU93XVk
1dhwNLENbVTtp44gubNZ23pfgXebPe/Pf71tk/LH6/z2XNoAcLIUuZb0SV/msol3yrcxMrVx0m2Y
0CBCGU15YudTnlpsnXmZznt0jDZDjx3jEKJRbUPm/+VwfS7yVU5Jrzoby7d+PdCPpXaaBBnHUYzg
bgwkEo7JqN97CZQt1VWnbHmhgfb+D+3g/5L9/4bsj0xGorb4n8n+gOL/Eofz51/4k+oPut/yKOi7
EsEoDor/R/QXfwjXFpaAnRX4tlgEOCWJ3PF//6fr/OGZYlFFY4BBTeii6/szC8c1/3CEv4T4iWtK
Dn/r//zXXxRv7W/n/1FqIBpJ2bX//Z+sDn6TCKIDdTy0ZRg4iBDwHec32chUdF1f+ok8NU72YcRA
D5nC2y4AZ90E1doM01dpT8lFYvZvkxnYcg2fyp/sz0YKIdtopnxPceIGhl9/qeWnmGri0dnArkxe
FuahrvPv06STA0FU30b/U8cod3Zzf62n3jj4WWI/OyaxsbV0zrVJiGY/mbd6eAmVmR1B9yqG7vyZ
lZ/zMPksMaDGT/BOAP2gChWlMQAxCINTNsgnt5aLCMFHd1Ls7QWcETHOoCKnvVTTwaNXW6+8EIVZ
BHXbqHyErBbRz2XmtxuqOR/i4Aq0L8gHd3Ico9F86/nEbLK8gUbiOg9NKdhQIWVo4/49wba7nZV3
SYJuPNKqe2nGOdr5eXvNMI2BYTmgZN0JdG/3NiSOcYvGZNMPoE48SIhhaY0vGTaH2nFvbJfQJcSc
S8LsIarm6WGEAAgatDsCYGESLADBhpW9CBQk5aXe3EW9X62U5x9lQzBCblAnsOq7Yd6WiZuuyX0H
zyJRy0xeclY10AI5QBWt6mlGmuwc3Pw4ddFmbKwWL+yBCHSIF0m8DTJWXDKevgiDZLxJB+bWH7Jw
5Yzlrdtraz8Kqnqq/OSq9oV1msZi6u5b7Kp7K/S+NSW1wxYw7CmsWZQN9sRQ3+PnnYZMHKvsvmuJ
NdfCGbbW/KgLqwFZA2SADiVk93SfU6hx4q2NGn0NYp+I6IUxXoMfdBzmwXAAcGuoSzoawSUEji5e
0TGwWQ/GmxyAFT6t+Is7ND0ldACRfWafcHyQMloV1NWS8ZBU7wZvj06ame1wP7LzTfVb6S9W3nki
BZ5p1SJM8mjbEPsaE0moH2H7dlSJVJd43tlrnV3CjNL3/rey8lJCrG0yo6LwmyWInUYM4MLlYlGU
JVOy6aykW9e4hdmrRmuYPN0KA661k6L/VLK7O6DBucmiGdtl6K2cauiOhQFKEcguCd+L3IX1fBV+
qKY7WtHRg0gRQ9CUjRUDPRfYvrHcjVfLj57hzOcJ2BGUtfCIjPFBqd656auhv6TWd1eN+U1sYHv0
8BmslRFWG2zSq9pHNkQjozxzx1GRUOa5AH19rAMaMSjxPugFvI0x0qXoQX6DWX01xlbtAaC8UfGg
Jy7zeWMrJz61i37T927hDlyUAX4mgq/EVTe9ObKgatXh8DY8A9iG63Nr07/L6ZTESFmludG9+4S+
pbwprIJuuRADYZZiJ2q3XXlTSeqCxCVOQW0doCqj3dV6B1b4u9HPv5SiB4+kCY6lnRvtcfl/7HKi
fvyebYJHWtGnJE+CXcvKNwCYogYGLmualtWlSZxOckZBTuoTljQidT9Zs5ccwFWPtOKcDRu7fGtW
7UNuz9/d0NzIDEpY0m91MErSe8x3KaKjqAxaLyGd25A995gWX3nf+AUzn6pTMq1KVllbCSeTdInq
PHvzuhqmcVPhT9h3ydtIQGoGVn3bFkQQ9LPcQldEiuq4KzF1xdrLqwH1E45nxbS+foTwSHQmLIaN
J8bs1nhEgLfz6Vsd7ToHGzJAmPLEVxKjZwp4abQNSTfdebr26ENoG8VyRRIoCGSU+veqFf02yDP6
REO0h2rYkDrITh1RLdyzO4HBb50SmcZGKDLXADnTLcXSXdDMEJCKj/WswD8Kr1kXKbpNk42R28wQ
icphk1czLIrpmxeJbDNmFJGJT9kV7oRmR6hPLGDYrI98yqbza1od/ofifQwGdoGlmo8kw24ysyZd
t5ouQeIMG52UX6sxuJgAB28zTdhvR1QJfdgwXoWalhVvmf5EtHJVFbB5ssHk216908b7HNhil9Ct
WFWjCbhyeM/8gaLYwoxoEyd6Zc7ddWNC9kKQbMzOwsdO7RCQDmNSWXxxhfFimOHZGpayLn4ZEZGR
Tk7Kh2bUW8MMaC+kaBBpjGzLwCaws42egqJ/bHo83fOIe9pBrgi5pXF2Y9z7MIz9pyk0W+Q9YMP9
1rTvMjCDr5MjMTCnnb9ubX/cUHNk01Vb0z5s3eLW9KHlOXZNTEPbsgPzSwSl7nwfZqojGba5EOnC
5eNRWJxTABCY9SoudsW9kc6XriLXNUSTdJLkEqwyRT487H5nA/hGrf2G5GSAsfY+tjtIzPWhSjRV
pIgALyBMG9q5aoX0UKFhSTuKd/NG9N4MNKWGgSsKG6aoPiekZG+1HOtdYOQvcpKQQfrmBbQdXaII
6Zq/BNK2E7IXbWLFFjab527me1MzDBuvr/Jbt5oYfOkRD0Ld0DW/FCLCLaIUub82aIyW28Qbq/QO
8uJeRBgJ6mA42QYVrTgBN5oU1Nxgf4U+PXujsyhCQvi2C5tm1UBAQA3YklWLsZPWsBnTQTAjz2i6
q/gB8RohcoTOZUbTnP2uOAQYTVcUAKEPKz/Yk7tC22lJpynxK6Ch6QDfMgEnRbUeiTiEgzh0LO3l
ja5d+6CeMPUYh9hxMAIl0XPoxwAtsePvRVgDQIrH6qDIE5J0KQmURVMRgiWI09Qjo6GnSFXvGlzJ
l8KjVkH79KizivS7QRHmgZLwrk1YBgSZtzEoz0a58SSTODqanfTBo4uIbg+WW91O+6mJIioEk7lu
xsZnAGIbFS87KJnnqX5CtLH2o9o+RLNPTnCf0+wFIu0RqifaTUh+K0pOtpNayW92Nxmb3j5GEMVP
12evj9xl4+nbeu2bMIpychPHRV4sNUaopvIHrjKCvhHGk5IQk29WcJmdRO18SjP6K2nZjysH74li
EDuYnXnwTCS318Ocg4T13OBzVgztNvL6r8Z1K8faoDqZxfJr54ueZdnUFd6sKXsaGzFi3HDjiApb
EmD90RlB4LakMdlKYEwN/Syqhj7zQIZVYU14+tqMjGlrdd2XjjU4IXxEGFzf5FgOtGJt0aFmSdzT
qEHOoAQAGtS+qELsQDCZJ6w2L2EGpCuFNHTCylGf6I9d4OdG1Ew5i2p5gSHOrhZvLbJQ3Zyuj2xl
/Pnoeno9FC5LrpqEQW0N6nQ9tP94NNmOQdsdsVGYnOnTV6cqeISTlJ6bEJ1Hv8QQaGmtvZK6Qgmp
Dd0VIvCO9evOcuv769sd0OfvYwiiYg7xIkX2nwdy4thd/jxHGutvo1B8GKe5PLnL5rKvo5zy83Lb
j4nqV3RW0fIGCjoVzMd9u2x33V7x3PVh6/L1ZmY+QkvmejOtD2iYm6NcKgBAtg1EX8vDnPhmGOm4
PK8/a7aUBKSnESv/OF6foCF9PxPssi7t8S1q2BhzfVan66OfBydI6pNa6hSuWWyEPRNRMdMPsH3E
ftRC65O3HK6nCkWmWbfN9udTGZB56nmadVZZ1j++G+/6tVy/q9ZGNmwn4c5+LhXK99hT7imcXUqv
0POYpbCjXw9E9sbnVn7HHETaw1BNzGeQjrOIPUpVYrwcry16IQ5kWPWnn4dAZcPJzP1qB6P4pVgk
7nUcG6d8WK65hPuTCBOCe3VLTZOD7Ol4mKJ9J22cbvRMfO8+bgkEXao74bXOsxzkz0elq3MiTW3Y
E0b31i01ouvBt0qGSykaEt0IgA7AOTKqE4ROmWM+iUQTrKEiwDOzLlZhq8BFD9Pu+of9crM7SOXX
XQMnz41A+aMXof5hVgUL8mX0EMsQoZZXuz6yMKHkkP4577voNZFDRGOe3+j6W1x/qD5zip0o/Sfi
oIqc/EaGnAYzkJ+QX3C9Sn+7flskPwhdAAj//AM/YJfVB+is8RmvrxfyyKiRr9ypaQ9oOTfy+oUw
j//6fQVjjey8SHV8ZDvx4yu4fsrr53UTG+/E8rVcn2PYLunoxMdiAqrUI9iOTedblSOOjGn7HXz4
jhY7Yh9e6sazFWtvB22wObtv1B/X0u7FtuvS3TRVL8YSZZlKfKs2TbxVIHFb8atI8pjGfJg+koHA
ACshJJFcgbR8aTT9oDFfkczLYcRtu/athN7btArcHCreTANZVQfTr8a1nXiPfSzpCAY3jUHDKArv
lVh0HzETvatPUN8xw9go8Vv3seqqp8bdMWMS5eriSvUzFu8WZN85KG/G/iYty6/QLV7NyOpXuYFh
gU7Ch8J8TeMMYqWsPyKx/WgTekc5lVvAKsBlIvA9VO74YILAqhrADWNxSeh1rQosLiwtnA+wi0Fs
sXpfsdrZaR9tizl72S7K9WGp9G8rv39Oa9otkepu6H7KQ5THL401+ZtloWq6GdVyxMPIMJlfIZcd
MZeVe8uBCDYhni8kAG0klhQizvKLQZ1gOxXFYdJyePRAawzk6J6A399gOR3tBzk/1nme7MIY60cD
BzL2xi9sSEi/M4xbQ0fU1hdXCTE1m1DCms4K+poi9CNqDga/mHpKARCU+T0ErG+oH1DbTjEDaB59
bjWLFWMyx7WpF0z9SOfS7w9eWj9KdUTYvW/skLK7RHjqVd09oGzWCZjdVm6Rb8OhuNEV/Zk57W/M
8TX0feqOkbiZWGQQIc8tYSG2gIsVs2YmWaJ+kTlznUOJ1kxZV8ksOc5dRdrVunOzz63XP7dCfur5
EpDrE8ow4Lwnt/JJ5dlJEjTcwD+kuuBsazV/RZIC4TcNylU6tA8uoJpU0CtfOKKrKE9e9ehsxt5+
mcKwguXWQgv13hVMoY12mqO2Yx+XtL4v6n6Li2B2x3NHbjk3/Pc26UraT5BwUUdk9uhdmjTftl61
rnTsIqxM/G3qgXatzfaxqBE8TETI498gkf7LbGePUEORe2fiBl+MRoddXvwQLWs5IUefzpmrd9kS
dN6749cSBX1cqJdZ+U+ZFbwFiDjXNvfRXM0Yt52somck73Nk0DC7oVGBg2FNuldCfwTb9LhEsVk9
rYrIIhiwjNl4uXm+G4nAwSMRrqiU6FVRsXP3E6A+/AzRcI/qiIVjtjUPBBFSr+mFv0sGIgzcng6F
6/lrpwjuk7H9OE/hyfeQ1IZt+1FFcbgaoEN19G/XuH0wmCkS0TuwXmfUx4TazMabIrKeHOuKqeCo
2fSgSvF3oRRsbpv+s2lrBj9Dbz26a6zBGQ6ERplMhxvrPA6DEN0yWC1K+ayVjTxB+Ws9twu4UzYD
Bpa02KS2gheI7JmX9xvWyQlerX4467alNQR3efIaRBNuN67VYNI9JupMpyWx7x5KNlF/lC4xYTWh
MJVlvXdQbTZx1d/WLLFWs0lMSp6D39F1sEARGzRWyHCy5HHK4umscQgCXts7Gb2puojJY86AsPi+
cUoHTAqmHV1iuAp4iMz0vtYAMQPl7FvPfwxi7JZkdPQbOEQrNx/9XTqJ76wsQB5o8HXco74dWaex
eJ3a5IF98XyxXCK4AsLXDKG/OzpoMAlRkFDO59FT5n5W5lsJfGQ7z+4ZV6mFftNYjXJhNDvf3Fz5
kIHncSujgX402Wh40BJH3nh1AVap4Eaehb1zSUAJECetaxN1ph+WL0ky3bfks60L4vT2ZudaJxaw
r8waMKtDCoETLeVoYKvmD5dKm49BOn8RplPe2LQvIPAY4rbLvTsz8ECLGE2ySgpvpbr+0Gd9dCxi
ygJd4dDald9TGhZbtiF0TAxIdcCwIbahB469+mNLxfrCsLZJRn5NL1LfKXtMOwWh33Gz+oAj54kw
Vn0qg+Z7nA9rcgaYPgv1TqODBffwXaZErRjlRZp5t43c/CGJkWhnvcCOX5iXTuk7t8m/McVcwC8R
xczyXiTdR93Ld6b0fu2MUwyy2z1BISVi7FvmCbyAsyY7knyvMWVNpl1njQAAS063S1uXpSxTGjcS
0agGUMTaJ5U1q4h/DggbPRXhppLBvdVrGpgGowyrWnrP5mAzDEpob7PxBQGot6knSTyEIEVbJY8q
84pbUQ4E8BQiJCxv8Ne8kpX7hNjhtQZaUm8Md3DQum2VvqlCZBGu+0mNPgC+nm4kQKuDOb8ryS2P
Zn4XgI5Da0xmiuStARImdIP6+Xpo9amp4rfKbEroNZug8dZxP5R3ztxOD6GH8icqknnrIIfeAgpB
bwU4ViNc7hufD2wDyDWtfNfb4rFNax92b5YeGpxmTjNcDCG/xIF3Y7AL2wi3QKvrPpcQv9g10MpM
Kga0SOPo6+Ewq/owJCHRhMV4OyHSvXG4qjFhk1A7TBfXGVA/T7bexaiJc0VqYn5OGCXWhqhmvpqm
X81V9AF1VtG1LhjhAg8PYZye9Rhx6ecW3WgSz/zha+Zkz5VGUCaJ0aKTQJIi3vBe2+yZAr0ei5kK
HICWUnb7BPjV/URUoUXbmzJZuerNoF6bnhdsEiUeksS+R2uswdJ9yKhvAzDkmroefKD0DXA4AvHq
Z5eBjYaqP1UrvyMzPKU4VOuo2lILplmuyMZIMib/CNJWWJ9Bb5t7P7RRZGoAuQ3uCEJnb5jm8C3p
4DYhxnmVj+VT2n9JunMIS2nbsSRa+TWCcOT/L4jkOZlS1KvZ5yBEpEYvQh2mvIc8OoISyRCf5p9M
2tkDHb2HMK02Ts+6RSUPTs77af3hG8FHCxD4YhTS3Rb+zPrY/ex5U33qylqwUT7OJturpMvftes/
VkTDr7q223hO+qW23S8zFY9N3RkdYxFbTc1VJ6VxYyc9QbkV2eIjUa9E4nJv5VlZUCBg9W7gU7Ly
2F0ZEch07BkrSqaPTgOgVTXYYgtn24GDD0U17Ow8bXbzvJSShuJVgdveauTlFDOdo3AKrMaePk9j
KU6xcO98KybTT6bGqioCsWmTqr6D77gzM0WAUY/Tze9zVigqay4QhFcQO+sNBZV2l3ify74vN6b5
tam7ELlAtSrq2N5pYY3Q/oPPA+jLlBDCplhTdZppmmJ0JhlQbrQ1XfzmdpgpWgSqei5yINlwqvU6
tkhk7aacHNE6qrvT9dxsoo5SE7uu17wVHfWPpY5QJKk+Xc9/HpI6ZrjwGOmNEvzyZNV7KKcOATZm
vJmWf4F8Cgz41z2b5HqLsW+r5YXKsXygJzLuWPDwCstTPw/9MICm8IkFqJYXTUcvbxEeKX0y0xtk
HW+SUgYpEIE+ST9nkznpnrQa5ITrErUnULueeaXKUDR1UTScNF2H07AceAOX2YpKhGY8b4q31IbB
kRRigPA2DlRyWAjOk2dtBgIlT9DWMGZ3dEaup77oiCarUG1QLGtOyVLkiM2mqA81y5moSdIj7a4W
bTWYcX8piPyr1jfJ4WAA7Jks8GVj7y47+RGnJ1G8rNSS/NkbbHz0Yzicrgek6+NpJqgoTQTJj8vG
OU27gdIWh+ujn89V5oBsAnGJ8i2K8ssOHIdSf4L7hOb7ev7zyVLFm8rLrYX/zk87d1uVifpgeGyO
5hHH3zoNaRYpL9UwOLrulC/lLIIw7VXYpCmlthRDhaa7ZaT8PUwe7anGwnK6PnKX0+uj5f8BHR/f
fOC7m7ZzFbaLewhpAKM73XPhL1FHpm3xEYVy1yzY7FMhbBtYFI/6tImOPp3PvpXWKcwGt1h5Q2Ds
fJXdXZ9LI0bO6yNyJW1s9oICZ6nf4TyM29JrWE0sYAA37K1j1ny5nlyfxgPUYZFCr4lf/nQ9qH88
+u2UBW+7zWongojMuzIqDP5wVq2WD3w19l8P16cnbCLHsXrQ7YxJlW1Ctq/z9NZyY07z5c1e33HG
ImENPgwY7fIe3Wm2TmI5XE+vB4HvbNOoR+xQPYkw/Ew+RNfl9X95E8upgHUH03wBDFz/ZOJCSEKW
zPGQedtQPruNukNwWK91XEfsuVZVY34oIjYrM2h5cDjAvMkyWHuTj6J6dMKDxKisavd2LgKLNT0l
bcJBKdeG2HdtDEl4/D9nY/6FNdA6d8DzTTaQXKtK3hGuv1QdV0k2YeGorGY9Z0jsxKRN9L58XWMJ
DSWc2EsYNA/7pC22FoWKnTO5544dTUf81B7tORx5I958NzfE7ZCDE+L/s1V0puirlgAelVgvldW/
GzmfQPSyJc8N9gLq2BWdUq7c3j9FncB/3ZtPhmEhXxMY/69KiP8VjfydaMQyHXhC/7NoZJdXKvn2
V93Ij7/zp25Emn+YDrt5k+wv2KA/lSPS/0M4CEYCuGMWAo5FVPKncsSx/kAJgdpP2KYwPah6/1CO
2O4fHpAjgEew/oUtAu//Rzli/6YbIbtk0Y24luctiCnzSvf7BTcSDaM5S9o9By+jKd4UKrkz0io9
Y+6668beAhMRxzi1jeySYL5da7thx94Q3wyAop7js61BoneIwWUNSMX3VIli0143eRSjrCzbY2f1
N9hwJTvUstkHMS2fX77v+x9wv1/VL7+h0DymeWlLSj0ATPmC7d8Il00TzfBSx25v8lOtsR3vMgPt
hxFSGS0RIKznxsZ47X/z4fH+zWv/TnT68eKBBIDlu+6i5vkrrkU5aW9ZhdftseMTdUuKRk4lR00x
vDNrYFsX3QEvNnDBYEdwoMf8+8/+L1+fny1ATcQ1hgLor6/PEjOrJ9xQ+0K29447ZBtroD/fQrHC
eWkQFnWk7bUxk6LdYhpPfmjJ/qJE+vW7/x1Ndv38CyPN5fKGV/M7XpSEaZ0hFu/2ntfhn1QQABQb
ddQq1sqEQAByEHWKL8FN9HQQh2lyV4W7B8ZS4nKlNaKMv/lKfrui/3xHDlwgbi6CBn/7RroxBihR
d90eLBEL3HSMiQZ3m7/BDlncnL+CJnkZz+Z28ZFvobr6JwBfG0mn7ZtQk0W8sEhkReLYKNJXwirW
meiikxmVIdY4QiHt3kI7ZAz3vgKvl/uNfUErFJMEJcQ5TVz5NxSh35BQ17dmMT7YjgXVRiyys18R
Ql7TA8i2Or1vm29+CAEBYNBX1wmIFQufExcZswjT+m+uhH/+2j3bBizmLexNyLW/AeHCOMPSBE1m
n7JnW6PlQsltEsP076/3f/Wt2y6sK+mbgQsU4K8fzZStnVoIR/ZthGxjlnwMhSkIoRfT779/qX/1
Lf76Ur9dR9DbwGJ4ud5Ldqv0P/pNpFP8NkT5Oj5qFrANKO+nm3//qs5v/Kfrjyd9kHoOcGwuYCaf
X388BPdCDgM3NORgvYqNrjwEQFu7xIcEwV5v1Qd3cTrpm7oenjvMztup6Q8MDcEKeRIy89xztkNq
7AkFtw9ZDlWYpdiuZ+GwkZrcjWnMLo1H9Havgx7KQ/JdRQ5C1nCJOx/7dami760l5sOU3WMYQViL
KWhlIRG7SJZ13YOljU8uVb/D33zy5Qv9Bd26fHLHJL7HEp5ESPn7ZQtKR9hVx42b2zRfrZH9cYfU
Jo74VEbcP3Qk6TZDD7+iD57bnDpN6iIZL3vygEav34ryKYf7tzINVnKagNxaAuFwMHGjYCJQvOdi
sfueUBmFHD330ID786EeyYNvzI012w7dQDe9GduvQD8MsuwG8xB+nESbEi+isUWkH/79R7asf567
+MzMXctg5fG/327VFL9cNiP331eNX2y1npFLpO9jxba3HV7mtMrWs5ZQhT1vPODIcOCafae2eos9
eFfPqXGJqm90h6mRmm92IqqNqq23OJytbeJUaBuQqAlNkd3pxC6iMPMc6PAA4j81JMqksevhhTFP
Gg1kZpvRrOvR06OPgi7UFeciaEGAGfyZmxYPYy8fAgjSnb6Q97tyy6lZsb+5sTvTOpbemmo/BXvy
lWPfxuHcnAbdP0T18CL7M+klak3SN6nK7pNpei/Sy59U6qFYFEaNAhTTUy/DNWYyKhTxWrGx2s0+
5awK09VKu8krBWmsMyvZjbtZRi9Oihbf7+8UupqcQgdFgOHrRA+J3IiSjkhEhWBGOY61zZb3Pkol
Upb7Wj/DXgHCb3R30ZCcUfkVu7F+of0wryYX6kbV53Sb0felc0fWiqeQkfbGI7V3GI3B11h5Xytf
3Xvus6haj2wN75NtiWd3dj/6Bf53IxiPhSWADfgODDDJP6J6/SIiiSxtAbVWBeIIxqtkRdf5Lo+n
v7mq/nngAvbNqpWh+P9Sdl7NbSNhFv1FqEJqhFdmikGSrWS/oOQgoBEbqRF+/R5wHmbH4/LsvrAo
WhYz8IV7z6W8Ay/0zyPI2MaiZ8vd7Xsksopkt0ATXUzi6lM0MiaJkQ1GeVn+x/H/t/cqOOsKU4BU
/zUWIWz4dIRzxmnXfGmd4bGv8o++8a7jbDw3bvaahd7bf3x7fmE9c8BY0OYBumsrRF/9KxYVwKwu
jbyn9nI1YN6MnmhMPzdG126bd4HHF/fmyVwYsUrMD3++839/cZF6oHAxgYSDHfV++eLGvdApsFOe
rl+9YRBh62ADQpkBCqrOvjO7g2/8MAa61T/fr+X86yjJHbteQJ2LypuX+p/vbmFGRtENvM4LcSbk
G0ZAUqHXeTyNx6yUhATYqKA0EP48ma9EDBL6Uubvnn4heey/+Mm/Kf94NGByAxsFtU9J9M9Hk0lj
tjwVIj0eqYLM5bAB0AmURyvJEQQjkBMyCD7X1OxSq3uQ8Ci0g3RbJMNThYVujxpq8+dXyP7dW0M9
jMzYEli53F8qEVxp7iy13xITYgdA9YytIspjh5fkBc/lh26B1bZ1BeLCs2POe/kr5oxPkx+Z5za3
vmQjiKkDi667BIryKutRh+G+BcvQ2ZvOjJ+s1L50yMuulCIMrNGUd1FxqefkI3Ejli4Zf/rPT+lW
1vzz1BiI0EfIEwZOSK/2Sy0Su4ZhRIlDvps7h3sEvXF/tYgy3JbsdVe5RUa4TmW91g5TIzY/2WFu
kZbmYvniF3Rrrem92zOli6dJqoVzNii18OuBTsHP3PjkI+9MUZqbLMbL3rvBk2lXyIU8VASjC9ut
Cc/h6HcHUfGEGUrEDqfVMc8PKK1WlYT8/uen7P4C4b99uemMGV75CCrpoP/5yYqsJiymYGj3Gg5c
lySHhLW6nxjTYQY6pzuyZgVT82QgY6Uvy5HE+Y9UGhuRUPDr3jUOlOdgMaLR29AADiteGxKI9WQT
Vli9FSM79nRpZskiJ53vmxEMRCPkwV1eWi3Ag6X+8dANK7zBttAIGm0F41qzNI+HeKsiUlwTOb3P
LTu4PCP+K4/AKdhm+3movB9/fjV+hez/69X45XuGJ3oAZTe1wMWYH045nndGqyyY/GLYKAg1W44L
ag0daOVZOl2HdktYty+eddrd//mxiN8d6SnAOUlzFLL8Xw99waTdYRJ9u2eDqvfAzaaTa2evfRRu
PRQbZym0T9oZRsUGLAOUQuse3md274fqiIDlMPPAz1Fl8pKqsKNVnU5+yNqymUHXFUuNk5ZsLNzs
m7D5I7KGRmn1+ghjHih97WG6H9wn/uxTE/TpZvaXWCBdlSsLUQBrB/mRlx3Ldd9m6QA0UxTeW6EE
5mzcrytnjsZ9liBZd8wjSHsKCmTtG0EE024MEUNJ89Vxo3fLr569PuXcDmfG7+rXnqxvp2ayLmsH
g1b8I7DS/O4/Xtt/H9w9zM+uSw3skZ3zy9ssbPR3UcrhNEC6EUcdS9bZTFaoFpz/aKR+c5D0KLjd
kEaZv/prCAkYf6/EntruVVx+pArVt68OHDofgiFZuK4JsBoXwwB7xD8/xd+UvMzC7CWvwnU9wjp/
OZbVUdwTdSI4PJdi27MXxG0PUyfr2u+Ey2EbJywR8Wm38haajIhNuS0mOvmIun6dEQ+q/OCHK1Dv
zop8tSlp0m2FlMcjyuvPD/U3H3TPxNuFnYrigsb2n4cgEntQ6qQm2JkEhdZQY+pJ37WZP4y4BAop
P/4vEUK/KWqY+NnER9qM5v4FM2eZ3aK94NvFKvtqOlDnDGPj++xSPP8cw9taoxNROyN0DkwZPgHq
PNot8R5EAaI0rdwHJOrdJkk6wAhL9PIspyeJEboz/qsE+ne/xhspOHUSG+S7/6LkS+BGItEck4ag
6jamYqKeZz5eBIRaizD448/vxm8/sbRIwRJm82/QNYgLNl39CH28vAydfSHksdvYpXfl4Oyscj6/
63CGsmD81wf23x154OHLJ9RjeUOw8f3zY5CCYKlQ27b7Yu5eAZc8QjM31lHig1Udm3valTVOAr3N
xgTobQw7KxWIX7RBHx7FxTooWhK2TL0zg+xunj31H6fK34yieIA+zaPJlzn4V+bJMPViTtqMb5Th
vnNU0TQyCBAz1V7oG38mkupYu3isbPo1f/qsgM1F2AK2fkPgPUexD2fiJfzz2+X+7v2iQuadorsN
3F9Lwy7W5PqU4DWnPk53ZjElR6MUxxxByIZVpn9tYZmy7YsXC5wZbygcj8pmiMiarHiYkGbZQn52
xvFnnybD596KHxMEUyTEnsLFI1UHyRUFsX2uw7rfeJEo95JC84oAoAlT69IFFrKcMAkvs+I0UWpK
OGkSTszGWb+29aVUdAjQl/o9RhqQpKN4m/u8OhpO6r/YdfxjruU201ayH4jWvuQWpzWnmdW5Upu2
pgb48wv2m9cLl6jncTDGZerfQvH+1yQez4ucROkB7I0FTFuZbnt31ltw7uRE9uJJJv0j1MePFMHW
n+/Z+k2tFXLW8UPTt8wg+HWILVOLcT+qr7035v4hNXHMSyOK9jaZleug8qzj0DRIvIvhLocbsUZz
Iu6Syfn/91T0UoJkhGUb8a8zgyrV3IGEqvc47u4bzPurOjPNrRyWbIvEegcHbl1Bg55T127/4+P6
m0F6wJ0zzaWJ8Znl//Itt2ewDFXPnXf+JMi3TfZ2UH1LVRyfi7i2CbIiuzKeZ/j28U4lJO3++U34
zVGG0BEvdLESg/ALfzktUimVyA5FjQEOuZAKj+wb2cWyZk8x5DTmfz5jWqHf9JJU2GZIzKIfkLzx
S7kRkCLfx7PFfeoi/FbZfroeVOc9jAxtAB6R3l7qfHMDThtYmfkYRj8cP0lOPmHjhCFE4UNqvJep
mWx7AtxWg5QJ6A4nfgByd26t2iWwliDUzk8kbFzHeA6idq2mRqyok7MzOi7/pWXE1JqR+mwn+Ws7
IZb02yZ978aQRWmbP7bAfNgiVIIzoEnbC8PnuewIOAAIDFTdHp3XzHW/aQ+/82CPJd/0PrigX+YP
uVb0noF2QXFm4T3+xDTHeHIjykgfLNfiv4ec30eXSOYwJyrXeBCmbh5nG71bPziPLDbq5+7DqaAw
yVF7r4EDX9BKf2rm+s0A96WXTz4dxGM1COMykL29VkVJzx0kUfgp9RcNaTydFm7ETPz0S1taaJcm
J3yL2rTcOz5Jvp3tuvdlmL9QyfTHZrErj7Z5Eqq37rou/EoTlF2UNabnYMY7xBmyfBmn9MlsYjKa
hxnRmdVNXxLqtmLqxncXtQPHDjvbdAveBcPGsMa6XX1Opf8dxM783cysxzLIv3SFNHal7crL5PcS
1VP3Q00t6ex4tedVUFQgSYgtpt9DfiIr0phWXU5qocwaMB5WMXpbifPBz1G/zJWiqu/z185I+721
/HS7yU9I22CnXWxIr5BXzuzy2lWkSk+MSW43WYESd11g48+TA0B3LirTxe26XLvdFmXjBs9atF+A
f2nmiDOjR+98u/b3xVDEeqsGZnIBSszdJFFOa7uSl2iY5CV2cTSSRF7jgcmqUzKahMnD/IWy6Tdf
R6+ie5mjDkM68oPbtblAj53nGAZQV873RtXM9z3CcPRU97db2PxN9zJPIcbPGSRDDwZvJB7+vqjL
HitrZ19hFAKIaLNxXzJ+P7RTOVLjKvd5zBzI/diqh66fV90QYRdC+hHchbp+mXgHdonvx1vitaPP
RDTsrKm0Xo0E82mb0MsYlMmmUsanThFRMlb1o8594mvT0niwGmbHBJPuo9FwNpiVo6c4yZDytC1S
sOXHghL/MkEV76GqNdoA0j/6GQwWEF7DRKh2l8r+Ad2ejyPJbpPosc6xU7XGmB+1QjFr4dvZpaYH
PrvS6SMDJr0dEcNv5slj/O5pOC2m1KdoVujjHAI38gk2kKoUgTHkV714AFbXpdsV1FbBvvXG+WVy
LUYYsZ4vpRHNL3ZW3BmuFT4WZtO8FF/xx88vbpvkR+h8fBkIpsK6Vz/HUTh99pCYIwmqn+upqTfg
uktm5E669SqyjSda4nsPj+j97Rql60Cvge+5lZBIO2qkdHIaFGSzv/Pr7KuTB+LODzrvrkhyj8+3
uwJbUl31WMQoyrpmL4hVKnguz8uMcmUTyrRKRKx3aelYn02gB0hJHvpqwc3OPO1QR+EzIWbexhwD
H7Ezd0yET74ZrUFdkFzOp1G1u9Y+Wc2Akp1J/WMHQu5rPLpvaE1P1lyW995gO9eq5XNSkVYMY7fo
Li15wi7+7h/kDKA3dWPBDMLE+hMLnPAtdMG07IrPc9E/TsHofSmwpGxbrcajQRT1mxhfBLqaF0e6
W0cZDI7LFHBOUQdf+uSutifvK/vfEVj63B1Idc3ehLfY6Ljdc6hyc9UhW0JOuXKCqn32wPojYLGn
Q096Na6C9KWc5FcOJPnX0on49exzalfNQ2Bl3kuSQtCSxcvYD/2jE8hLMr0ot7aegias7oNifI77
JnqGipJd0874fvsJca68lC3pTQUwhQ34W94NZq+PnGRWfuxFn8PlYsIBwVwIFXfOCnSj0LhjGOgx
/zNcOijbmp7DyHM3UiqHfVs1PeeLtzf3zW8jJpZ1XaXt5x4s6iV0EQu3uv3cLRcWBIHVWAWEWca4
DSstGDuXOFeHkhCwevkx7bv0syzVxhvMr2HR6H2NUfgweOEbNoKMfs3ju2hnfEZc/2DFmfzW/uSN
Hg7aGHpOPoH7EHk+/Tiw7LwVV9ZyxaocswBqYMeaYoDWyQHPOwvQvFvRyQQPXwxqLain+9s1nVDI
kMSxFjNhAhMg74dmbLOHEUHlvZe/hBhJd4UWRDU6sX0ytWOdlM3Exq+hTHiGh97K4twb1uF8CAl5
OjnM1zKVXP3Jr06xlamTqwpz27ZpuCd3fN1nAusUKPtHW5rZxhld/4QkTp0KDzpC68NOu53sKpd/
TVICPRm6ztfbhWBvYGWhuTfbJj7jXkZeb9lHN4reZ5S3XkJSS1r/rAz93YtwROXM2XgCJ5KWjn2e
NDs66hBC/biVLrEMlrm4ZEvEUGTG3NnTjDkXwbhwYZ3ocI+L94fMsk9ZFgHBAnMYz/KnMWEBUeNK
GIO7LVuXR0Hdp8fFnhQc0DKyfIVt2ybta1cTOWM3P1J9BsK+p4EBT+h+0dL7hFA33zD+eqSc35TQ
9DAl4dCftIg3RCyuycs7B333ak/dwzwsW2V1n/vxctZlswSDo6l9+ALZa2BHmLfFd+BCexde+Wjf
RSAj2sz4KLW8TnbwY+7GcVU6AIxjqBO9HxBllJNFZ3bY8ImqX0Fn1Fvyzoj8wLBHM5TeWdX80k/e
Q+2ByrVydczw6DtT/ohE0e1pmXI1HOFYYgEa0XKX876VhNNre7+EFYiclaM/wa5LHuGnD5vJR8tI
QjsTyAITUdlSsgqeliqplc3spDuNqF89Z1mt114qPqWuOa/71gVzoiOqAsG8Nirgj8vge4C8fCVJ
O1vNefdYhtEnlII1mLbJ2rcplYlhFsuQkQBJpnF1FdxjeQ7waQzdugyLYwfUunAIaIfdeU8oxLuc
vZ2oZmsDbJIn5FhfS2VeGZXgfMHZY9obf6b3DNv5RzJI9MraPnaazxfnJI14GCU2xqBgNxn1xc7M
dIMipFrXynkwG8OBPJina22l69x+s/vgOrUIf7Tgo4p0nsA1RJfbOkGT7BvlzhytZseqSq8iA7dE
XNlXYdBHQOiTu1bb4WnyOCS4/k+j0wo7g/NhlI65DkQFVmIOwRbPj2Yb0iFbpMZEnrd1baMiFx13
TkZsFEJ10HlxQpqHlriBJp+lhTdf/ET3d2OSSBII4n09wBe05HM3zzBMSnJ6PaDRjJLjkpCRvvgZ
pOmH01bAtoFgAf6xUBnrZpcVvMeubl8w9H2t0UAbNIUr8cm9lwbL6DjUHOuGcTPivSRGwuAFVlD5
DEGYVtqdwmB3i54zhz6/6CjeQUV5R8URY2fGCdh4Ak13rzntWsgrUyKh66k7OwtPNTXHN2EZxh66
y32jNMRDNp8rq8adVHFeUhoOiS0J8gAO4MTmfGzr/nvJCTAlG+uxm5p7TcIDWWSJvylrNZ4yqB2n
27VWmpuGBNWjbjn1jI27B6WvSOuA1yV92lzmjMJS6pQHroEUJDmFZV2tanNBk8qw3FQmM+MAu7Au
4uYU9HGDyqCN9cKitNe3G/vUqU+qi88OIBw02X19soyGiaIya4gMGaQ4+hu1KgZl73uzv/jLHdbu
pMgQ8jl6WqPgW0qs0tgwGK9c4uuWZ5EUY7lDX/yd1YA84R/A10Xvvipl2290Ax+O1xnitZm1J1Gn
hBsWi+yjGUn0lMG1yrIDeCVoJVHxTcfo6v04w7SpCTXulxchS1kuhKWLHyQy+lMi/OlQTWKfsGyH
rzkAfIEciO+NX6AJvAsaTFuOB2YxCPvDpJCNDGCP1+SvtqfbBXvBnd/a4aExxHZsCwkcRLhI1AqY
r3nC/r9uAlJohfHaGNGwa5efbjfRgp9l6afbuSlOEgPEaS6S8hQQ0hiANkVcjbCMQZTa9p5Xrwir
6KpVurzKNfEfG0vN5YmHVx5nMs2hQTjHNODEn5j5qYubnNBKrpEuup9F0h2ysn8LdISDUSTR3e2i
mn0iDUvrpSSxl8OJ8Fe329M85FB5uzosECHH9g91OcWnKcuS0+0aFPkDiUt0QYRDtK41HKTSe7+p
UbDrpn5NVDsi815+NMgXPfGR6teuA13GSejyMOrfGLK3i8kAAzVWr3kVF3/dHOBvWpUeZMZhVnm5
61ynpdfAUFT0vXHXQC4HOBBtWWYEyP81VJZYXwlmHu9gRV0wGAYl1j+qacT2Aec1y+fjg7HDOFi8
4/jxQIladHDQb8kvmnNjI8mSv+RMrGA1kauRhmSO1gDo+ZKDI8Wa2Ozi5OccWNGJIV+zzTOMqU15
TL3a3AnClVY9KUKTEc7rIQuWcBj0+DW9ap6Z34feGNa4BNL1ZIY/Jrvb4bwbt1kk+TQBTWlCCx/Y
DUgQFEy96UfAFMzSrdoTX+LyzrvdGsZGkK1AesImWG7tl99CgJ5unYhRhTFZ29k0k8PtdodoYb4U
y++ZXh84CE6WX79d3P787Zo5OO46DbPgr3/9637+urz918qwynXRG2TM3B7C7T+p28P9+8+pxvc2
CyL1fz228fbgb7/z1yMRU/4q7Nn/6yH9/SSSKCErbnRfK1uDCbzda2aIQytGTtMx9hJwCt3d7Vq+
XPv7x9u1222//B5SjnzX9+Xz7fbbxRA3+Pz+/r9+3BKoMib3t5tmmc/bpqi+tR2EWC9AXF/8ZXng
x9tttwvcZEDs55p3+3aVY3qPDWQUmyB37iqLWjypW7EOAcSQHFKftUn4DhpKb6OAc+2yLi32Y0Hg
jBr9YGUuu8AxnciBcLuPMbXwOsXYG3G1fOdEpFYmB+d9hm/fKbDp+nHvPHST1e7yqBwvHh4BieV7
VxQMZ5qWyAFXdTlBFdnazgZ4CyO+z6RgfUoIRgqFpWfbK81vAa3LfcKogz77c+F/oWJLNg0HcgxI
M2ifwgHm6nLs8bL8Zzt210bYjwhWkH2OMoe3AvKLiT1O09nYmbP/NfQfhGXuMBp8i8Y4vwM01W/x
mNL9R91zntLS9Q3oU+3JfQHfOWmIaMPx+bnsEBeVc32gtXqYJ+BlGB1WbRxhH2Z4gufwnIOsXQe9
iT0WtZ/jRXqVucBYBpbAeABxCpTNGohbsy7y+pv8POj6UbqRvVKOQ/0UPzjV+GCn1Ufn4u4rDMy4
k/wJ2iPaJx2NR+B0G926d+lc01WkbBFGFBY0dgyLmLEwEYOWgCvdaAy9tQgwOBeO+kI2XW+Wn6Ks
HvZNjO2UYWT44OvqmyZrbpsF9Q8V909GV0/b3hzUWpbjKU6T9yLdGQXoPzNYZImE8xLE2GyBF+/9
qgxBBaBNkNRGVjkYxGr8hCBoHRL9nCDf+hRblDNKRngjVXiypiNZg6iRHPMckoy7zcJUrmVfwYiq
i4X1AXDbGa+p+lG58UiwSEk+iYgBpIsqX89AKlba1P4+jJt2VUDvyCdcc1Zbc7JvMsZaFvwuo4kP
bTT/ROOYXX13IZM2wanQo0RHpodHB+EZqORXI1ftyXd7khhT4pkst64uuVQHoQkEJiPtwOjpxeAh
nASjj5WKNGvAKBi3s5u7u4q8gUNrq3e6W2zPjV3tY9/W9xJHS0/JVxqs5VXfYZ0ffUCFrDcRpNds
FAufhrCid2cEVmwbpgP8g3yioZn2kjXRKmUve4r0IzqmkMqE2gCpwclrvGdt4zsBATEZi6/Y3KQ9
ARYzgvr1jYVfeKU6l1JxJioUdTBuRydC342jN0cVlXzxU48z/OzIjQOl4NwxH2oDlFluQSSXEjHq
9CF4g/QD5xgSb9/c19E+Jd2M8AP72sdMGNrRkIfMrAgqQ/2hBZCpNknGdToR3+CJNtyjfSW5OHO/
Drmp160LDj4hLOras8ClrVjPlnx1RsSlsuzFJq1onJKKIrWJyVHFXbMzjLxl+iHVxq8gCc5TOe3B
jD8IO2+2CX8kZM517Hsw+ma7cMxgqU9lRQcZ2NfcZi0MGIbS3oMrCIdaHHLzfdGAKQMuksGrQ1/H
RD+fP0hBeTcq+QWf3Uc/jO5db83Gikre2xcecq1iVrtYhDiGkHiswpEUG8NKvifQanAN1bCQZbVJ
ZOhfkiEh8dCR9aoukXOCtUYYHcozOqdgoxBsc+p0ox3gwOnQVMQapx3ZZ5E9/CC0cHrkCIgQRvdE
SUNAI0UYo+c04MNrZgItDbo5iKjWqaB3j70lW0BTgDmm/eIaRbQr8LUcK6sXlEBGeJiI8av7dCD/
K00+d6PzIxKXSl3JrjXpu4WzTILTh7mywktSOetiFtRmTcFXe/kWDXiZj/Vo3ftxQxMHm5Adpb/3
oFPgfg6zS71cDOs0cRnNlZ1/B9/J3Rt1c25DlV3+urA5NnZO+BHVCRUVS4gtQH5WfyuLWerer5Nz
VSJTETKFf+ptfVaADAeBdYmBzJEW4fyJhnLc2MQzrPCONRUKOihrBUeqpZq096KJj6B9cugrBXoE
owxwYA5b0MQHbypJkpT1sYv6hljTd9dKcb6BgGJNntibl1YDb8oRYTHawnGeBMkOD2aMzJWjtTGl
DIbC4eCa/ftUzsnRjzR/q1gbEREtnFfsLbduAwWaX/U2uJk2XDJeOzzaC9aiTOTOI8Hk+1Do77Y5
rmVGsVOakj52BENTetPPipCDyXNIsJw8ZqEBjG1DwWJL95oK9sGy41VKL7PqkW6u7N5BXdPMb9KO
3R1kwNe5Sy8JgXKneCjSPbscg48bRo+irw4xU68dyqtmesJAp7Z50okt6+YvDBsFSJoQ7Q7cbmOc
bbY5YXMqs33Y2NAKbY5RPd/MkL/pcHi8r3n5puSeMnXYqd4EgOZ7KeQEy9+16TMjb8xH4a4nGySc
gxBlrU/whg3lwFfDFR8rQXSILLZDsfRYIFLuQiJAfKMfH5L2BJ5iTbpxcJ9RAQJbax4bR32XGRyf
ENjoZczat6wmW2pi+LKreo1Rlc8idXK8kRXCuGZSwa7OrEvi0oVUMeTpijwln2X6NuegvYmx8u2A
u93pZLS3BAeSfIH6+b4NObk4+pNFYBvEOpAaRJswV1LS2k5fsHQUnzQLJFLHSoJlSsKhKkZeu8pF
wBZ0u/OIRvyo4+zHYMXEhlieS7ZBxoIHgDmEDZuojoZjLLOug9XM0bbzwSiyUDsyl5mOom+yU9v4
a92p6GgUM4yCYPxmECx2WrL/ziNJd7scTSVqLJtl2xjio0f3d2UUYJ4zCLYW8U4PgIXqUzQR1RNW
oAqMvkofHk05zpBdBOg5kZJcOBMhthLeaB9wbjUPTvSJnL2CiIp4k6ex/YBGofyMNp78jJLIQav/
0vSRehJp2l/GRH7h61Y/dUFPWS8S2DHRh63T4k1C9QDsbcDXWX5EGVdsOs/O4IFV4xFeo9rUcHqG
cbA+DJmfAoXjNxw3uhb+WzG1S+gGpoYEi6kzVeM9+SwN9oaOnoBRkohScvfsGmezNcz3xA6TN5q6
xTEvKSEn/tAeHOJuqpOvYtTHPA30oyL27MrO9EpCYPEkYRoxgrKQo+UfneiAXfRNvHML8yPr7lNE
/Od6+MZAor1kKTatLkdamZThXVr07lr0RG+mcjyaVku8RWNi3zB6fSK3azWggNkXiHrYbVF2TjV+
9lAPLEloXso4kgdHAeiMKFMEH1y8xt9l0G/FpB1UeDFhgDKiwY26r7ZTXT27qK7CYlwYFYCPRTsf
h7TcjRKzUjbNO4PU4gedAmufHO/I0vYAU/cTIJvuOqWNyRnE0pCkAP7GkF5lBMEY7V6yd0wzPOc1
NexQvjV2MlIhSXZ7VngolP3N78g+Ifr0MpIPvHJGZ+sNfbM3F3N7zr4JFF9CEx+452KMf2KtYyDq
+8M2S2dvm5fDPjcr79glsoQe1QHL6WF5+DGheBGRO8wTRvfgVDt/YYmyR0nvNUddS1oChIQQKzMC
+1KolCCKkomIwQoMocm09SS4EXNo+8Pc5NialyDmhJyhPMiRVXGkGBpv5zCq2ojKVMT4QePyoukl
qS1xcnAsrArQhZtkJGS1DGDSjK1Un6282LYeI+UKdcteeQtSKgph3aB3vA8Zj6/sGryOz+LNMtsj
R6QR6YenGXzo5FNAiLmJrLoV4U8LW/dRO0yGW0esuklS9C0xzzZd9loBTNzFAadRs3CNLRDqi5UZ
ZJv1tQmgn8BOIpIZf9oRSwIhv9qMWCFdh19j4l0ujdhaSZo8wNi1dnkfUCd50PYS6TNRUXR3dLTN
YUnIc8a6PA/THcJpGj+IHghyRbN3pIShkaM498YjAFPcn60/7YYyzDZD9pCmtX9tag+KmTk+k/NG
HJrxiof9BKDhkZi5aGc443eCAIdzWS2AGWIsgzSatxlynD1vTHRoXHI9RLQ14IR89YYfkV96r1b6
XU1FtA3FCLck0MGxKQksQ8LMST1LLkmJA8Zyy+eiHNsLGR7WJz08EfGIAQJZwiVJg+xadBxJGOXv
MwQnj0XSMx7KpXchaEsE9HJxgGo6KED0lEXbPUZUMB8TCKCrAQ/Y0gLxKgCMlQwMPr+K8YImk3fl
FzNuouWideOOIIHZX1E2htfQfGTtdS4m8xA3VXZo5vlJJV16ZkUxfWoAWhgz7Cvdp6yfhPtWt3Pw
eLtgbHdIM/unWkKoW6CCiFB9uaZ2xwwUT09zlI4Xzgf6k6vNu8ROvg6MiZlaazY0Cao03wjby9xH
BX2B0WxQA/GyOuVj5WTW2vCB2dRDz459JnOzytE+B2oIjlQMiqlc1DzY84Y4qxDt4tYtnWnre2a5
65OCtL+kJccrIBeWQfFW2qazGk1mnqahWecI1s21SPbWFA2PGbqRgSVlnY7BGe/oeBfGiLelGn4C
manZGc3u9saCEDSslZTtRhNpta+L2Nr0iR3vrICxonXK8lh9BgXOq7R2MC2dpxz/h1OS2iBUBHRH
UL9H8GY6I4rPMigfssSRh4QFAxPQae056o3lO0cRt5S7kSzjDYQigoiqqQNq76UwT6J+W/ZpsyZn
2D1b4htaVANIrArA1Mg79AbN6XZhNAtlZuSFgRJdPBZTtfUQ3jxpvvF3qQYkn/WmhnoTfCmj+KeB
efMhdxykkqU6IqYiFTFyBkrGUm1nUHObaXD6TdXYbI5rsNRFR2R3U9Tx3p/7+iAUABpQ0JQn08js
NVl2/OT4CLHr0qjdd0twUy2Dt7mdL3kPtWd2huY0+lKxFCnfMMZ2fCRCuU0M69vkmtS/Uz7cgWoD
kWOBu0u94tGe++YKmGu8h/VG2KNlb6bCETuSHv19CcASVDCJRFadvE4tkSdOR16jYyDgi8j+Ishv
8FeKicS9iN9D+6P24QCG1YCuz8u/VAb+0NEd0y/M1UnZ5SM2uEvQselx9MbwNyROjWTAaXZJMTwV
VtoQMkcvWBBr4nUQOjmOHrHAMB3YZ52WBzz2T2UCkzcKbWc9+AO1RxfAis6InE0z0AldaNbX/mQW
/s+gtxFv1pHY2GJ6cr3CPfYdUDmzRawArXlVlCXvaNfRdwToBHoEb0htOrGSsHhZ184/PBcVbsVy
nO5RVZzjpnpfAeBhP4HwHTNIF1dqF6U5eSq1j2SdrgioLKIcRHjMtYAvMq+AvEc2Loh5670GBWTZ
VPoGa79Ohftc2eMqCquDIowKoUHSk2Iu9D6PyKcqAVONpBSvMrUhn57tp9p7buV+DOYR/8gqY9Iv
Iuk8GJYFkbQ2DpWZb7OcwZVNpg60q/5Cbu6XsRi/xzazkKKPe1LdQPyStUoKujHdz9oPL8rImrNV
dcEGNVXBQpMlKlHMu9Kx5Zbz/fLVJa9tLEjCGt/SyqZM8e/qruB479abxqtrTvU+LO8wVQeHckpO
wxbA03joHBzyXmQjuWQkQy2Bvk5BG6vY5hZVSjJ9mrzVvcGklhk/Ter/UHZmvY1rZ5f+K43vngFn
cgPdN5Ko0ZIsz+UbwuWyOWwOm/Pw6/uhkyAnQaO7PyBQTvnYdWRJ3HyHtZ6FnkdB4EAFdMnqeQKc
IncynLxT5GwNg6DzWWuKjVcw/DId0e41kRCYToDYLqzDnG1I1h5Lp/3DPFzf+VbVrDBKD8HAki2T
5QdrMnc3RRZjLQ1rDVVQEJkx0XAuMH2HBL/R6sKHiuHSNLKv7XAvnLS+jWnz2odKxlAGZIQcotPs
x7b48Ew7I7WAfR+AQmNTxWqJ3qKv1xis9W1i7SfsvWstwbXgMArHc5syRq+oHHPvNdYEuYi5IgNQ
j8dNpWZSI0PwdpyGJ96sEV9DTW+iV9a1L+DbYa9fsVUdqGURidd451YYocD9x411Z6PKOeRDfi+8
trwripTJT1PXF8+j5nTb8Y5DmPDfUIor6dJbLWG2lqREP45N+0QFVfNhtRDLxM3B8s10Q5DlmuVn
FERtLXYz6GaMtAR5l95Gy6v60nnzk8GmbJlIeUfDhPZkd3BzTZ8XblAT7b+74MJD46mSc3vkhIMM
40pMN8NHNyzIvRRoc0NS7SoO7FAQJVFRvkWl8Zv0howtR/GnoWnfjaoIoRV9FbKJ75DY+VvPSf8M
5MMjkImyfYrl3vGHEmg1eDbbD3+bZnElsGiZ2zLInkz2ZE2M+bfjUy003T0YReyAAGf/kpdZs45a
pUFfTSlksRauiXyyOWfzL/a8NFk55UsIDhA4OsMiX0sZLKjxbLXvzDDWcPfkqzcQ0VF7R2m0xtpw
Ut4dnwBoRUR4gIH/KGbro/ZSfZsANz2Oym0R8huAz/vuUBVgicaao4Q68laE34ZXlzfddibUEH4d
FCpNd27ElemBfmTmKGioEagKbCORtdxYc3GQ2fCLPKTkFLXTjQCmdVRX6i7DWbBO3ZINIVFqTBKQ
YQ2OxWtMPZBkDIMmaX+GBiMaW7a8y4Ozh/4NK88ZAW73wjo6vvY7w0gMGJjrl+Z/6a3802jx69mj
T0J9UbWbPLTrTcTK8SqmeG95SLqY0EYbuwqtnceyRcbuMcr9cgWFrDz4mpsRa+ZgWrd/6ZPmn6oR
IpWRDMnBsy8wMFEdceJo2i0ynCWbRPAJMBsu5Kx+tTyIUhj7yp2adXddsn4abZeFvlUpVCSKc99u
xennIRucP4rZGrO/pNoyvEgO7IvuQ1/Zd3Ft/aam1D+z2r45oR4TNVb5WyNOzl5PHGaV9EbASKjf
FiH9D44z3uAmzOg13T3zluQ1FeVlHrqR8CrnnKplPdZGTy1yVgqmLD2aRX6oZJMdI6JpD8Xo3KzC
G3dmxaE1y4r13ppbRhwB4kXn8QlIve5q/zXMaorzwZK7UdrA14U2UgdYz6lX7PMlB7ls5JNiJLRj
XYbCo7eqS97VTxRV02EEHy7nInspqJGmGHpbL+p2hRE8IIuBNk3FDSfSYK97ycB08jHYV+G0ilsz
PtY6d9FuDOkNK1CSSSNpBWZcGEaUHiuABndI5raLkD0oyJW8NQBA19qodFjI4t1DuAZ4kfA7e8R7
gHWLjN6y3VdmaZ3GKXJWgl6sTRm/SbAIDBoGY1tb9DRzqZ/FbHAf9NQuj9jFTADIQGr23tkVcteU
glYHfznvcfhwycLM3aaiMwO74ipvlMmEJi7Cc66Pe320BekOI0OUDJe5qxr0TmZ2iftM24/RludB
X66lD1PpkWTWT/FFYBmMU/wTJiHGu5w9JSuosTnMiphk2oi0bKy1o9tEsBqzOgDbGrY+Fq+NDyoW
O0jPSNN9y7hW7nMSHCgV4kOBguqaK+2ST3V/6FzZXEQUgT5QcXYeuC5jazSODoxZKP8hIAS0cLG8
xK29pPI4yR1J0rw9fWvu6iLjtCr0FBIyBz8IcfQaGjhu2FTmgXvHJZkoFfVK3ZdRerVMhr6z3ZM0
lPYn3kyPj1DLQa6UvleyOzOVrwAA1u5j6LKciGvzsSyoUcIB8VEv2Qz1ifG7SFVxn3gN2eqV/ctn
0LLGCsRTwt8RFFVuvej9vu2/WtXaT5Wlt/d+2j4VDfop+mFzLa0oe3Gy+Kt03f6rLJnvOZNYzQTQ
7B2NVpgUn7teIwW5MUd59k17RzaQ+sVtsECDaKaBhHkI865mOt5N3iWWaErCqMwB+nebyKiyg8Yq
PSSYqknEQ5zPfIh0uvOptNQag/SEZDG3LmDvQjrS1rn2au7XMSCCklHetVoeJj3PcMvW4z2xuSbz
Ad1+nlGNA4F/wScnlh4XrMYAB1pZ474Z1XeuZLX2U69yafoRFNngqQdhRJda13PWDQ9FSOfL6MY7
Ocw5Nz5mBsb3MTxOCLeBFnXehtbaOVRNnWACwNs2K+r+Gi1tSlGLDq6EodDS1JmDho83ku+GY1xx
J2s7bJvx1qwRuXHcv5P/4FCRl+0hKYdo0ya1DCApuzio4mZv43V6lPn8rfh8J35fPEHKt/YVffRK
ci3Peq9fh5HjJ/UkmtV5wP+YyPKc14uwxSY3lko0JKSbHOVkTu4wNMqLaZDWxXK7bK0cAYm4tVlU
XkmqrY+y51OHY6g5EQuun3ublHWzyQ6kVj9ajsb4GWfOwYcmfe3hp5oeFZchIut5nMQDw36SSgAb
21gEVlMZhY9ohF/swSezSVbyVLlhdjOBy5MrSvKLZyVMyJjmnUVaMvwzMeiOsZnfsaOlx1L9Ht7b
tO3S1ryV448p2NlUXebejcShXjpdPxucGZumK80gW+4iWsbo1iWu7DKhbRpYYDnZXDIX7NqHSCMJ
VRCd5O4wW2WfkvEUYex6c9/092WbZXcZ5gIaT2m8IUzEwG3ULV6weXilX+yHM7Fk/i8rbUu2P9wU
DcY/VIce2yWQ8swsu49iTJEukqN0zI3mnY5AP5k19wQCdQIdO7g3kFgLNNriXeFwklkf3w+j9VT6
1Hq2ETMhWR58FlQgN7pbyv37HhvEzSCs2YURcrTTBhURuPhTP0Fpbiv8Ro0zrGhZBz61PEQt/bY2
D8M+67pd30vjUAknfSCxYuPqxLBzLq5zAl/JiO7S/eRGAyOZ/EgWLHNuQTpPnTB2jfImvONdL3Aw
VgygbVm8Z2BGWap6yS0vOnPXsB0FjLzI9G5M9lxbXs0cwV3eEhrvqZe8W7pn6AJ1v9ewDZ3tSH8O
WWh+l1bFLdBz7t2OSV/f6PytoW9d2Ard5EAx5LfhFExQojZll1/KuU+on2jRS6n0s86sn7yQ7rFF
oMzrWiSvccV4p/Lxiw1TvbWNyaKjJZODIrTPe3VWEkhujiqTPZTgEE4dCPy5++FHbrmL3f7R1KJr
HSO4Jbhk3IUu0HQZ8p+p4SY7k++f2NOXbIKJO3CqLNwXGeAfAoj724C7ZMB38ObWDD6lTG4GbkMW
JSY54dLF5REecP9t3cZ0/0AdlG4YyJLZ1M9D6hjexY5s/QyNaRNtNPZBb5ldkRNGiO7akIX+1tZ9
h0gt9k8WwMmAHCuia7U+P6skRbvtON1zzIebYa98QUyV7hgf0lLNEYFYTWSQWi/U74kV0ZQY+l2c
gj5QvnCOpjUT7lW66DshXp+s3PokSUg+N4xwqAZImfI8v0ZTMYwPJHiRjdmGXyPjoAfIxPNWFQgV
xM+8qkBjWqjYYnfD+Mqtm/zOn749j+jejWWh7AQqY6wh3HW7ql1cB0lqPTvzEK8Ts7eODcjj58rQ
//FHV3G/gxYH7Trru71eIgvPijE/TMOEWSCP3qfOSp4z9SCUKF96M4weBmtAc5GmNzHE2hXwwU7F
4RNTnemusUSMPE8Q2lqE8Yvxs4voRnXsIfwLfJ9PcUZak3A8xilyepKwWzVMZqc6Q4RBm2OdBg9L
VCTq6m0m5WiDuUAd8Wb2u7pm5iBQswEW6MSWhGIYy4iwi0VePjv1uGvywV+i0oqLM+GDLCw2uRNS
86AHLLhlu4ui0mnKi1nm34wa/F1l6igYzIGQc7vmkqDYWI3A8xlkaxwzVLprvR3nbSfoZamtp7NL
wb9W5dBT32nGXhh2e+1nWl6CGM2Xid1DS0L9A0/se6prsZmRhwSdjEl9Q4a2qlsZ3iH7bgO2mixY
w9q9ShTFvly3fRee+oiCN2+6b95OBoRR0/BB6izCdOVyKzasezpd+562ssPy45xyzRmDdixlYL9O
Ti6fqkirn6jfopWuZfHOUdRHQ0GPPcwtqY8jg7J28l47S++ekdjS4nr5dGO1Y1xIy9l00kvPWDgc
NpDTe+22xvnnQesNlj14IJlf8DXWZPu6Ev3OT0BWizo7otYzHkLnmHSdvKkmtE5hPnKmGbQ1rmc9
zcZjKzTz1fgkRvLijyJ6iTUzukIUeR1doTYZCXL42+Lh2tXNcM39+Q4HLAmYIG9SezUzN9gWEyXq
jPGVNXGhb5uqbn6IBiddztyVraYl+Tgx7zs7+0gF2ssxVdYrOqkYkd1j29ORpK4RbUurr89xU1w9
u9euNAyIgGIgseWc1icj0o6N4p0HmvLqzka3t3sPhKLX/6KzMA4LbPXEyC7aj6ORb8WIZ6bOZhDL
6EAZnEjbJfcZZW1A9Ei1KfHO4TarX2Km4muW3R+ZbcbPc3fvtnEeYPwfgrnpvnrVPkzK8DejXQ5n
SBXHvrQc4HHRcyQqnUiA1l45k0aISVn4u8G0+78bLv9bRNPdV3n5yL+a/7n81CeZmXUSxe1P8uq/
/nSGTVg2iJ7+r9/1VOb87z+/5d/+XiJd//HsNh/tx7/9ISDFgt67+6qnhy/Cg//+HKKvcvnO/99/
+T++fv6W/xfR1IVT+Rdv6vJf+MdPLq/F//qvE39N9ymn//rHVw9/SJz9+w/9E2lq/A3LKPhb4cGp
+CvSVPzN8UzPBbxD9QifD6fxP5Gm4m8G4D4DBpDluqah439uiKkjJ9dy/0Y0r7CAkQG+0KGk/neQ
pj+QjL/AcoCB6iygAOZYIE0N8z+xUJZrxeD4w+g4jEFaLNBcWSmWB+6oHUqF2VNER4eC+ph59lOu
2FvNfhHTGd4SLTum2jAeCu6L5GARQ6B7IXstttwBMwjSAoeaQFiLTVuL82WdASEEfPgoNXQOOIay
je62myzUGWWIhJtzNXzBhkqMbv74y1vyf4CeYu5f3Ln//nvySsEl0U3XhLj4n9zTkUAgR5q+ewgJ
3ENujlA2kfk+pHEggooApMSncmlF5G0Ya9XHyOBrUemjK6jYqsg52xeG/lKEFgpnnfVkjR5slilF
ILLpmFqCOKLu2Anj2W29hoa8fCw0/bcd5/b9z0OWE1jtilEPQoHCyCWGFlV4ouXbzAMp0hYpPBa3
x8U4zXI4aZjrJ3Ku9gQiVLgTCO/T0SGdBE49nrv9IS2SyGo5iYDn+/QDsMa3ZRwFwdtHuHT/4lc3
7aAzniq9w6zd/vVl4dWMoPIIRHxrbRphzntrSXf6eYgTJHEhKNU1e8Xq+POA/646WmF4Q0hobENs
VPQcrGm3ZWj9YvLumV99GUPcsYkE+qGD4yB9K/VEBOmCCcezgytLLJBFwC5HpUVEb7rkBpQSwtrY
YSG0OjZUgCTnT8POJ3D8t0yOgCCG2N8mefbgZn14VGUeHuFP4OSSJdLb5Y9zq4u/PPx8TVPeprEn
b4/LGCyv1dyPy3c1fPyW5JC9yeKarHLwgSWSMNQYUx14Bt9MeTtFmAi8NcWEfayy3jn+/NMEjufY
vJKS2G9bA0mi65DXuAjimqzaq2hmrDwNMTsEAWG94XLYDBpWWj9B0W5bswB/RcUNJitgpscrYmAG
nizjprd8adbNbQ4L/A5QHZOPuMcUszwoNsxYNbAt9IugvStRwEvVvfx86echWuwMfY5qVjjWDQoO
SU10HWSnLQ/K/zaWMLKsIPczst8pwvtDidHI4UNV6aNHCvAMo4BU0409wKKVzJfMekYlJbqgr6xT
XdZ34CLLtZuY7777S+8aGYykzCBx/CfRH1EOvhhLeyk1wEpqcNNDq9CEZYlJglBBLt+cHuv+NCwq
88gjbqPsl7i+RrwIN8234eKKaPAQtfnsHpq0jU84A9ARiOQpSmtrncEXXY/3xCcnxzqRLOvYb1Ui
QkdQ+XtT0H1xbew9/LwrhJdDjtiH/zSEfLGRYzvttJbWUueGjnjcWms1od1F+N7ZnbGdQ39awWKS
O+Iv6qO1hBOOOiZCozJRFQFu/wHzK4GLMta4ibvlKz/vHX7Q7bM7pqRSd2MQVxmrGmwfbewg/RVc
onkfGyu9rKajWW0Z5NlbdN10ac1JVihqTdXS6LUfLl6B49jtKRmMA/LVddF5/akb4mwXJ9VjpKb+
RGap6m12IkPxjKIaxaJCNfRDz3fB6CMPDZxoECs3U78sloJbk4RBfDnNLoxiNrMaGs6Il4hPsdiZ
lsGJZ1TFCzE/YB1ltmilPsvJZSO1PGTigYNjOkhnhhaTlWgRloOSG2a1Z/0fhBUAhnnMb43HGCYn
r2Jl210U5MUTJkzSTvHA0NZM/VqCu17jvnPWjkESpEVer9ZY0xFTKPKW6DnGQXQcSap0W/ktokWh
hZ9Ahlogzf4rLXUqVLAo7FLgJAwxoUziLfbsdWGwhdCZjeGtK6GbKXIaKKt8H2PrtJhRfJB74Ejd
j7axJO4sqz/GlWYSUSSfhgipQmU9F2Z2nCdf27VddSm7asmVCr8m79GOivew5fBV0d+DK6YMc0lS
NzvXz8mx1t0AcPd8jFDBrWrStNHRk4jZ1O4bAnaepdkHqWe3fB469mlNFi47eXJYopXJYGcbNeZL
mGj1nnPiwbNeGgNlI5PVhlwcJpJ8IB567BOm6Tmn2ZyqNU8mUMRoBK25UEiJ6RZ1tyc0Rd+IUPcg
t3XOxYBYaecGCe6Fjo+bJok3Z3Cks08IYlh3ThdkmuWiYJ+JVZnMfeXVLcthPl6F9ZCxZt4Urn7O
Y+uXTao0eURoc75cRru2ryHVa1II/GN1EEbhnF1HrSeEM/gnO7Vhvl+tFD9hTa13MSwtDqwEUHoo
5xmPc40LW2frDSRsi72XlHppVjt9Er/HtNwmmgxvc1R3QBHRcQmnvyovQjyL4cmUYpvSwTtLaCfx
qww1zWJfo5pp1bRP8xzlqgivzLIlKojq1UTFs3IE03OLMWmdUL7Eff3bq+N2bUUWoLtRU0GupW2Q
ZP18kJq7TyNFXu0wBb5ewvOKO2OPL+o8LmoFRmb1xsEkby1UGwxIAfpdzqM52+EkXLLdmC9nohrW
orO3/ZzzNCbt2UMyvJoLVi8uw95MpO6lzM2jqeY1c+ON5n6GYcT/KwTQjUmiucv3G61Cg9gn096r
kHbJJVTWMZu1x8gezyprjqr4lehUZsPDyMW8chnirHGD3YMwrh5dlZ1tDz4s+kY2Z3Yd1Ja2XY4y
BFnldTTd/BnQQgODDlgn1Z7LjioxHTfo6xqt8URXIo/xDPm3kBE0IDS2npFznXc3Xa+zHV4PHG/9
u9M6L8mCb49sidCKbVxg2JJc6tYAZi3mXYkqtkk61teYJ/E9pFaQtG63rZB/2Tr7t2qCalJRseHP
ujrxQ9i2w3WI/F9VQWJfgwE/YAEgCdRhZvCWCdWyIdNq5i6WvTMn0j8833tLTUHiHOuPVZy7xj0Q
FPMeYObOLsO3OCGCfUE/VwPZJFZvfwO4XZVT0txJX2ftQUVGTdNtphL1O9yIadOglTqkzDY2zTeJ
MkSaFSh823DX+o5xwCcTFAXphouD6oNVRr0aWpR5iZuK/QghbuXIBfaSNeyacGyt0GiSCBK1d56o
uIU82WZu7l2V38GJYU7PC8PiWKzn5uAPxt4gB3zd6NHwPulnprXTi1/mB3/s7KDtNNrrhs+pM6Ml
Ud7JwzFhiOxP46t13szFm+1gllWAXZE2nFt0qZgbmoJ8LL88YjWbAuHF7oeHdF2tvDnal6aN5QnN
ei0rzBXkjYOakwjUUFJ0TKVzhwdN1fkZ1E3Vdm9lnf8GuhmjxsZn2vzhTX+kXb5JB1G9yPJ7W0Nc
n+UFWIZUX/fChs1jPANBoM6L0n2WGcCsCjaIYvo99+zoDRnvCsfaVvAx3Mi+ebN5nQvP2OcF8QlS
ahJthrhGYbEvZwtS5ZjSMOB8XGQLa98qvkYVMEZwbzML1E1XmGfQlGfflfW2bDHqtcieITW/j3gP
zFi+TZlaaV764bYLucVmo6e1AC0xtUgXASHD1nujDIuVOUQOcsaOebnSu12oHYoO/UmZmMx0a0gN
XkYQvVmXr+30Z0L3tIqAq02VqHd9gYE97apn0xxfxtF7Y3v4iFLPJNCx/90Sf7P15rzei/GF7fLO
G21/b01IyQCisb+GCUROvVcf2o4rOLEKHLIsrK1mJABAVvNqsB1ExLGRcDm1W7SraTAYI3koTXvp
yXGJeJdRVWJulDMw70ow+EQ15GBWsebsparUBYhoEEYmAk/EOdiUkzu7iAh3Llj+GajqkJ5/ld3H
0JjP3G92liB1xXW6b2WynptHPq/JABaWSc+BmvMbJvawjfKCsSgEBM0VZ1FGJ03eZsrsh4ZyrLRq
d1Mk84NhJg9pnYcrV48A7zmfc/GLVXi+SULKoB4ab0dhGjnqIU6Rvmf6cx4u/iG/OOg/gyuVvlY6
agUXoRGU6PkAfQPwNCpCdj31tiPdF0I529qI99aYT9z31S2UF4MdUSSXfZr1ezDkQ+1a+i7PLDo5
B+gNu9utI917s7XZjA+wUI0KI1pM/cQuh0S8CJd/Ue1nV3RbDOo0TpUcd5ViY43pqVuFRopDAvh2
GycHU1bkB2QVamGEM7B80KUm8HbcXmCBwq0FdIBCMvLT5yorcToNjP6N+0FSj9f8zk6NaswuQBbX
dsoB75zwi0JY69dh1LZHdE1Y1NFRhW4S77xGIEOg5SYVdWPNqRGwln7zyug6IssLGTJX5LEGdcwv
Peb2Vi85C1t9zgKRiXfbUuYZxg3bFXOVk3kMcvhajNWLmePn6h30nlifOMkZDXDH/Oq0PUAmCbEg
FLsOuU6h0GkIHedcIbSHONTr7VhN/k4TNQx+L1PrurafZLW8pJyFLorZJlSk844kgRaNWBEkSwBv
4V5LzUrWY0ZN3DX1xe8yllBdDZYhMT8ictIDyzCvePoo26RxqjTnGd3lGcvvJ+uWm5cqb+1imgrs
zES8JT9Tw3M2feL8cmw0RDp+RQorxOwGCdlItyUJvIkzF/uOWO/IitaV0tNVZkPpoTdbaZHdXzgc
54jKMWL25iftJSssSkE0ntr43U3JryHBuxWZxouomYFMzbGLh0+skuoAeheaaLITgwOkqIjWAXyg
kgi9pSiBaQq4KPtkg3AncgHIghCQjhaxxKnMpuXQDew3hIbmSnD8LZNvr0sPRvk9ZM30pGnUHGRj
bRIERhHr6Dx3gXFk5Sd2YcTf7nSvkbDDBACxcqM1iB2tamtgjYQZBPCJ833qzGSjwpko1y6xV3XI
spAlxgGdWrqOdULpQ4FljKHVSEguJbyXI7y0HAnkb5a7tkVG2Y/kP+FLuaHyey6sxMfuWwaNJDGw
UF+W232Z9CJ2XpuBvrW96R04CHkCqcdFP7yjnX5MamPVa+xB057nkC15d+UiT3HfPSp4HQcxEBdP
X4tQe2NVvm9sGofMKxDzVo/8xZRNAMCCxpdvOMwCJRuUL2M94mGhyGtLGW/bdnRPZfsryYbikEdo
MCbNDLiMC1pdaujozpWeR+DhhD/VjC4dvRw5iKpbFQs9NZ65+6eAU3ULsGCFXpMBLaQimkv2Qimf
EvR8yLY2jlD9ynT9dFOOXULwunpiIZZu3dwMYtZcTKVJt2YHjOJivuCQgIeAPASkTVwouW2dX0wQ
+biOybqdlFp1FCQT7pVYj98wDnJ/1UqwCpUPLG2VKeS7DZN9KgYuB8qCDmcEyaUq97j8lxdSKvPV
v2NLz4vh4fG3YAY4JtsTXYKXcpqRIwDivibMd/yLRChK8qaHUh3FwG6SHL3vLJaPsDZYe3xpzAKq
EUJBapnhBj8Z5De8LkXf+igRZndlEkxKbf+Slt7Od8JniONTMAr/qaCIXFuwVVdxGd60ihsZujnC
Fe3Fe5tdq9n/Q6oG6e0Pohfs9Uhzm0rKjaFw13rqY8dCJ4SQlARz7Jxi1e51kwVgw+CRm+NnYiSs
JkGuYouHUd1Ik16eBUc0juM+JI5pFSJDoIgk1rcJQyJ17Im5G7JBXaHuHCvX2c4ssbZ2asFJceJo
F4L5VsRjk/usfguTX1iLk4dwuSKjnlQyodJTHHZYwsKY8YnJDSl9UZH9kvUGMiNR3alB+xwGdjuY
RxKY4Iny9oSb4h2w13I6c4b0nfboGALec5I/TUvqEZH0OYowmDV8Gyu0LrzUY8jAbtiG0rfe0cJa
/Za12PBNaRFr1YOTsuTy8bKvw2q21iEa1kpi7mo0iz7kVA/zdrJ4Aanyn0ejODY4S1c+N0ruevYq
dXnvyDLJsANZ5xlWKCEUiKcqcLR+iQJzCL+pq/pLIaaHqg2jfSZDecyF2FRafWQPs28EbBSbaj4r
+5Ft1/xsVeNj2CTX1rdxd7jxl7LtHcEP0FEm58HJqhc7tm8p0gineykd+wppfdURiDlSU3hjdrI9
+dhaXC09VX+cmw95vZGhRyBpzlY2jLyTQA5TozUs2LiiOf8V0t1oXcKoajw5kGaTuP1anCybQS84
afNDR1wX5LqrvlxrVvlV1cVr6dFLzCMdV99+4ss14PMRf0pXft92jWIl2D7VhfkcGo+aa7NKLLXv
pp3OfuQTI8xOcs2nZ9xkOSDuqB4/JVGfmBaidW+Qh1trH6OmE9vZaKggc5Rxjr9GZZ6vuiZ6q1x0
c13i0USzhEaMfd8AZE3db7PHBl0uadtG9BFb4j6k40wIA3UL+1vTcoRF/M7a0D67ZbrJOw5yX08A
UBhIMnmn1qzCMl6TcoljPJtiBXhrQBWIgtceDxmv4oWd/Rgl5sFKARlRpkLT8cNtXQhj6+ljtKYP
3mYqGYCXMThjvk8HAukVHtPcb5opYYSY+vNxopIk43blGBPLrLZnqt9qh0gTjwm9glXp3KXTFy00
5j3iMewe5FrWFfIEgGvdYaxZiin04JEu9WtUqMVkD7HaLjdOS/oqZNf1iFnTgybInT7iKs1r/n3X
gieYjV/lBAy9Rzi0k6o4YviN9wk2FlA6uLHduVhRYjPCnIfPnPhqtIYy8Esst2qgN3dxUDMiSKle
dXq6y2BXL8TnqARXW2uYWz2xX3yHikbr0UOOKrtUEgyVpc2/MzXi8OZjtEr6wkY4nDHG6BVW6cre
Eubx2qQEhmjNQxVm5ArDwXsc9SMHEU6sBvP2Mn3aV2X5Xrb5M5Gr0Aqn8g/4OaqJW+bGZ0PB3JoK
HInwqMc7P67/QDEQazuxjV2JCGNVWdI7hxT51Frzx5gTnoJm3r7YMx+ECvlhPtvzSSBfItMtJfRI
rlpIaBtz4h7CCZpjzYpjSYvBqmnlWSy4S+UmQWYhNA5nY9rX+wx54yWZW2ZpBnLiDgCHj3JGH+yz
2Um1MwAgx2W+ES2eywxC3rqltOT3xvfWYKnu1JhSTzNuFrNNfED5ZOpduMGM724NLQHc06f30ExC
OpDxaYg9Bg5G4rAnmiFbuT16owmcUcHPqQFvdIE4AJMXAv4UX2LuO4/CzONTElnoDNOjaiHiUyVz
fE2djRSm/p3k4x/FWAbTM8Znld1jp0tX/dyjug11Z+e57hCEqfe7xhreeH74UiB5gYHxe2T2c6rK
eVqzF2u246CtRFNzczR77IUhcim/blIoMOnaxRhwZBL/kcopXPXm2K1pHEnw9vOvdIIpGlpMpUyf
jgAYAXZeld0wfthnF+qUzfh6K1MEkvwq+3ZEQQEMIlmNKPiSvhouuha/hIWWHH01frRpVd3VhU/d
i+5wY48O+mUsSpam69d4ANYwLsNKlvn6YizBB6Ob8bDKaqo4EvfIOUeFk1RegXcvFVy13rjvPGL+
yI4P7MHskI/b08NUXrU+LteprsCxFXqg1yYQmrbaOLD/ARsdipr0K40AbRH+IXlJ7dJyZplB7Gpi
aHfEliQnz3+z2InsGkmJ72nVfO4a5xkxa3kV6oINYmPTOGNc3uk664Q8kkCbS1ZN5MUTeQs5y82v
lY/1IMxCzm/HvWM022wtvyPkSSeirZseoil9UFN8bmf3DTE92I7uTWqjs6sG3lFvofC1hOy5yRfO
CvumTHQ51AlHkt6RYwD+QjOAFqCiAK7wXhGei2u0DKaENHptRqBRRveMjoYdRyF8u9Z/LHqNaITZ
fwoFcUsmmsdbMyRfmBGQbeLpFhO3+EGWL0OCRaLkkjRE81GgDNwt28JNMoxOkOjijdCpJwPR6zUc
FUFseHM6a4reEAPQoUj7NqOsYckS9yzBiC8Lk+RVsSXYRtNr9L/JO5PmtrFtS/+ViprjFpqDblA1
IAm2IkXRNCV7gpBkC33f49fXd5R5X9hKP7tejSqiMjJ53VxJIAgc7LP3Wt+aE0lf8hdzaX/pNINk
83AVuoZCbTf53tCZxpEKonOoDYPcJgA7rx5iQx3YA2XyOdFvdUdMOwhzdksfMzVjZPXOIBaQwvc2
ACav1gmaJ4/6OA7T1jQDB+98Uy2jYpacR99Zadm8LRJzXbZIN+p0OA343DKnOpl7hdBikBhI1Ogz
Yimz7bvymDCWuDQ4N12bFrgld5MheFp4WQJSm+0ss7D5LhSOM4wxCPWxjzROHGuNbmjvzK9ZU+AG
c9DB46rK3epJDBgrBqDxXWatCyUxWRObcCs662xKTR/13bzStRhSgaYh2Ee7SIENYRiYQlCYCxsW
L6lAb36hoa9gZqd1YqJfl5z8OUN+AhUHyPrattznsdRJKCkLXOJFt4oDkpzt+ns69PFKiaJEOuax
HgCkPL1r2AyBoiWHkcgGL5kMbs+4vwft9TUYod41k7pEnP9YZf1zAYTiLmHavXIxjXA1JWuDs9Vj
BWHuAfdCaQFy0Fu6T9g2e1Xjb5zQUld4xoBPttOuNAtYWD3VHxLCq21+TQgvijKRrhm/dXvNlLk2
Id7OvFoDVdbh6ZvWNsgYSxtNs1bw4+zaucxXaVl86pToVnbD1pVcHhqL6arHWwTToAVbIvv2M2So
tAnFOvEZ11tjnqy+FLSqH8Ne8NVN59Vq73pRlwWnTC0JT2jFKq5z8vgGiyf9UHkwhO8ybWhWc1Q0
u7CqtJUeDZchCaxdgsg/mT1p7rcGZLA+F8m6VcOOhUrRH6bY9azJ/ZykotmOUa2vcPiosB+KDWIG
Jjdq9ErZMK9aJyqQwaJbrPwGSGmMFUmjAil7lF2xnV0SZaC4N91qOWDWY6wPa6kukm9YGskIb8EC
p63NebGDs40HxHNAFVLvmGxMH+ZMWPdzVOqYvuwLbILN5EbzSbAhZNFGFCgw7ghbf8Xql6zG0ZEi
QD14xMNed28+tTmY7Nw9NQp6bwNw8ozoYUrUfNnpHZfbAyjOT0Y/VdvWpy03BEYDBkh7ybAaelGi
3Dcd0kMq/jtF4/Hcp214rMpka1Wkv4uhutUWlqgg1aHva/d5mmxq3b5D1Up72/2ehM+DnewylbsJ
WqyBfF317EJsg4EasNMGAboBqCErLcV/nNkbDTx4KMDatDjLVkI0kAFUbd09xnMJ/rCjRG6BwNTG
F9cs8m8Gzk3gud1UF8c4tLGcGmCHcDtuaoXlpazTw5xpKzAEIZA4m02RT+k9TAvOlMMN4BO/6lJz
4UFZ9QXsnBq6ZDoMl8Jn+WlHnAHmiNoN8D6bvuDFnmKpicNkWcYzBoSGNvzkQqqZ+jvTCsJ1PGZ3
iM0wKbJxYLwx1qspUHZpCRxAS+ZN15nJXTc+1RA4d+gac4yvkTdaIdiGrAiWWUZfr4T3vkJq3B7I
UQzZkgJKsCflKy1jgZ91frCGZFqBFHih2lBAXz6nHdSNdpBToRyTjhqB2sOFv9JHgWM65uE3admD
Iesbq0XPgWgdBndsnyza5f7EAy/ujfRe+gzoMbQbaCx6Ym2Zrb3GdVsQQQE9M/YBjYDrXGn+HCxd
R9/bjdgNgkkwP75BDppeomY+Ew/f33dAUtga83HG1fzCuPJoQ+H8PtugkzRwhWHgEaKJ1azvGrSl
4Z2Kyh4lq/0SN4gAOifZWWoRnEzR8eybR7ll1Dww4muVVtGRpwagmLm9t+AkkW7GLZ1Uxxo1udBZ
KxrVATCPETTTu+KsY7Ne2JFkIFdOtO39csvUnaGxTlc7H7Fau9y5YOG+uHF+bxZI9xu8dDF+73TU
kk+2CrhuTO/eXxQlzu5M22dn0eursORaaNBwUMSiezWTdCVcOgR5FHf7umAzH8G8ZHLkFAcikJZ6
avdru7S+RoXN7DacjTN+V1ZN5oqoBphENMjq2tF8CloSNNKQNMIwuM/NOHvMYH3XLcP33AIChcob
HYmcdGrMq/Te0j8n7d6Y7mtGhHvXoeCaAP2xMuO4pGmSHxCpLtyouhoYMbymdJUVnTocOXuloemF
i35TEX65HMjLQ6+qEA7d28Aak/Gc6EAOR7wY5IrdWw52/6RR1rNrDF5FGUgR933Msf4U9DGHTobd
uUwPrBI7PhGqhVcCJvRCaSit6RCBVjygS5k3bp5tAmghJyCAl0TN6FrPPfxQElc9tRU0v6wWdc/Y
E3MgJ4dFhE0Iu2dn6Tu38avT+4sKbhJohAe3KNoJXLg0/UN1U44ss/TkBLqwuH4Mqaisqc83qpRx
V/hFu9zxcRA0xplwEf0uHId9YtByNfqQ/anfDguCR3dkOrl3sOqWUL3rc9BD6x2tfWFRO40tE5Ap
2Dp5rq819ARTMB/aOL0FeCDv9DAKNkza0wXMymfHFICgYWoz2wmmlT+5+kof4seCweYET9Grev1u
HFmYirLaKbdYoN0olQx56VxBomx4uOuGz00290QSawj4m9IHBkHlHQx4QTTk0hcjbZ2lBs4gQDL7
yc3mVwfbjS5upUFZWypLNS+JlkVzfxe3zr4jktcBMbmJrAyzX2SfA/YINUQlzzWyaqlUuK1M3DJG
En2zKxWWjmo1XmnXwjOjCVZCJrgFCBDA9aPQDTNf0sxFaJPhhgTZcVYV+66pkaLkKNGdxPqS48uo
kegdcdgGn2IGj3GOFSgWrIwpAvBmOCH+gm3n6WZwzySEHV3uAAGlHgA2KcewXo21c8mDhGZhMYFZ
08dlk8XbUudDbyQGNe0ZqGGNRXMQYAcbCY6bg3PHgIz2HSb4TVMhD8yhfPAUO9WDhXEOfE0w62uf
ZuECCADwwJAeStnWMK+0VYqbdqNMdrrWu5EjFXTfsmnHGJBhNeWBwmR3XReXIMJ150aR2Kp5p62U
Kf9iOVf8ZvpC7ZO7IjWZ1+R0N+iru/HONPLsa5bq7LbpAbntdGHL7+/amGmM5iJwqH19Wfp1fbGJ
9YjjZke3JZDYXc6Zbu6HwqUVzziCPXJHfatiBg9Tl2jBh6LJ2SmN4T5EzrdxAUgsjKHpmYKy6bVk
/ho2bEsjeDFWJ/jS7RcrcZStiovU7yLlviKadOGbrLtzRttMdSyvEGV47a3BXjrl/IC1LvIMw0eF
WfTKojMbSrfZPUBP8rey5T2WYAqiVnxzYdKgCci3/VBom1zUe8Rq0z4G0poAYlqzgZ/2rnx5/5VQ
u2nfWiGOMbxNDW5nBqba2JB5iITl/eVdjYE0oZ+XECEZQodojGojzuhCoVLas+Ng4BMVFKwh+ynU
YXkLCpFuNHMh/ur9799fmrEK1q3ifObQGfnGfKJ7d8xpfWrNOZS/e/+jgHZ01QP8iqWqLRIIh1KE
4RiTGVKxZtCIT9o1Vac3g8NgUSZoQ76gKUQAEgPiiwaDHZ+k59Dh7v56uUFvnfaOVJ/lSny1IWut
AUrOf/0RqYvD/4WW+tcC6J901f9nSur/TJT9/6CWWqexQlDQ/3hXjP+t1v5JS30Ji2/f/9uuSZ/z
bz/qqf/+wr/11Lb2L+JndM0yLBflsqsS/jN8b9r/+d8V/spxBeIRzXaJhiLv/G89tdD/xVfA3rMc
xNnquwr7bz214NsJU9UQRjJh+a9oqS37QxydcPiHVG6DY5D5SPaHiKCKjJmaDnmxVWx8S3oQfp32
7Nyuk4P1VPWLc92oLXyzul/2ZEwge2ZVpK27qwGgrLvUPhELEGRnp+qvToH+UjefcEYxHCROvKHm
RZvJfO2ZmfjRlqo4qmsHwFxW7HCuGGb0UDE0HpAdLs1h3PTccq4LCKIq4Lfb/nyJRsvZa+VDO4g1
kMJkNWPcXGh094MsPcGBbNlHFS3PuBSiDj1UVKQqIT5HGynRKho7dVkpggd0Oi2VGI2fioSw18y3
lnIpV74yccPBHao3Ba2Tm7fzoqLhkrfA9GK2zAU+6SVNqLd4YvjiNPapTJne66N2TkhHbYX9rZ/o
jLukWUUNHlKrwX9nZEc9aJcJPQFDgbtTd9dW8LPJVHXt7PswTReght4cBt8JEbANck1onS9MxBtU
m59si14ZHbxjQg8haDib9qis8rx/GNT0GLXpscjFtssLvoTuWqXulGE6RxjDmEsdInU+FK56RmCH
KcXcGvl09pk0Dfq6zrRbTW/KTGpSHYCCWumxbqM3jcm8q0SPfjNdQIpd9dB8gnXhZfirGvZdDvoL
jDxjQi8wftbM+TANvM2EpD6tv4Sqv9MhJrKSiahbk0x07Kb5LOLpEFvDxq2TPWr5fR3jkJzjI3Rp
roqIyCPmYwkkrw7aQ8vcwN7q6bAx22SvZS59GgKpbOsJzdXaVqazOlvHdnpUU0Q4rgjfjIzrAA/e
gW7/zre0g1+J7ZCzO6ATQOoG4wzDwcDNTy6AttJD45HXliutNZ6SPn1Gsn0H1JFYiXMZmtuyDXmy
QMPUg71aJ0f5CWv+cOsanc588iKS9M0MwreqHS/yNJbKfKscLmoBCYNdY6K+TmoHk4xNpopjH/Ib
ceYImBEDJt0yMIaLm1PD1sVwmC3c+aBHFvjL9qM2nMfZ2jKc3zOcSTQT06J50kPOIBB4LWTTC40x
CtM3BynFQqVvG43sZkRyhCF+k9fkXJlbjBlLYUZ73xxfHRQSjuONyXi1wukylOIpNKQmHScdHM26
ip/ff8ZE3tE4GecGumjwnrRbBW9+4+C8xMoYjOkzQ5YDKBxP8KmA1Fvh28oF1187nXvIDpEaPZld
/FYnDYtEu87seK9O6VER8Pq4z7Mp2voF2sJ6uo0zKaSgW8Z4PpP2ckyGdl3FXKtK/SkpvD4eN3XV
X+i2XmslO/ZyOXBexnC+uXQ4B1A9wUge5kDnIH1usC9N7b7FoUaiz01+gnCRsSAkR6wLz/LEyOtR
Q81jR8NKIRSjmaDma9OiRzYi35IPg2lEJ2LYYmvqfDT0fs9Do55bfUAKSP2X7QKj5vvVK5f3k7i2
F0s41WA+IW0i9AeBqnBeaAPMIWuCLzqaS+RAcW0nyXiQx5YGrGVD3xLRyYx+1jdxnB/jiKWgg9qG
QAmGFfd6l3XrrEnfRiHYkTwNPSxQ8tx1rV3Li8mtmjXUiJvfBis9u1HmbZB1Po1lxfWizjdV7BpG
WQHpQrUZ75UYKZnRsUzPZxtve2iO10w1V23uERd/VrrpBr0JLDzEbb+IcLIqj70bPOCdNk+iVl9D
LN+Rj7JXB3xpqNaJ3NZXlyF5jmAdQ/CbnGDo2DIx0R+UADc6wujAOmm0aZSzTwCFUci0CG096QAg
5mSfOtYJsd91rtQzCvtqlL80tyY5j8aLFScPSHz2bY09XU+PEKDXxcjtMYVcEpxpK2Vz8RXp4j10
zAOqymvTzAzNbbq342HmRpD/0eIE2LQnO/LMQ8Ne4+I9VGb32vjjeeTarGkIUH0TPyzKjR/COLfN
rVysoobbCmcccziA3ZR3V7lgCzowQRHfuzzZ2ni+aXH23FZo5Pxbl41XwyePNhIjiWvfARDsgtE6
yVtSrgmqC68g5rPjJmoYQS00DdhGHzhPXVdW8Kx50riw3zpzyzMxhDzdXizBPc9CBXjlDC/uueVn
pDmrm9uRW2FbNKgsbrUMJ+DA/RHe1eFJ/qxMt0/vd5w2njS9ZhOkiK+topw0uCUeU5n7PsI0YxEr
uSDS8fNM6uYiKPV4Pyrgr7BNb9Mx8Jeq2T46cfU8IfnbmrH2GgeQybB/LxjclHdGh6xGH6x9zBJ7
l4SyyTdNqmcxsElsa8/j7nMK02Eb980qA/y+ZGjylI3j2cWZcpiK7NDiazcUE+ig77SonTB8+Hiu
4RZGLTpCc0R5A+lyl6rXURpS3oHykSVoD0u0/PufTcTdboas3THke4jCWF/PsWXsMz8S+/dfvb8o
ov77t8KQh71QYfvR2cD3AWug3rt28IgBG2yAgcy1Q3WvotdZpEqKTNMMI2Pp1rhm3l+GqdL2WSxa
KEDmI/A0BPudHMygxypSugMMr4CADHvHLYNdBli5S3sQy2p0Y84d7qaMvmyITcXt1C0OZvh2ijcT
6IuY1MuhOQ4dWxVAWYXy5DRvsLjXyZhCnTYBX7crNMeMG9lAeuTp3cHsHLyswXoENqs5lFPR/vXS
EQZw4ODm7Ww3JzusxzVFUbwgq45PPVqnSnjOC1F41F83tvap+Tyb7jbkKUCAjfNc55rjVV3v7EFn
fwXAtWRjgTzaRfED44g23cjTOBU3C1gsHg4kRJliEetigl1uzZbxDRf2HOuvqZLs+9w8OaJsFyG5
SQSbbHFmPjFMDhczt3lcs3hwC+RTd8nc+RLUEzCh2pt8Ch2EB19SNUP8EHsui41WQA5n+UMAA9Am
sZ9sxTqZ2XDVYRCTb3lKLdSCvhxaRc9snwmtOQgr+UNut/bPMtnVbVzVmA8t27Q/hrcyfRcY+JOC
KWTyViW7QUuv2CeuuF5ONSZeZYKvG72NdvWH1FjtQ3YrBbqrY8V8z00VmmPJI/shNtYVQweiEfaP
HyAVN0r8S6m1S5nWs75Q6ERsskcYpoprnWSp9MNu5hc2RE3Gov5kQnSwWZoOigyV6ZCtfvjxg22P
RuyXxVZvKeJZa/KwXStVuXHVS6INF8uInpti12KuNDOm2qxqFLZhPG3+cCAfwrrleTBolgDbJOdL
/u/P5yEwciDUDapq+eGbY38xqUxS5eDY6v1UUhik7cUGPuEwn+o0wFlpdyFF0ss1nj4pBatL6G0u
6EE9/v7I5B7tn6fIxalp2xqT6I8x4jjlhzmenHzrdmyhVDTFofGgNBGtFghNciDsiaR7eb+8wREd
onR6pRK7Bs25MONnfAWvRsgC8F4eOuZ8Dja6pTyW6XxreXQZMTDLiTKE2g41CoDzcSNLEDDimyQ2
txg5F7JKV1vulHS8ZGG8dzL1PBsmpvbaw56wSgv8FmF/ibsay8NTipOg4uHnO90m76ZN7SABmaB+
tADuhU8NC22y99e5VeNVarzKALKVBTclmBAOqY/WKKAmgWwwZMhfd/HL7K1yO759/FyT3cMzbKkL
2tQ2V80iVX1qYvZ/WYESpRv6a1gDNvz9p/Cry0OaZE3N0lSTOdrPl4eeRm6GOyDfhnqzFoV67tx0
n6Uv75X1eNPaevf7H6gZv/rchWbIXbsjuEc+xMe7g+awN+XODKzp0KRkAhJTEBsoCodLw4MPSFTy
PDGhWcyg8NSuv7Ld3Vci2xvU9Rg0d9r8Cds+fbDjnPUX18UrCLvOAF+wcFUK0rSfzgaj49rR7xv9
ELVkl1j5xEnk0THkdzPrYUcpJr/v4JRrButmb20FBajcFaRcCW6Y7TV9RGHDNNeeIV6oy8wk2wpF
95R9tRoJrBg27O83Ik6PedSvo+bFCQfKlKRbuZaNjEXDN2CX22jSSacZHHMXaygIRKksgkUW6Hh+
alK2EWYdMTp0YAyTVw3cpkolpeMIgvFwnyfjDRTGNaIf37MFowI3nvSU6rgucAsZX2q2o0UaPcui
lfTfTWymwLOax7qbXnudciyP2LKHl6reRRE75WCHmPcMifxI//8YOuJJL8wtIItMTHejEr8pekn8
FWk0QbeeyvRZS/29ra9auvalsSU7cYss+oAe9MnqtbPc7lGxHCYYPJ7ABfi+TyosZI0zy26IQu0B
J9JJvg9loH6zAuIMSAixO0jidK4d9dV3xMnWaBP8/kr7EBz+vvKR++6CT3Zs3ZTm/h+fALOtgOBS
jHwrt29ySzfysWs32y8f5VvOrXKb/2G1/dWqb6qUnPgObYi/8u9/eOjU+hTZqZhYbBM2ZA0bUxxW
v39XHPw/101IAroQ8tVFyPHzD4nCKmlTVc23YPjyxWCSE62n87Uek02FhsymFfSQqNUFz4Y3OY03
auqhCZM3WWXX7nyIW+KJDRc8NL4bnXaEop8Stj29Lp5sFkKbfnkc8jVENDZx/OJY/JiqBzZGRSfS
lJwOlrNsvHWgTvqYpbquMafpswd1+thYLjCR7mLw+Xd+8qy7EzKB9lDkHCb7MtuYb6ErTkkptqNB
Sd7kR9O+ECyBDKW/yoM0qUMqC4+NYV2J2+OS8Xqn/FzSYXBAoUWMxxhTuEN3Rfb/FGTjwbHiY14b
RzjIntJMqKetE+6Mozrbq8QkvFbHVwllxKf1gbhxT1QQCHEBjrkvHjUUUgs/zL1upPRS9ejN5HGh
TOxJsB73eNJ1JJYpnyQBTVvZV5A/TpWDNTDwT7nVXbOm9pLKflJzvFBsStwxhbyIWc0frnIFR/F2
+NNl8IsCh0vMxYNLeSGE+aEDmeslwJcpy7dayuMzJ5axqGISBlv2TbUtEHwn6qFIIalqIZ+RMkab
oSl34ah80nE0rsTcE8rUvfZsDTthnTrh4Je/kQq5rNihy61b35+bbLyESoDYTcfAF38BSIvDu6Ul
p55iI3qcnOQ51vn+ts4pHfJuB0x/XdD4yxm9dDprXkULoOfOpxqVRUVXj5fON09yVa3mHkdEgzi/
OUT+8Gqz8uMif7aN4iiQxpeTg9qIqAxwOBrNBbp3vjJeXKe/aF0HdnsEiPtVblLtBMc5xEdzbtco
BTADdZvMpNqh/wJY71aF6pkN3gjB0aBZJqsxn5SggM0cioNTjrVf64glai5ZP7xODJ1kEWQ2smVh
PLlATi2ooZZvb3At3Sw5rOkCbgnDfyhp0bWE85jKhdq9Xf3+g/7FKkbhJv/RDJfO9oePeQgqO22H
Pt8OTg65gQjPEmgY9qONvMiNFgSftffL4A/Xl24a/1xmHMpnntCaBjXk4/JZCdJldIJPt/jbb1mN
15TnHIKNPu28QeXDSDOMqe1K9s+SuF/5htjWFDzlROOFDqfOjWIQOt7N+goW3FoW2QltzRq7n6zF
NOvFopEiCoZF1EsOjVJ7PMvuRp44T73brBEe7uWSMUTHjpTLprc2hHnaA/sh8ra3fja9Br51ChFv
CZp7MQKDqkyPZqbe5LrLZOcUY4ANcqwvmel1SEDj7Di5HSwNoG0UPdQTRTW/6vJhlPNpxuLOGgi8
axOk++zH4/kyEvSU2awb8h7GIPQs37MxqzdiPG4x8MQKBmSTvCh2epxwLXR8bRK1XkgQps7sdoSK
JAsde0RlwGXfsHOdxaqrUhCLKxwUT/QDuWN750l2KEjMxVcW8rgVp3LO3mQ7xOnH+5zK/FtRuZs+
g2bfkg40vNVpvG6H7GghC0K3jYZOJcSPlShRlqRKKdF4muGTcoqpas38eWZ03QxEIYeEIKIlgm9Q
aSTKuuuG7W6cpPsJA0XoqMcypROLWAXXyrOESMquNSE7S9ltmhjgKZPwZBPOFHRvedOuQcWSaGcY
oHvVppsWdxf5hI+4N4bePAX+dJa/L/XpAMQtol2EGemY007uRwsGE7aBkNFnlDRLHFIQTVKxlauv
7KyB2rqKtr/XBu99Ezt1V2caXrUC3BfNGa1TPyl7uep2NMlVyIY6owNtjp9FFB+1HDWLEz4jbFrX
iskKTfc1I+gECY65ToKDaZpPstOW5fwfuHtz1QQGRwc+5fFBdVmGn+LKwqfI90qnG86UpzgIvcLX
PeRFr33Io45qogfnp/TxXiYJ44db66i0AhvUTLCWvba2TWkvVl5QbKlu92U5Hd4veIYesoyMeAyP
A+eT1UvQFRB57sndeFpiDMRWTw9xqWfDTj58iIVnB2meeobLefCqKvT15QUnu68xD9VyZO/AwJ2x
KrpHxA2Lxu5vKa6/BRYnGB8s/nO/6Su6zizHsk84l/73369ammH/avmwTdNVkbAI472K+aEUSicj
rnT4Z1siL17zhhM5D2A7P9PnouHRIRiQm1EHYQRtTGY00I65kWTvWV5YTejCsmcoDaeHFnExpJc0
gUbGsv3+DWz9pYopcOvorXCn19hRGOmMJx7en1wZ0WbhhkkHCO30gwaveUggNEDmwHQYKfpe9Dxz
cgRrngrlyB27aWtUZbY0uu6c4cVHI4NfxywpmZ35SFrGEzk4+h2OA6IWLbynml49l7UbroKYmDSb
pkZd0AttC3qbqoHi45TTLFhaSBtHYugG5LsuXe64nUgXZ4vYv6k1tNWCG1yuL4iSdgWm0qEEncSq
bon24OksTnLN+RQo6kmtAK7U4bPqUIX0w81Qxwsijm2L7h8QUA+UUT7D0wgEA3L2AvlmNVDqyecu
ucIuV6S8/xrb/aQZn3rmGsgQzvK7yTIp0OXWONon90ptewUzAXlVJECl5TcBdrSqaS/LzoDCOCHR
x73caYimv5JUvzWL6RW8ntfRt8+mPKL5tN7WJVVQ0V3UO+To6kqbhg1kJZal0guq5o2EmqthjWd5
Q7f2v0v/vylhf/dfwIb9OEX/8Nv/9f/j3F1jO8Bz/D+fu98VXdREzzlUrb+gaO8Qs7++6t8QM+df
TM51GumGwxYDjtl/DN1d8S+VTh7/wivT/iKc/RtjZjB2p15gGG/R8aPl9R8YM51v+FeZSp0M5czV
/iujd3oTP68sgF4MoQOuNG24aPY/NlnRVA/kU2qgwU165lFIwKFDU5NFfI2fJFpadIG8PERlNUnG
/ZgNRJY4JGn0KzXEphAmoDZt1F6uldw5kCA2eXUc2858IAzhMwIZxJID/EwgKPim22bVtszUfTk0
IuVhx6JJPCOKTexme0uvv4AOzQgm0nuSVJVqhS6gW9aPzn3DRm1j102/aLIWielTakXzOo8NGdqp
7eIesMgoR9eKb9/NbGfWZLwg9clQ3lQdLuSOMIa84OlacxBV9lylottaor7WFXs+IkPhKqkQ4HuB
YURo+ibAAYIsH/F+rnTfW7tXdx2skxRhHGH3BmZSwo/izKbBnKfPZcY3qMtpP1ZTRnKXWyynsWJy
6pBqUOxL1xnu66nZYmlXwf4bihf1CHKsEQ7Fl1CrS2by4DFFbMH9xZi5Tgpcwhk93+WgGQFke6ys
gtIu0/Ag5Di3FsgO520HQc0J7Abxj/g6Jaax/eGK/lXv9Z8XiBAWzxauEtfW6RP+vEGmp1j3RV+W
u9Jwr2qr9cv3l9RpMMZaTbkIpg6wQdrdq+SdLESqsqkkMuj9ZP7+WD5U71yrJK4bVNEoUWgGf3wK
6oqG2S5Jyt2g1KjUy/yLwfS+3hZKdw707LPi5t8jkf7pDHzoQ8gfawPXsR0N3J+mGx/OANlf2tyA
1mW8GeFVSHBCfH7XEIdx7bUtqU6TEkcruNlE2TLVXijNkG+obPe8DWuHL+r2+/Ogf9itvh+RYKOq
WdywjqrKpuAP5UCs6s1AiUXoaciJgNsllo3b6iDU2s1YkGZBui/TNqxjHvXAYchTaPops/MYYO5o
WPoS2tX3fizdpQWNc+MW6eb9W1k+eDJD10ENxJ9+f9AfO5XvB22CXnQYIAjL/tipDLgDIlSLHDQj
Lfp7E7tiB1Rdr4BWiS1tpdomoYJD9YXmar+sAu7DyMfoKly1wGLzrSL2EqZGi1xPKR4sBOoAvj6n
vuFVIwk5RSgBwtRjVfzSFiVIAr1hCgSpEEnb9EJf/IR1gROhR99GZWTLahbYlEL9gmK09aCGXP/w
juWF8cPYQr5jlzkN7StDdQUqqp8/pjEJUuAJagTpkWpNQXdZVxGa4eFz6Mz6nUFypJsDqlB1Ee/h
h6jE8mg+QQwWVGSpmi/ZJdc9wbNo/6iFahMhsYGcSJf5Ou61xxOLrP1EZwhGRski4JbgpPLUf3ZL
DSNIR7fATAiCpn3wXBVke9UKtrxCzb3Kt5dRIICY+H+6Xz4Uq7xtU6VJaAvVdnn9OCRJNYpU0Nlg
7Gr3WrjdwCmf72s/fVE6v9tUbzlJQ7muKd6InpXxNp3g2rObAPFpA8oL8ECLMXeZYcg5/eEj+dWx
cXy63IMTj/CxQ19Xbmq0NYi9atoisLH3c1o8FbgTV1VjXUvFNuiTm97740DvAaZYCAXywIIhk3b9
cug9BTXuouz0r40dvoh5SrwWjA6XZbPq+spZFq0Jn3uu39jOEVSsX2d32pv5wXHMcxVo9VbRB9Ur
gLkQUZ6dGxAOK9QLAH/KbA9K4itZ2dbx92/74wDt/SOhwcmu0rJc21I/dDnxVg1RYJXxbrYAEuNk
OItmdgnKIOMYouBDXrHrzwnzaFH2+vxmBmILyiW8xJnItnkEqOcPh/ThuSJck8OgD6PScTM1em4/
3xwiUlBtEQ+2C32Xe1Wd79XQIoYxYxQBM3UXtk6yZQN/IGAV1YhdnyIbVX+TaX86Enkb/nCbvh+J
SVcG8SG9P2Y3Px9JjN2ZLHFu0zbyl6b41tDV20me5DqKh2Gpsw4lcHH2M6afoFRXRRGW2zYrx/00
pNbSaO3PJDPjEOhma20ShVxY+h+O0ZDt9X8cI1Me1+LJx2oiz+YPK35npeDxipGlpDFPbqu59OcS
vBrFTSEz+yuwnDlQs4MdVf62DF/sfi4XJuK1kxllJwrKbwnc/YVTfktMN/40akAiyM7sYyc76wpZ
qSRYBMTYiNxzmAIdYl353HVhtSR5szmmI9WeQ+q6Ypd/PPsfB1hcB4xSeaZrlq1b6sc7sp+0JKpA
ou5UMSmLiqZBWPUozRxScNsmT7FFgsjR8fC1WkVZkXYxoqkJ41RTYOixh/2Qb2lYKn+4Z8wP1Ya8
LHRbcMINx6AW/zgZ6BGrF9DSIwJL3Y3d4gdq4oIsYmW6mipQizGGtxgl88XxDU2ewBBDaKSvBSAf
nZ34DBOX3nFurpoRDpZJXkRRGvZO6JO2ndNmPeOfs+whvVexMKJAhGxLfJG2IJpoS7QPezppj6AP
ozyTfITcvkfPMrXfSOQpPYFUaInY624g2WMozOyhq4qQ3BGMIgBcsL/odH6IwqvvQqf95gM5PSRd
d8rpLN3nPZ9jm2wrs2yfHRo9o77nVEOcC9Oty1CicwN3oyQzwKMCFoAf+dme/Cnl4feLwLuw98Nl
DfGE7ZHNDglF8oepEuWqPzBaUraC8oO5GaSXKmNUKZtraWdaZ4O4TN+1/KXj9/+bsPNqchTosu0v
IgJI7Ku8LW/7hSjTjbcJmcCvn0X1jTvfdNyY+9CKMmpJJQF58py91652LQ7n3Vy2zc6zgGNZMRkO
XSFWYT66pDaJjUtQ5N0UmJtJ1c2RAe/vWjjtDhYFiUahPHA+BwsHn0g+ykx0xDo9Br2DXimPQuwh
zW2jOue9iZ6A7YLLsy+1WxS7bg6XPpWHPdNOyemOoiNxt/Vplg5lB+2NwqA/EQEIiOkzkFq4xhn6
R0tUKq5edCkOlFHPhFuiWzJhOZc/EonbodDTugvYLwgfGKIM40OfixZSBoYKIsGx77b9wULRvGo8
Q2003Ck3xtxZ1dMtrxiBclfvZoM+ojOPeN7d8K/knp0+OvL/V/X/z3rJSRCYHP8mOzdqVe/fD8hE
i1zLgnfJYBQCa1ne5lFFhM844M+yJgak/bbWeA/aAKGPOVZPXoG3zQ/q+8S1cKz5Nj7DuliL3KFL
JGW//d8PoZ+r8/88hAKTdZx6gxQzLuD/FFl0oDiIEDr8rYVbrR7LKI63tcnaDuhjpTnNYE3AvIzq
eVd01D9xW/8i21as/EnIVQ37zZl9bPczG7D/z6ujX/DPdTtAkRHYbB1c6OP/9v2ZGLrSIVTlGHSE
C6VY2dfxAMSJtJtdZDfxGpoOglGnn85VieTLzQ4lAqbV30UvwS3+v78g8XdH/88bJiBUmAj3kdoH
/xK9i66hfdfaEQNDooddIfOHcqTssoJjpSrjjV/t6GNVF1Jokn3Z/A4Lu/kQ9TsCOBNzmui+BsTT
hpGUBz0Hydmpf1PODGdyXip4dF6xQ7x2F5XzuNUJaWYAZTmvFWcFYDmxVjjMBnikisAGlY/xXecT
cgtqrTnyUV6zUX7XTZ1dvaxuDrKf78hu5DyPAVj7vJO7JI6D9Rwqsfe69LPLkuQyulAZ8ppQijCj
CnZD7yQy/26gwqCHzOtU+FilE3yZExYbLHwd8RdiDA9tFZ9Ryok9BC4E6Q6zS8IBHkJvDo7YzTWg
hYUNE5XpqckivRb1PJJIIP/wcct1i+t0B1DzW3QNtNGi448qMbIueJkKFOjBJLrABr2xZLdbGz9x
sic7eOfNTq6i0iTaONHOp1e/icnsXHtsoFnkAgvYHqjtqIj1C2kdu0HiU0WXs1kyZOxNYDcd/W7n
l0H86L0gm9XxaUm481SsS524J+S+ZBhO+Jesunj3LWNE7YMoXKcl9WwZVadZOe8lXjNqvXSDonjT
QLC5goIczyV0qRWxrgFCIo8VayjGVZiQ6F13kfeGdjh3SANL1HTsS/sPxHX7YSiyD3+eNH2gydgH
Egvj6C1riBfsPVhkmzcugjelZYRXgF5Hqfvopljc8X2FBSobNZ8kCXd2mNnwCsoG81rUM6UMNTj8
sSUzAt1gY5cAAZkyRTZUF3Y39r63OavnaiBE2yGkWhgR8KTaf4kt7NBTU91IPYLY8ARYLBMbNL31
96Cfi3UWV/VpShldeTr4ShyANMjo8gs9oAXsXIB6wsP2xLYZLQ1WRP4nAlHLqINdpDiWiXzuj16n
vzW2gX1sEPwX0N+mgp7An0IeonmBUkrGm9QH+TPCyw8n/ezMABYpqgjvmBGBt1a/klTuW2X7MDMb
7+yEzLNSLQEFS39vO93VzIoEGESI1yPLd4NXGRvL6nMgF5hhHXTUByLF722hmNlWI3XqgAdzJnZ6
k42wYQpCA09j2d7Nw/IUnn/xCzKkSBA5J4ptY29v/xbdxJNBdR3IwbBK4EGe78Pes/ZscexjXTTl
JuqQVRt4UprOpUb0yb3rFjcG4FMA807xGlkVrlwJoyxXYXpXoOJazZLlSwQvNbbT+85CfzTkBQD8
2lTX0JqsFxFxQib2s23E44u9mE0dCUvEpmACHkY8zKhim/67JIA1ji4gF9iPBbCWRMu+dnxU1eRd
qYGarIxQXrgzoD7nNoSrx7TpS5nANmeH/N0xDzFwLy86leGtVQDQSGqQUxLYxdpjl7zLxZyQVxK3
mzAB+tmAqBRJTJ7Tl4cBf4K8cM3VbKycjOy3zsFGa2SVezHh5bMZtGICrdWTA6M2YfRwUSOgUNNg
KSch89BLfIqwoS/KGq+Rp/utXSXmvTEOG2v5w8HDMmJT5Gw62TC+BE2fg9mZn3PLvlA/Ggdomt1t
YPPiciyar0k/v2D5D+HEhMTGBC3mSZN8Pzt196WexUvjo6sy6kSdlWCXy2qYJnmx5rTaNdKtLp5A
oU1mqPNa2bFHwFFWnScbMFBtSPO9jZye+aV3JwER7dm68z4F9CcsnKJpzhCWCfdiaQy+ai2WqRmZ
YxCh8X14/kNH/sOjZzi0OqbMPpND+ovsC5zEnK6UkugU0i2FBlv/dn5zOi496H1BZwKc6KLfpaJr
wK7x264Xs4ErhqOQhroFRM1bWIb3KpceRx9IJ7bZ7HCq+DCEWGqqyUFbiFLIT55KPXa3Zk1ipAMF
lv04rNJcX/3olo+yOFoaoHUIUr02reYITREolqHEDW2SN4tCpnR7edJJmlzLqjgD4d/PRXvvJpyD
dScwnRMEz7VeqnWXSXkq9OKEGdCu6Q+0zS89/LRrnjX2RnV+uwMbcUqJ8mvojN/8POoooQKbaUCI
1qi7LcTFZOdYv9Aec63SbrVOChNKc4c2oDKb6yzBjoklCkTYKwMK9amxyZZ0OKChTWKAtjSRUsl5
zrLuHn5ovQokURtWZO37QT12JRnjRSwwvYSIuicrgyJTew/N1Fm3Ce1wfwiGNVOK4rSEGa1S0ZlH
K6wJjo/VIiXRW0MjSA88+JKFV5yntFkPLk3XqHbgDlbtdNV190wUBzW0UG/FgGmA5g07FoFkML8Z
CTtcZR0fcEqWiS5dDxBwwQSNSy6IEEKhSfC4rTv3UnlediHwENlNik0MCQQPkyesaiyCbVmLR/xW
uWOdjRAmM0O8Y2agJa/K4CIVKSPCPzjtgtCZi2OR2G8zYrZL4pv1Ok8YpPft1iopAaHyZoC2a8JI
xdAfwio/N8FTmLB7WMw8pSGtlZOy3Jqm5wKxDIZlC+pvVaMgwhByejbRA3hpZ2yjxLZW1YSSzwLW
vNK5T7jvHDzDXga4lFTX0ElOMwLCzZA1A4heAItESZ9nLbs9A+6tmTPURPfksY8Z1rUXj7eFU5Gu
SwxiqWDnmdldPhsPhdMlW1kyQ5nAuG+KfFo3vmLeLF1wVOMMQjebjw4RMnufGc6KaUqyC9BtrCxT
N0cIAi9Bqn9p43UsvRG9NoKmYVq3QeQ+5svAg+v4kbMgWKUhlaHbRc9kZHd4wCvfPyD/mdZ27FgX
u9wGQfpIIFWz4ZSTLLopXHBQaYx15r3Qzd7L+w8TiNjISjxO5a1B/3vFzo+2E4YgYj93qJRBxCFb
nKT3gmy5XlA9Lj2z6N5vw1NeAs7zMI+AZiQQgxTs3dA3uH8GxjTUTrvOctaZ4z5SUoPD8fRlgJQc
gyzfTWoeaMMUn9M2qobPJiaJRNGMmaR4j334nWNULJKBp47WyMo0hrdBI7hQLANHDdlgpXrAMPja
ySWZPDJqI8o2Oz93ZpNuytnf58Rkrs05a7m8VUjz8oE8dSPF3mibKWLBrTkCi1Sm2jSvGtYe62kO
L7ZgaU5j+0nPbzbQ5m0eD+nGwZ6EvNURa+LCyC5rp+9GC1IECg/yYPOSaTT94FsAvhnZzggoJ2D5
7cij2SKdfk+JqSDYV2+LTsJeIqKYDmuD8qNeJ/Z4QdBtrGdtvDn9EuUxfbC3h7XQBvtEst0uxmNQ
McVPcpAf4L+7FZPu54QN3CKJYqoc7JQiki9Omk8cxWffK+WKeG90cVQkqqJll3n7TIAjlS2RW10W
nqrQI/CEwd0cz6tsNAhhw54GXRiA0Mr3y3SdQ2FAg5y767GEux+BJVU9ZJa+IIN4Ztyf0flfsXrd
ing/EnQwdVgD2TgNCVSepRkUNvZHOjTXdjKKdQ8eqTOKLxv1cRhfJs9Bujf5y0HP4JzK7QbuFznY
Tmeuk+gzD8jB8cvHxusOgPGeEYIBnKWtscFgtMhEbrqc/IiqJO8y5sIX0pZZRfiS2LVnX3lvb0pU
PvMMFa2H5UEv0doIwO8SguPRy2Nr80vWZXVfBnhauBRsvBzAdbZ0A01lk7WH+qXpJhxlkdtdGQFy
SrRYaqe5+0VxxJKt3HzjJeGzh4EWlX+1J3AFAOlyo2Ra4ayPwJMRygMYi29/fvFzl59v/94sKTGp
T/N0pX6+1JHa9oH78XM/r9SsYz93DBkf/p/7/Hw/tWa6XIXOP9/9vaMVmiFhbObl77f/8VTLQ+s8
iJE3JlF0sAwAhrUmtLAt+Sj+5yPbfYOc9T8fdpL2hkY8ks/lz/h5nT9f/f2ff5/sPx4lDu1HyJhg
umyVgsVY3g8TiD6FfAY7dHktP//9n9f3Hw/5z33+eeP+fWv+Ps7ysPFQPYeSZtQUXwFOMp/tzfLo
SqlumQofVIY6QPvjR1gQQKPiYT+Cv143WK1OiD+gXSk6+zCrQM9wRdtlgJjhaCt9JwIK/KzUb2Uy
7JI8/VCI/Apc0EfZuIjjF6NgLjZdn7zofvQ41Idga/Z5v0rJP9pao3qNkyq8+iQKtKaOQEgmFUsb
StW0BMhT5Q0uYqEwLOfECkZGeeyi5CSDprrUzN5R1F+8oCzvRHjEP4CSX7AFYwOS4BMDDuTZ5h9k
Q/FDZn52GhSNnafBoeoc4Omhg6/rOFfU58Y4f3RpcZ+PyRaOy9oyG3SdAMVaun0bEXA1zYrxCjJP
HwuLlI5OmwR/iftuWuYQEdk4wXhBokeiZmEeakVwZktE5AZ61LAnzWmfOB4ApQJe+TRiiwOtIh0Q
MsRcQwBrN/zVm0qoYqUXIWcoDrFrGA/xtmPHto5rJ8J3D6a6hf++lZHBdHOAKOfAtjQfkSOVm272
vwI12OtehFDekh6a2tHj0EGD+11Qs9mCd6OHCGu5TUsuTREzcuuvCCewnthGuh+robvSmKDuUTCV
S+K2xza8NYJjW+orfY0P01L72iQvOgdbUkr2QYl2JyyNzxkuxEsSlru0490T4fTeWOEdzJ5+32UY
MPrS2CndYxHWXUdaB+m8dZ/fN2D9Vn4c+ocRLSD+dZc/KT4TkrNTXnejK7cgoUkzxyKpUcFQ9WDK
nFo/r3m1tNNFJi8dO+rbAFxw3N74ZkSUwSRc6KyAYMc6aPdR6YynWEJlmyeC1/0QOj/d17QZo7WY
zOcchMw6mI30MBO9llQtk5zFJpkX08qi9xBZOthXeHhnfEPHYKDlkTDJnACI+xUc2XJgDZyMgZAv
k1iAn3rRMzwFos6SmwK4GQK+OD00VvpNmEu1K03xHU1Zsh+nJfKj94Ib7ORrS/GK0ZmAL/RT3HlD
c8efJjF9G6jSwCkYGYDn1P8tCwQuRoTI0U5xDWeuOxyGJNuCrKsaeEaRAbtMtO0R0zPMRA6soI2z
R3/8dkxpkhVOC6UfiagpF+Zl7f1SEEfPHcSv+RFaT3GAyU0DX8jrFKwb/K7bGQgWbtL5w3WoJKtU
3xZV9JTHzjdTJKfzCYzwl5go4xQlPS+yJJdX+QG57E5arJoYfXAYuQJ2XthsWezexoE8tmAhxsNJ
Iw2ub29FBoeUzhGRC3l+iax6m3RMBEzXZyHuQq5cbXe2nRr42PwZmLTOKmsrSkQMHZzDHQnhr0SZ
4BKDV8y66WBqzu+X8cA06JFV20t3IpVPuYwvrvsJzT2ia2rcdTO6lqQk/MJfkjaKCbKvaZJ6TVzD
LSlW07ogQ4uPtrEObev+IpSLi4ZDNILlkg7mg9fDyAv5SzT9G2km5x7Pyn4Q87eJOpyS+dFGFJf+
GTAcrkEBn9QQYsH2rT8cgHqtxyWOPnNwtwK7oc6HHOcA0jP8aRcKG6o7JuBI2ByASFGSolhDDwx3
bJOBAU8W7Tm7KLcYs/zV2Mcpyn6sul4BBrsHgLMMn2O7A5WQ1cTrwXJ2RbnL0xfYJavGrpoTEORs
n2bWFf7gXs1kEzkhXVRHHd0pfTIIp1ozU4w3foujNzCcct+R+qK3HkHZi0xp3lSZXa+NUvjboVRP
GW0L0WZ/SiO4D4A4rvqIkOt5xoj/IMu23RWt5ByZivsyR3Tt2uaWYYHwre9eCHuLdfxSxu1rOMHO
zRY27KDLp2YG1ZyVgAjJPUOgFWFVGZfUWt8odj4ZqptSgHJ0aCZY/dazeJp8kvUdirX4ikwyNeGz
N5LphNAfEbIJnDEWKYXDxOh6jl+y3Pltt1OE4Jn6dp6xZVeUFAQJ+Q+iTzCnrM0RiqXb+uIiOQOS
zviU5AautP9mdBUbFnDZV9VjgHDdFx/LgNn+mkyzXYPLV1z8pmMsjTuzTdt9YEGxyxcK++yT6OUz
O0uibtgbVfCSLCl+rVm+exR6bU8aoD34lPCQgDd69J5Q6x6sCGq/5AzNZzS7npGt67R21kmo2c+W
zEnrbDyYKO+9AlBXOkQfiQMvMxcY0YeivqaD+2uggbsL+5zRBwnHCWJzq0/PeWj/9sj0g0iLB7dm
k5hG4Vo2WUv9TV84SDkyk9AlIcuuMLRZojmU9s6r2G8E6QSNBsfmTvknIN5w2mB4bRaBf4BjI0/z
6aKXtAlL1xhg2v7B9uhptE7xJIed4RliJbh6slXF0Vao7lhktnXukmWLJ6V96uv+qQnZ1wcEYq2H
xoVt5ylznzpU/CxVJ1MSKJWlE/vBDkdbVvkbw1TFwe1BcMCPQ6ji7ylFuCxrJtuz7NhE9AsymW7i
aulQaScisLdm4TST6Txm5aGO1bGp8FaAMOfC6UF33FQ5QjxSMJ6ho+WgbPB2w2K8s53pCaIMTWEB
Pb026eZx+dZA2UmKzNd+LKBqkR+txvrQeWG/dUsIaTmAM7WcpBjmiy3PiPycpK0wRi1L4qMTxIc8
S0re2AxQqAVkMJigGBLa424JZxo3NCtADhE6z5ju0sa/q7RwNnPnB9vMbsAdBjkuUgKBB6uZNhBG
51pU3/TFC4wva2QWDUDFIn0lRex1cGARwzajOLLaszEyRq+aIy59aiDgeC7wx1uoo6uW/KIzJ9G3
W4MH1kkuTlNlYqwX9o2hywSqd8ulQdlvsZXuglM8l5jJcGmtfdn8KrFybu26uUkBX9y0vnfsslit
qOb1TvoE2nmt2AUZCmZU8xs2bsDHSxPqPzTzKSnDw2ROD2O0Rz1nbGXX7b2sU2xn4CWnv0DKAhLd
ps3E22MNzQo+8EOJVHzTiaFZF43z0oYazrXE+MM4u028V2jl9s6YbwcnInDE7q9mQknilP0VCd/Z
jMUdcFHeAe0T9JXcepz+awbuN5mrSk72NtoES79TytcIVz9XNh/XiQNPdmRpbNmPcYwAKyEnHNsQ
ojXfqmAxxJd67J+YE2TrwAhL4OjZw2zd9V25SDZRPLUE0a6cKdpARK5XA3Dp2egu6AOdrRoVJVcI
o9z12pvIbBK8LfphwDY52TX9SCbvlnEL3e+xlF5/+kFg0rqlKV2lmOayhm7K3x8OivF6hzjI9msG
S0RmrkrDaFhiG/Ec28yohtgwVlJmNhMZcK39XFebwakJXQXxkB08gqzrOTRPPzd+jNXKSSidsl7/
vfGiud4kuPvQcJnDyV9uAEie/NkUB1kBragHcsVqcMlkYdknXRgUiz0BxL2W6Vl7z32aMCcwivkd
de42F4N/sPJwPDVjhwJN1JdoSev9uTGWdMqfr1iuPLYOTrD++RkZPe6IbSi3sw5pu08rc/kKtiRD
VEvH/b4mHsqRU3uKaUud9M9f+N/fi6H04ceS7QpDWQxnd8hAvje9oPPT1ydvSSWsUvYPwP16MtP6
IH618yICQwc/qQEluDxnJRLJ7/7v06d03ySxFoes9PSJlnVW4lqfybCajUdngIMp3xk0Q65bfv9z
p3FE8TbapKzNIuIC3UuD0J18CaOBcOE17D9i32y2hdUxRq8SAEkO3YhOTUQeJi5QzbRaV23mLFlc
w7oyVQ9xmrKCIwAgn7nc5LKEqnxDJnR9Kh3iBVYzUS9pE6XHMPLhhajm8PeXy/6dD5JB4fg5B4JU
w4w83lPbi/gnxBX7lu/fj8v+8+cmY6nYjLStVvYSrzqlpAmXZFGh9r3JMFBs+6bPNlRxhALFhLCO
yw1wXyQzjMv7Q5fBGu8n+wTpX620EdjvRJP2xyDNYV0FsP7z+KP1WmMrKo7fvi93wwSM9eeGfvYG
Tyelsm799USIHB0NsrR+fvnzVbF82wWAtLw+BD06MPRMDGI3xdJb89X4IouGUQ5wJ2vp4NhJQ3H5
XHtiopXWv7PGvXMFBAG9QgCFiEYV4F58G7lAvuB8zT9xzY9npe+L4JxH5gu2IaaZkaLLi3OMfe0K
ySrmafFq2daLq1K57knNIH3tIcJKPs0j0UP2cKQm/l3H1M2/Ynd4I93LRdXHQ7sVqfWGvkeB+SLJ
R0Ou8zx6VCC++gDRzXNbbb8x2k/fcT4QX96PHV6asDHHNZqlYxlUZ4Mm/zrQtMxtGxg3aQKKHSXn
r0NKiSopGbkq1aRuTGBriBv++dF/30j6UQwdhuRYTf3q5+eF37Z78Cenn9/9c9e0WA6+n4f8+bU5
9P62G53Xf+6n8Puwei7P/3O/WboBKV3Otc5LpkIVhtd4EgVUPfMPzMwrhmRa7WH6Rp5OuunoNpXN
EshJBbDyy7A/qc7cBMa5zKLg3A0GstOCbBTyJ9bMBeFNBLdRB3OsI4JEtgLqVMwHUhIEl6rowRHL
JMw1dnEesocFvOwKfiUDRhsqJehs7Bv/kVPOMv8MYHxvG7KKqlFv3bq7Wlw8Lh60cJ0WmyBPNlOo
sgfCIjIqeoqbqsa0Sp7weZTleOMSyrzult5dXMBTM5r+E5hft6+RfIJfgi1U23BP2ye2/T41Xbt3
XYfLXW/ubDTKmzKt5q03WI9W1o5g8mOK7oi1OKDGmFiu9wK7aEd2JZAhwGnFvpUmsdSRfezchFSr
gEDDLBjhYrA3IS7TZk/niz2dSPb6vfXHJ5f8lJOpJHMmSZnI3pqxpkXjzFufNX/Sr6YVqBO5Nh9W
WvQ72/O+ZBFcfU/eAwO98/r423Er82wSxR3HRCcl6lnn0BJziUsYbL82KX4nue/dQB3Zzj6XAByY
DTOos8rpu5bBS2uLeNcugwBZ+zecHc9pmKA3sOJ+VYpgF/QJOGv9xtWeP7E+OsJmL5EkTwQx3/ku
Iifm/XNBklKZc571utmputXMXOZhj+Trt/HNPktfssB7sjwwd4hQ/Q3eiSccJ/3JdaZ5TbZ0QoSl
/6epNfEXM8BciWytEyfmmGVooAvuiJDI50eHzUrp2tbeKl+F53z5FQmjSzj2mrnatF200D3T2NHn
9YgoXbRUpMti5FoPILP3aVfe0eqlymVzLhIYRPZhkMOlGud65xrEMRmOWjtmemcI65cvkjsdq7sM
MYBbsKHUTkKQUkQ2qw5bWtf5xjXMLRxJdprbNvfOUwPpXjC8ylGS2C5mXN8en2KLIXDVJd8AwWy6
C8a5aqGrBsN1LMd3B2rEKhH6joz5+86jV9G7D6ZWr0mh3qokATo+HjJ69m7WwMUFlRH46M9IZFlB
dNxyxNaXuqo++PQXHGF8T3DXF7XWvHar5GhP+YULPcgk79uT9WXw9O/Rcn4PjOS5QH+MBYI26RLE
lw53c1V2a6uXBP169sUvp89SBn8w31EQu5hmOpOz07oT8hsNzKeyvF/2Uz/IjPYOF8q5rQEPerz7
ye8xyGmeEai3JsHhJinFez4vrQCbmYVUL1Noj+yJMsQCQcwp2tOhEP4Kgfs7x2W6zUz4ORTcN1Ns
vvSBl2wydML04aHFLI+DXoRAXwug9DTmZxF0j1aA60EyTaR1Uq7diLA8tDqLDNCn1iMFz6xsZrf4
BQp7vggf7kbNC88lASMYd5+ytm/21Vwx6m/PydC/A4SoGP2/pkGewz63VqVV0uxTUXjuiNHKu2bV
G+5tMop2b1U2bdCWHgUacqvS4UbDQBPKowtW8JEN+V517cUbGWywub5NYptVnYhmbENO+9zR5PVi
99JP9K785Zplu2TNR8nRTByi8nC8EiHzBXGTSKwMBldgJRs7Hqh9TZy7MnvQUsOTYB7fLOmpIG0q
g9YvTh6uVhyABHTR/ivbgwEBi7N00QkfMy3vB2F8RGHwwDuMQ3hkbVd3U8ylp2y2xkQmLEAyY+hv
iRMHq+ceapvOl7a3dalfaDAJ3/yD+LkaQiYEfv5Q19Oj6ufXRpPXFVrFifCUS1cwADH4eJSL/tGi
gWWlXwhD8kLcixyLit+Hn7gJ5DpVBLgmWuxkaqKocdW6qVK5r0SNylUiJfmI0dKtQhX9mrWpthav
o+CsTIw7lzAa+IMIaphXDuKT1sR5dvEpOVHzRYzhq0NfJ2ukxy7jdzMgQ+u8iNmV7xJsL1+S1Htm
akETbaCDTNzh775uWTOt4J4cgv3QvkdmBKPbxzdaGtfMgkqehi9jzCiUSSGCOOLq3JmioXoxOlbb
Omy+4iSjFQhf08AQtFNBZO0kjf31FLI9deQbwyRnrbOggfloY/NSCl2bbVI9jNPRttU3PMYlwWW+
6zwQolFSmhtkMzTLqz8mbVEWV3VPpg0nJWqCKWvBUCdPs/wyUmxHQ95xtPSw2FTEQYSgH0jXY9lZ
GMdaRG11UgxYGSiBSVWZYj+9pmH3GlfEMBM9QGww3dQVs+RPi6HAAfcTkbklgcoJ1xLHYBCBMKHc
GDjdNjNcDPrh1owalBbobItLPdNnNX0CsVVi3oSLjN5solMcgGMbPeexnUjsyFHq1cgrLNR4btRn
C1h1y1+J7mdpLwHW+4ooas7tDI6j1nhFhkjv5yFuD4KN2NbPU7gFIrZIbka+XnvsL2EnWIyf5R+Q
YIciRPaU5iXXV9tuNj5axtXcIa2qhrI/pX3g7MagaWHAhljai+axzwCkEpai9pSb6TYcCN+Cd5Ge
K3e6b5nnXUKn9y9e2to7vCUwVlu3vsCIbTaxZV9Du/iMlT9fInwUx5GZmA799jIsN0GNoxxwDBMZ
tVAKF9/JNBbnGozR3mzmihQ+Noh5vnSWUEueABmFu8WGORWldaB/dutlqOd+boKBsCW73JStG+5z
159OqRRogmjrx54mtGpgEbUcYoN0LumPsZTc/NxYE8o9I0Rp7sx3AYN74hT04kpE9Ak+L7wsyVG7
whtxFmbEaylUv3ZbO5eRxRCO+0DiRD2SMTdI85FaVT36AMrN+TFwcyhR8LDO3lDbq6hn+qVK3T31
1ljucEVQJWaZvQ8yDrm4d417UT/HQw2vf/nGi61pZy0z/NognsdxtcNpgKTAsVF050A2b5I5YV31
qGYak4iDsOft8ezKuSSq+i2dPt0Lu/MuxYyzyurSg8eEbu21cl6bCeIfPxI3oT8imxsiY+vl2CJA
NhNJ6mtnO2u739s22z0gLQAuFcz8KTQYrpc9jwYbyplrpvyTSc+lD2/GYK9FMz3yKBs760n1bZl0
Z0TzOMqqkeGpce1pj8fck0JlXeKJJY7YeMSMttHwIY8GzryBLUNCPMMEjzFS4gg4j7hZyokis7Lz
MCoWLDLLw/ahnyF05KlF6h09c0x0DDFm4zp2GPuDhNrdG1DeIY8BHtJwuvt9dDCg23KQthOC0W3f
sjKlkv8szHjn8ZbtG49GvAFDgB5FH2y0Qn2BeAATpXOKUgSVUkhqRf8UF85drTIYYQhWULxI3Esv
gcne48fQOzROuobNRjIQOz8tBvx5LKBbJ8ggvMXTEfvBNR5b/5pkY7Gf++62mZ3LLIk6H/3uPVfG
N2xBBy0pIY/xIm+BvoXDlzcCvQ5b1yg/Ay8OGUxH5SoYucLMw6czTTezqgh2VERAhcTc1BK+XEIN
J2qWzQpTS+obW7eDChuUE/QCIuzzSHcH7PGPSJzGGz+Lzsu/2WX1zXxNGGjYviaIxBhrJp0muCey
n5opnW4DbbD75PovyJgap+SdTIKHWhqr0QJZOoI0Zgtb8BlRpjjMzghR4lLt1IRLIIBaE6NABms/
LMlc8WeRkWcSionWwFTPUHi/isoNj2z2aaB6ktzkbmr2ToUMM42wFBuee82rdkngwpIdhzTBIFnT
eCW4T2QknZA3zBXUZEbmveKSye76WL+1EeVHMgyHKmbDNuvsEmZEsKrSOU/jsFimyQQMKZk86CeH
OBcx1UyfHMTIzjorga2TSrWzWx2dhFdwVoJ2eIADf8ic7ygPE2pwFNcjo9VzlCV3g6uMY8RMuo+t
ds1MH59SYp1lNgabOogRYBWq3Jb0CJdj3NyCcSUeIczb89Rbu7ZiwZjG4JgMQCJMzFeZCxnZU/N9
YRV3SVt6hyqUZAL5VnqpXIhv+ejfsh4+m2PzzilEzh44tFUwd+HRt2Iyc+nk2Xb9YjOF2ntD/1ll
mT4NbvqAqnhxm4yXKXOu3pAG7IKpL2SlX7q8I1RCozph5jF6NGe9eMnf7QngzJiQzPOvVnVwmBr3
Ik3sA07DjsoeOL+ZIkdYKaEH+5ChnKS5cwlbHWHrQolocJ9XznGYkdLE91WjHPzj7jkg0MRFtMxU
wn0tUEQIFy41fVkM3ZXzac2WsQPeQw+dicQ2Hf+LvfNobhzZtvV/eXN0wCRMDt6EBL1EUd5MECVV
FbxLePz6+4HVJ6pvxTn3xZvfQatVcpRIIHPn3mt9q/ID2X5erfHXZywv2n6TxncRxqSgwRY6P1cL
gJuuXeW5p4an1i9U2filoETMDNIvUyorFOa4P1GI0AemSeGJ5KaR9n3fEVZ99QBfzX760Nonhwt8
Dcm7W4EmmWFezuO5Eg/Xr1KtQqEp8bSCKUDsXVCD9FGDAiqqJS96AB6vRYhgejt3cOQOGwZVQeKd
DaspfVmDXxZFcgvrc9XVDsKR1CMOHXHcbSkbi+8FL9DW26s1Uw+1z3DKnzjrMzOboz2zl1NqpBSb
uGnK9DMaQn1vODSDm9nYpHb8WQhErEhaSIxfvPZGL7bDwAC3yJEwBdwBJJdy7pzbYhdtWB2idb6g
BDCAY9JEpqcBulxnH9BHwnWEbHRTAjykDmx5bTDPhe57RjNuzQnzifSXfp1ZFdGDdXDILJ5xdFHH
HKPVqsEB2zloZuPsSdQjD51iNaZnshdVf+ksKi7yuXtGWaglA1VtGhl0q+tXuikH2uuSmtp1vg5F
8J70wVPYTqx0zJCQr3Ha7abMH6T20+pJgc5r0mj6mQlNioFaYQ1BZ0Ver0bvipSWGocOYQgXo6IX
Zw6FtYL0iiirTvwoQgoxmKUfJ/1NbFvfXIP1KNXVuYyoqHXCrUKTdT5ifoyckXvBvtMGwYtk2g81
F8nEb+U12hORnHJdJdN723EWcyqmPlrMiy1IToumhMJIQ2XWNP7yzDCMJPPPo7hrRhLURhQeNDh3
LuJCK888vzOiz+t+MtfuIQuLw5RcetP+iiqODgRAgQVf2nfKQhPEl47UkmPRv0VQeAkV1Yj0KQvs
0IhQCFNZ0tLvhGEVOwhm+SmRxPcoDARN147bPOKQ65mU8142aM9O1I7HwYCapOvnuXEaYPVde1sy
cye6ODu4aTEelhrYyYb6Qiw0B4dJvHfhIC49ZaQ+mgrDX7bRLLO/pO0y4Zl9Zm2FPwxjsi86570J
SXe7vtH67iMCC3ectMreZGV8o4WdHqzpzPW+wSHkRHjeazRoyGftybydRh2e/YwTnHX0gWF7v5tN
/aGy4TqzltgnqwtOiFGoh8idqTji72uv/pCZYa7rxriPiF/12wl0lsMmuVxU+oJ1iDrxprkME5N2
ef5orx3tCWeaCI6zoAnKX3kzygPDHrlbzvzT2LorBE76ofX2bp3JHU1+Z4UWgcFdrfvZoKsDWX1E
yy+yW6PrrbVhQkfoePUoDPoVKV+bYTmpmQq8X8MApi0Z/XEjhqSix29JjxI0dXEzUD/e22l1dscQ
S9nsK9w9Te6iNlUx19KgnUsqGSQOFE2Zkz6K1i6Q4fzAYef5joUA2+C0viLwjbjnuprWpSIgcnBe
2spTHIMol0LUPUVTvygq43U9sgZdFyLaK8QuSUsSvcx2HGSazc3+ORfLabRzOfvH8V1bc/e7zCWY
3VPc1qt6JMoNZcQhh/u/obPWE696l+sgS4Zgqvc6lAgqRfQipkDRQf4ej8Zq3DX9q6FhuA4oywRc
GEp9RsZtBcNLHXG9oLbt2VSvz5PjvGkD2jRh4Jk3cQxdf2GS62di3LOdPoTPM4WgT+nKXg8DxSBh
iMyDYBtxCSBMMX6QXDf63JNEEwjcWB1iCW8IKFpHGpm46ugocK/G5CrB1k7oGbBgmQZLTYrcp237
jqqHoUMEfNVzDzDWXShl0VG50edi/m+b7DMvuJoQ0iL2NjQSlRfbudc/hkb7AuyMSqKEpPL3Jagr
ht4Jnu9QdE+G36esWOnE+lgQtl2fUzmxP3qH2IjecNE3fgHwFCxxQVnCF5Wtu5tym6NvoEh/TvUf
OgZ2umWeryuW/OCczxNrsjPc0rqe1i44mHWM8tMOEZmgD2iWGHmeAawuRv7AOf6shRgEXQPB3LJe
9c22RxSBZp+VvJk48KV8uVCUfBhEaFWayadspttrSx0biQWEFj0GgHBacMnka8K5cZc+JUv7vA2q
hXKR5pfK7aD/8+ha/tkaHUgrcuTWlZ5DaBfM+ud9HjQkOtA+X2nL6/hrTeyGo2akw1YOyWfG0Gpd
W5hlMvJFzN46ZQkCCnuQ62zkbvemO84ksPqZQq1y+ravfR/VuEVImMhcQnJzPIc6UETaGd2PmIbO
vh5t/eKV+o9xfAxlaX7QqEDxXMzzTSycZE9qglqHmNV9jQZVqZMpWtblIbbN7tYaeyD0HP6kIcxb
MoBXeTajsy6nYCcdcsFhh5KqjHwTbT+XcwXyYAWakR84ZH6sCK/0tOLTXgiXfcb9uFwhyui+Wjk9
m2Zxu2QbDCU4kED1CZLI4KArcaD3zSGnMxjr0WcelqvH1msWKapEfVkJRpmyzbKoWJlGeGDGHSdC
72PupqOb4XN2RPq6rIfcJ6gO3E0VxZ8RvOAyre+LWby1U/Q9y5x9NBSsaglMTroaa0QzPS+p+1hT
XlsDHUIrXjr7GeWuWG6ieuSBmpLG3mwvVsi8ugsrwsRR/KzSirID3y3ZDxPNN50VWWZEmWfu/rph
B5xtdfOEaS5ZhaTF+AkDjy459SdTeZ+V7h1SIXEHmgeimrFntdUX0Slcs1xcemc/jR5zcpGv8TMX
Mp9WRc0STebnai7YfL2eS1swSGHzSz4dzNSrcJb75d41E9Itcn6dUfOexpblTulJutK0ltRBasVu
KSdGK9iKGreyV94FFTeDXuCWbmh126E4l+jwYCTydarHpZ04ExHV2mPXEzjQj9jfqCKqWZ7NxRs8
zWwElot9s5UschFeq9ElRZ7L/wqiut4uIbGQGCRuNbTT9BZ5feGf+V0H7s2uWJYIzCUdpXtxlg9z
P4yrXlkETrKrlPhrYVCC4zHkeprEmXhAngXhKhYwko1jMRe75eP6hNSK0hVgeY9UCMmQCsD+U1Ae
vOlWDAFkweWxlq9tWODAIxEKQ8Tt9bhTubq5Ni3uJJCMOKKWLj2bTlRAZfQsiJsm7ZBCY1risNhW
HReFh6cpcxQvXs4e1uXZp5lbR5V62McWTlYSF/vMpaMYhIvAzuHPnmUybab8ZHvwqaLlbJ9rBLqW
9pddcVIJcvbniBa0G1Vyl2k6NGnDeukJj9cUhzuu/lWWYRm4WnM9sl+4gJZO4ViQORyu6oajeJ5R
IkCE9l3gRwx3MGQArHusl+gO5G0Ou7ha2hURAjeOAsu2ycVR4kmfd1g0yJeocZ+luDaK+qPklSP+
VD43GGuMWLsnaTVEyi6ZmgrCMdHdrQMl9J1BSLwfNM0jkQMv7XLKypR7antrwkHBNu3pjMuj4ZLg
7fazOf4cTG56JZxdJ2FeOillbY2LAwOS2odI/NFYzkhKZknLeLkehysfqewFv+3P69qNl45Gg4GC
fSz3fVuQMVjyko2W9ejVVXJ2J/Ejyz/BmI1vjEH1iVRIu0CIn6Hpxcl8IF9yOtaGSnE/C+nbbkJy
DVH1dwm9ByIKK5owjgu6KJfMwEvvkXHOuhgi0+dHbDEKIw/CfWdwBx3gwm6IN3tOuwnMoYKqCzWM
Eb/ekt3iOmRfk9qpD0Zwq82sWKY7PXkWmihuftwaPaOVWs77vmkuBr/jKXERsk22AiQ81Fs13TV0
vGZ0S14SvMjCUIRiqy06HGfXh7gG5wqeBswIomJSrKaQDlurY48NKYAwN5TkzRfzdqzbC9gjTC1T
mj0YFsqbkuUbI02PqM/sktuGE/zaoolXaHpxGTktPswIODv0JL+QPv9LJ3yaqh//9/98+86omfZc
q5iM/JMzaArTApfxn+mEd1Fc/ptv+BeYUP8L4J/UAa6A34EFAGPs7zRAT8AsdE0+69hM5Wjr/M4D
NP6C1mM60jJch/8tnOO/8wAt7y9G5UylmQI7hMrA9/pXYOHfoIlfTMl/D54Qf4ITAIIYnmnbLjMG
A8jZH3igYNAg3hW2TSMp811PALyQI55I1ss8D+3PxZKWeJ9ebzzg5YP0STiW3zfeWy0Jxbmuue0Q
BhuFJrcOJ3zLfF5arCCp11+yMqflOYyMtlx33hdejflP3VeGQ9J3z+JtDLmJFpOZF0mymzCO5GFO
zmVron8FcEVd8Z6merRxC89bNU9FucsmGhM5wW3rGeGl0WA2/ser929YHOa/eUpMneecZ8W0HGd5
Wf7JAJKdxyo1SHGYNVfuQxNcRJhp56yKCS0A6ewso8iIXF1UvtZZD6O9OacfGhA5P+GsqmCEIxCU
ZAPJgr8mvEHBQl3ClmqmpQMYGaNAKJ23yXWqw//8uxu8fH+QMLwlwcVA6O7orucI6w9OB1ZJLO5d
XB9wcr/ldWCtKyu/z+mzrdAaljv2/7tieC3oTK2nilKzdusBhbD3WiYLgpgA7dUYMnIchgxoVWlu
nGHaA4jeIPogJhGDu9nE8yqvP/uqcn3LhGJL83FdhmQrNnZ2IlI8x9k/7wxzvo+NGoGRpn7kdtqs
qoBRUxZnZPKOJ860r6j2iYYT7KKj92b24bNbtQLJsHHQZwatvXMw0iQ+Od4ljErah1XHmEumzzPh
8cG813rzkGuB9PGY4HdtNuS60r+k6crcCtWT+CQ7m0Lf6b+m4tjVnlhjHplRMtx5GrkxWMrI0HV6
uXLa72YUsYugrGbNRhGdkYUSIWHJhPNaDyNf19Ssv5xxHe2lqltn3ZvaV9ul2ipyW8bUeJNc9om1
3jN9bJklrmgv3NQDVwuqEbTXunuYsNkAWWL+POYcNvkhWhkSGt+Je5EXkMHpMppDv3MTvJFyMr6l
09PYp4JOrPjmRQcDGzO0zPYS295J6EDTZoUEAtXvKcWYGWbJOwLxDXpdrNsKeziUCHb0vLnlfEOM
YEQepj2bO0Qd32bqvbVj4xaeZwigvXpjj+K1HLAe1x1C2LpEkCE4BavoRHYT8pO2wLaZOAi3M8+6
M4OuptWAOW8Zv9QdwOJHzwInlimTuaOHhtwwmQmMR+idnwGVlx3NM0oOAbmk+KY5OfnU7eD6gQ50
aC7n+9ArcKJW03veP6MKrMEUFS/VJD6AiX66Gb4g0b253ujhIC2+N0l8bxJfx6Yc36kUxU3c9a9O
Xb3P9loT9OZbF1jHrM2b0Fu438EJrT7NK53MiDjejKV5W+scr0qmZvEUEGWjsBdXYAbcysi5fmix
lKU30UOdEAqQCxzR3IXqPcGjiMz2JirVrkXj7o3DoUnVl2tCqOuPncyfGyY9m1Afv2kGqVsdqlMr
2cyKl8UbeDOjwmK8g4awXnmT+xGR+oXmB/EcIrIV6DMkMuLVS92nLI2PQptvEoaAmwjhtx8ltGEL
geAmnwh8Kx8Sp/lWms07M8idCDPgaH0IGaX7oGNkFQ0PR0WzKrw9HAxaCRLj2aJmd6lT3QLdfon/
180+G8/7GfC7KHKXC2F9Y9Zdrc2WBd1Fx9GM8hL3Nt2ikYy2CEARmvw62bWqfh6RptZ9iFjJ/gps
/oBCfBPToHYuaTJBETx4SXWbSK1kioXXQ7MXp/UGKwkNI5OeF0R8aqK83+Wh8aPgzlt5EQlxvcie
u3TagjND4+G4AfdQjDxzBr9vMY6KGQ8Alygf3DbbGilcqJnJDKvGBC0is+7KwoGswlQJutXkeiQF
pvecjs60qvdwT3yjQjM7ES+zcTNOWlLCWGrOU8zp1cHUBobGPDRBd0hURAM5+DTt/AYF0yP+dSrz
aXyuMsck1JFcyWDQL78eN21nP3DKbduTWgvQPUtp1nB/o0qhkudWUnl8YAa8sRJ9Y4D/n0X43teY
9uZ+pAAOaWsRPr/SLMxIxiWojPvlE4l039KBs/MoP802eAidjIacgs8aUAF63oc3EujunTCYuxCu
tkHdv80H9Ogkphnwu6uA8ANQQbFENlp3FOiaDkmqcnalCVjcdVS+jiO7hn4SPeFpM/ZJ3KGRYMmM
WgejhRFuDTHcIWKGs2m8WvZGJCrzU9c9O275Cu3rlMb2GzozTrmzqH3nGxKj2K/j8WaOi2RVSOIA
Ovr8SeThTQNpW3WeWCGpfGoU/RLbYLY5zclhIJtt7bK9re0SVGBlvVhxtAdewWy3MIetJay7rFIv
QTReHBdMb1i4L8YiR0qb71EMXEh21ndrUTS0KGEL3lFBTBBw3hM4zKcm5r2VkDeF9NgDPVR4kfXB
LHw1VxlOSgxFkYRfowltoLNf0oMFV+8ACFg5c/9ztLp7JwaDHOafTK/046iSYR87zg2YM7b2eFwS
Oftqa072HSYOhxNkDt6lexo1SKihPrG+sPdMBn9zanzlNT1anIa+m/Z0FCz7PaUt6ieB+a3SglcV
0egJ4IAh0mGcG+o7SwAuDfRbmp4lOlibpF01aesOeI6Uk7itzHQ3TN5jYo++5rlvuTcR8ZBDfv9I
qvjblM+bzmH4YFOIJBiIlGaifVnSKKqY2NBUuWe8SUwO6ZHVVetcZo8/ULdCZy0rVpYh3Udxqy4C
aUOkkxONIZC45Mpq7xDX0HVCrHHrFJir4Yt+nz39iZEMdDuGoavlgtdQjeM0WPUdtAKd/r0/OOUP
1Cucc8E2ryar2eRTsoNxcmjDmpentRjW2U9YyMKbPji4Y9avVO5ekJXxYovh+xwjgq3NCaKH+RwR
z7MTNPdZXOp157pPg8MOGnpHs+3Po75icHh0SpselcZvy7oVzO23DETvzuaSuN0C7ryl//A6wxpn
Lc5x7WDAacUj5j3fxR38vjx1bZCELOD6brAJ9Km777PGTZxH+tvAxBepI2Nf4b7S43zMXYTMXWts
mtJ4c5VZIQ6JV63IvvdFr/sV1XYb0/wdZX2SmXYZuv4DOcS8noWFArt4dgqGNj3kq1Vdly/4wf3B
ys6RUx+6yXmgSXuXVAqsCMiFyUVPNj4Fy6jFFqhJglmCGlkhA5xXc2g/X/86tkdE1SUNwyk7LA9r
Ocz4UvnoJc4POizL3MGFcBPf07XZOcyJh5QMoeDsTPUdWRH84mLwgYa4AP9WrfLi7Shldun6z7nP
oVWnXbODmACM0No41YBEsBnQH0zuAZ81dLIhp4MPsXtBq0zmpi6q56Gd3hlBdUeAYvtRw5lnZROT
X3sqOcbH7prDG7wLkoWhmiZ7bUlikZD5KgcWpId6ClITmU1yuIDDMzfw+uJVXZjMZkzraKgo3ihs
3HbXVzepyJ6MFit2YtKCAA7x5bWJcRrykWnmjAIqzqElERLLwCzzI+E9JWmEZ2OG+dF2LQ0w/REw
ZFHEdHLshHydkNvfGA7UJR2sE/kjRja2KWY9XHsJT3xKVMHNZGIGTBuIoNyHhGoG6jwyVn8oipGN
MIzv6zzVdqnE1FIVombB6hqAtWBbm8MYNoiCswa7Ha22ygPkPBKgutFpL+bMgA61q50ywUB36rUZ
li5KQLhUONfrxyhyUxzYZHL0UQSIzSSXxub20Oq8Z0lzShL7IFK22E7wiExx7pcNxmn8J9WxX97o
Xlwdf//z+p4xgaFwhnh3/SRswmGlFQVW8d/fYF0yNY9URvo/f8T16yd97rdur13qTlTHctAl9Ced
vd3aReHsHLTONeZ1T27YMYJStwRTEem+XDDXN+byC11/0PWf1WhekB702xpRxHHsFXCK67upHnC+
CCo66ADhbDs/FpEVkD87VBsX+uqhMo1DTsIuoge33sUjAgJXSeTGlQyPbB+PrgjpA0/Bk7Arnpbl
xy8/5vre9SFCw+PRrh/MFmICXO7RbwIWplBLa0xzDiZ3I9d5vdBsx03oHnralXWOxrlKjOIgla6f
Atkhn8EGeEaMxInJsqudhQ4IVyNA0UZFd0ozorvRiwyCbFyXdaCBhVfVBqCDBv1vEGbE9ZnKr0JJ
nlowPw4jm8IIfOzBDcOMWR6sGioYqrms7sEIEEYvnLLyDYbw97ZpkDCWp4YfitokPbCv1m4OWXLh
reblpN2WgVdTtxMG26SJfpdGSLz68oN6BMV6KOObOFIvGOlHqkSUDxl5BahXbvXWmi8aKhfDy4tN
NE9yqxkVKTYGj9/YY3iDLOqd/sLXjPLmkOdUqaiQjp22zTC0HIDpYTrT0ENEBgmHUwdv257jGwfe
IxZAtgoQwVSBkZ19zGxIXgJdJ6t6daqXdZa4ObjlobrPhVAn0yAqBDLVozDM8RaGF7Rv5uzbtisM
VHXTOnJUeGeMMWf1ArckQq9D0wfJfSuxH4bcMpQaxWffksaoyWMp2MAaLS9OdPhoINdh8xxOjAci
TVJdusSYBdhs3lw3vC8D1NdmmozbMu5DEDXFTwsz0GFoKkTFqj3IIcCr2A/vzKpGxBzufMslwrjf
bAsO42G4dxhy9xDf8Z1hcuxX2PeSh4k0FZ8j9xtdGI57lZzuhMMwPIWmm3bhp016+6EqxWc2uhG2
HiSho9PUftXGybkN2visYSBa0fNWfmc6x2mupyccr4afknQEw9p8sKX0nkKN8EpG6Pm6NHGXg/G+
jAubwUuruYetRMVaJOStVcubXheXabBpCksjBZnYms+x61zSasj3cTfeNozgL1IG5yExIAVZbXMK
xwG6VYb3Dv3/PLsXj3ydLnlQhiVv4mUYtIiEOJo8TIsJPlG2cVyi7mNClHkR03472BbaphFTxeCE
5qaQ7Kp6/RYs0lE2MevQ2Ik8ZH25EbmqzhWUepyUocA5i//Fti4hRNm91iBfSWXW7tEKoVN8Mpgo
UaM7t04ZhaidmJyEYBN2cEiOsQCYEOXB97ZPqwdj1P2k6JmORvh4ZhrDB82Y33s1pvu43WmjXh46
MFhWr5cngKAbdLJbTbee87g/RpFtHdxhbLZuVLwGs5GSaQi5LlDNaag4gurMVSqXC6KfLdD8eXgK
6cq4iMDTcYl+Hs5kEzkHzyGddzLktrRn0JkiRas0c4437Aq8d2OSAq5F2ikQNPuJBegUtJWw634k
uGfvutF7D/JlgkElM85qVw2TuldcuVEdki0alv7ckftjRM226qMOkQpaTmoJVIwq/rDiskemQpwh
AXYQxsP7ZKrOgZX3qL+QAJG+to7mzLcK7VR5E3+dlScbMb/MOnleMskLzP7ZkW4prRckXjQUVmE5
tScxpN1pVUILuwe0fYkpaZgke2LcIVZliNnBnotGbDr4Le6op5NtqQrvEGCbSTt5p+voBooi0zah
O52DFJCAykTOZWPKHSMRQqadgVVGFdNO14OjgAD5bGvDW9sb+q16rZUWP3VwBFO6HBcgEghnKRhz
HRfJMrme0W8S721sanNESEF13qol3MgZ0PIj8dyMdpCDp/a+hzkpjfPQ1acRkoZrz1sTBqlPr3QL
h4LWmiOeEa+3+97uOR7RgRuzRO4rnbm6aosblT4rvMZ4JEKCyJENThIxRHXKicyCsd+czLLR7+lZ
Mu3i4iSLcEBsI2spjzC/5PH6XhzfVDCYjxrMFo5Gy7ujAlkJ+RUzjHYM+2Q/TH2OLraC8KXTS9LU
iFc400imm6yOto1WaccsImNAM6ZNo5NPldAvhmwhuw0yTVSkRldai2KTd2FJWHQUakJ6a3hYgx7c
mVkG/d7DhedQl9BfTLbDmM5HITnAt3kCNcJGcx01wo9cJnGcMBZPGx+6vpkarAEdrY60LbGXithE
C+2amJ6v76YlugkdZ7ue2/oRsYJ+vL5n2uPMORCz5a9/t1MWo5bLcj9ltH8UCrvs9T2QpItJVOAX
dcYQJwvl2vUTXYw0qxwTzHdL4VIvhkIzcUjvKmFoXT8WXEuX35922Ps3EF4+WOadtQ0H9h/fe/0B
1ze/v+GPf+p6wqB8ULicVcgZ9Pe31AuWKCww+P3xzYan8y3XL/z1rlHRsrUjBkW/v/sfX3T9oAcV
BsdwnSHcW4qvP37mH/+UnlFxBI7Ur6+LFktza+Jv+f0Af3zH9RN/fOz3Pw3cOnmML7BaqkUWQgzm
Ysw2QRmjO0OeGzEYAyNz/XQNS+9oDpI/MlEPMabig0N8GIc63rhIq480T8e//+0tH4TvRusuyMpN
NcE0w6qTw6DoMeqCOHvMCu/JIVMahRRXAPfVl6Tlgx9yKnWmyEZ5ZKzBJ8LFRB2osdx6ZvYI8OGY
ByP2USuHyQBunKYAgwVaAFV5TIT+gYzjoPrhe5QDACLWwAmD286sjgWoxRWFBRvkZINUdi0G1lxT
cUadbvfPIs0Z/qbVYxy7PyNIt9KufWaDF1js35wyLXE4pGc6sT9V5zd9fKnHDo9KF4MYdlAMNeEb
tph8xagAVZiF4kAbl4YP2melfetwTDmzC2BprvZaPZKLm5PHUY2jH2HhBwfh8ejtdGuV2s8AqDt7
zGMxiGes3E9RPaFCMr3LdYJQQOJnxD18WYNNwggnI8esXpX4gYMmXWGJRIzV78380Ot0gHQ1LBrI
9ocogO9Y48mN0lOuhTvTCD/M5W9GLlI11hrO98m1E9jwGEyBrPgt9R/Q1u3YlfY6DItHLS1OwyjX
i6KdENtVYYs73IAveJKtiGZ6Vr/0k/1gl+gBSiHI4NS+N55AodXEd2Y9PnoG5FdEXntDoGdXsrxB
abuvNHXMqN3SNCDwsA3CfS6nh4qMgnMf/HTLibKoTkHdDByQGZ+jcrJuGSqjpnFa6k40injyFL52
+ISDwWlAZs+j5THrHxiqnxTF1hoNrvTBvbEuw+nGe4huPaH8DzVsCPXzlE7DT5OjKYO01LM+Jm3Y
1mNwMLqAZJ1hL3t52+KSX2F8pjw/617yJAyg924pH93RT6bb2hZrZMu3tWfvnXjyZfvRD4yky0H7
wld5k/ZGuitD8VKBnjGT1zHA+BEGnbXzquSkdWjY5UD2Ak2EB880oUg41Wdp5fzKjdwgFwx3VmLh
ZeuseDvUjr3l6hlWg1kjig2QjwUMk5aR1xrrgljl2AWQpmKytFCNp55nbAVgBeDZHGScEgRVnX9X
2jCuZ7NHBri3AK9SRCPoz9MmWM0JT2A1gLOUE2dBTurkCaIMeUCbSgbA7H13u+xOuFASTViWeAxy
Lsbg3lQBMqwiDde0FJnfO9PGtYPnuHR3hd68cCg7cJaAkdXz2gkdjkAo7EsMFcevRjvhTp9PZZT9
KONtGqWPZSZ/eoNeb/qyOsoUB4U1Y0QLpPnR6EgyRQP0NQV/Keiors0MyozrLKRzAQqF/r35Wmbk
L5c5AMuG4AnfbhyC08e6ArhZpnuoiJgvOEuKzltVc30aXJ43GaZvkyQUbUTHYtM1nXkKqkIDt1x8
4K9Jt+Zyr1VOzqHlWNnGefkvSCYUUJSuNDitTdqyv2q2euKCZ6VxIi4t1fY431DdEFO0rjO6DNC1
8lUJ0lGoEUE3EKr1kotWksBJiwHR8lAtxCcH+bAZnnNGBexmUN8CPbyxhtWE4szXJ83cZCE7dzaQ
MNO+N7R7SOVOo+3sIS7RRzX65SIgm2Fq4tt4g7AyQ8pS9tpS9WOQuQUyk+wubWbaTdpbProMqAbu
K8elYed8mCWIXODhC42sZ/5l52dOK0y1gsdeTB+NLb8U/RBeDePD24VqNBedziqZxx8tc0iVpg+x
LDdA9L114ITPy0CaaReJo23U7jwn26mhhp6c17DfUhRYQ+2N6yCgpCc7FVaXDdd2GpKD5UWxX+S5
wCi1/PmtG4Myo1JXlk0nz91lNY5AGGMt+i2HBwQx1iD2A7k6bHqn/jLrCKSoOYWbWj80DNJUBlcK
cxAzP/Gz9zgN1/YJz8cdDgc6hMsdSVZ1kZWhb3YxrlCQDJHUvswouUmz8kst/XSzT1Bt0yo83Xoy
XNuokVYVqqGd6+wlzv9DAG2bUHRP0XbWDOOlj2ndYIx9D8afozZVa7Q94NXVeTAY716TWrnodFqn
uvMzpWWwrSpGB3RkkPYV+8ieyXlGw77OOcyM5dEDwziDSdsKerDIs+z3mMhzP0m/CELINmSD0RFM
4JXKcLiflfeVsoZWmv3spsYpn7kbCJS+0xA2bjpDfGsb1Ljc3wqcCL8Tum3ELhYS4cK5S9LFUFo0
cuWNLfqx5ZzkIB+mgkjq60shnhiswUyWCk4R3OZdGOiE+0ntweO2RKPZGuu2RxZcBHI3WjL1W22f
aT9UVmf0DZjsdLY2soni5MrH+iXN7rJSzsBEB3OlwrVlVeZt19XjaoTnmnZnXS/qDcpPSI/drdQn
Fr6EIqnGM8OSEP4KAftfVc7/S5VDaBC6jf+syrn8KAqkwf23Iv5vsaHmr2/8W53jir8cyZlK0pSz
dFwnyF/+pc5ZhDsS6ZX5S4DzT3WO+ReaHIdAQNMyJHoLNBj/UufIv1wD4Q66HPoSzqKn+f9Q5xiI
hP6Uc8A6sTBc6aaAjuz8qc/JOD7OeaVPexwfjwPZhyxmySND/ZLNmVrJkdtQQ9FBsNcWVQtjGJPQ
6By9Nhhfey+Riz1AhcmbBLd/O4idxB24cWIRbnKHfhYJ3yB8mdHflG5zP0hO3rnWVv4Y0Q/yIoZ/
N3nveAzQKLRy3K65xfk+xBAxDpTB0ngtghAlYczBpBTT8rNY6rG9ns0sao+E8WZ2cCk/8VvFB0XB
tbIbFu1BRvs4CtFLZkx+U9L5/KZOK1+wI+0mVyxNxvBVWhn5RJrNRECy2wIsw7PZtM9J9BAnqtrh
ndhFbdIj0nHfI5yzO8gKHGHCnwNCu8YyCAtbRARTJW9AM6ICNnGFall2zGbc+AzF413eZ8DsHPKH
m5Ezkl5gcw/jwkRPKHRmVgbm6yiFgaaNTFZN9Ul//GdEL9QvLRwsbl9v5gToQDfRNOwzD0F2JKgG
TUj4GfOJxEsOsWhuU+t2WJwcqQjRWvV4agqJG9KZR4hVrnf4L/bOo7lxJsuif2Vi9ugAEn4xG3oj
Ut6UNghJVQXvgYT59XMS1d3q+CY6JmY/GwQJGlEkgMx8795zx5T1gev39RGTCSOjn8bXKaJ7m7Bs
x65xIUUQp7nz2RI8fmNK62JqpntxXGoqY9L2WzT96Z6Rj0WvU4PFH4m+UbUHCxPJGpu4kvsQGup3
MllTn2PCU9ga07gYEY7NbGucOjQ8CbFIVYSZbc4Hpi/tkzNXZ9kMM5A07xAxZcCGjHqg+4KB+dGM
iFTH2bnFf53fkm1K0djBnKCpegWQi8ucZdqR8erWLkv3ADNdXH1KUGNp/XCNvLsNwupmrPzqrMl8
Q3yVcaAeRj9w9vYsPqanoIdi1I6wq9PBP0+zDecsBb+HIJ5VavA8+gP2J8Rl29YCjz0hf95RadJX
WhrB1KBdu/aURjl1LHnIPTEqyCDqSgbjfR39BJwAqURNEnPcPYab7+xC+4UYul2nI+rqhpojV37z
ofN2GIPcYzIjFBUJOJMWkUIwjNVOdzLjhpfUa5CFDs4Vvjgqv4SeWCHtMCY3SNX740xJepNI9x0K
b3rAUDlRpcY2THYHUrZOfxt9dDeShvvaGimbu/XPoQh4ydg++g7Wh7AN3nNtuMn14nGOlIy2QPns
hcRr5ax/0tTZIkKEIiXNN7/JHttZb0FYTPOmbxvlMuFfzap2X07OpfyIZ2TLchyL1SQep1jPD2Ex
3Psa2CKjPvSOEPhZ8nCfxXjhBu2XF/vIY8BMsqacjgaCGbdOHycnqrd5B1iiMorfORWQmTAuanyB
yfECNkF3dx5O2hvbA9HqUctdFy3Xraloz3xYE6Dx/En634lZJ1A6LkhbqJaftVvuy9yvb03fx4/Q
3LQNFnWHFeGGVXp37tJnn5j0IdD3VjW7q86Z83tVX5E/0wED4Tz2tMEc0kdiXQNZTCQB128AjH1C
C3Sek7egNlhHsjqG4l7A6oRCiIZdYKBwrHPgUczOu9EAPJ8O9KWsT9y584mcxl0xyno/KNFBECA6
sYX/ROQImDY3trGRGu5ORwKMtIgMlppzqTb0DTWjnuReudNL4prNUF6rkbAkilEAASwXz2Z8gO7O
cmiPqcYvnklU9Y9lXu8rnzC5eh/BmdB0rg+gCOjMi0MjZjTQFMlyr36zlVd9IKtlX4JgqnWTZUaF
x2vqAeTJKToMLFNQV9jNoR9Tpnvgk6HXBUDZEiai7XGqC3c9dnb7Qpl7jSX1qbMdZJ8DgEdj5nIx
59FZ1kawdsz8dhLWvSvFbiiHaV2FFR3yZEIJwxRY8dAf3uaMDkwa9POWdKdJdmR9ADEadRpPI0vn
ydTTtaefzCTTUWDQozaRQqfJdZ4QyPd9WJLEEzubzv6inKopwcYG4Corltz90nz7IIo8IC8Fk4Vs
dAVltZC4pHTywdBpWAdn1/5p5cYDbF5ygIJE2zYKEu8guarL+HPuqIj2cfHabWl4EqnismoJjWRj
Gs2mCxzKxge31z91UFnbzoz22mzRQgawC7CCuT56IA0k6spO8PWLbmOG5u/aKV5AAJGAoFDAZgOM
3GDFZQAkYf6ogxzws0swpw+inDgUOqFU+OajKeILqrScnnPdHzSqQpC6jL3UkSvERbihFJJQcJ92
NqrCyaQtC0IH+4JSpU3mNumunQzua8BNROIAgvM5iJSgxzd+1FHWbMd2inZhRPlUE/LY6QPLMoFv
wSbViByGR700OpxBAohBR4EIds6RLDexMyuXoZjg7jUrf26v44LvOHTKPanMJQl84T1BI8dCRFuk
FPeUso9lwiE3FX2GxzZ+l7ptX0LATUmPdjG2e9Z0NHdW9Ygo0jevuV/QaEkBSBkGlSciuRmXvAFQ
xvCFVyYhrW8vkgAYjfvsT74H0anZhnY+nvQZXks9faWayq00w5ifB9WqT3BLmFLbcI+9AyWttl/j
yfsipxBWTfOCz2KPT+kOAdNrKGfsbXV7qyUEz0PZNlz/3DnJLRlg9FGoW1j9hWQddCpLbSd1jnHG
IOvKbltwLVj3rLoY26YtIFkQey0XSRiKsTyinsR4sDjkp/ZzXHk5MBQtdSJQJN6NUdVMRyxSNgSa
YCQtt6WUL+lECz4evUvYcXBR0aHPSnUloRG91hNxDMvytelpMDdc3ZDjuvvYaJ99vwlo1Kc/BTzN
3aiZt4Bgn+cEfUhipBi8kQEMoyvO2Jj3HNzA5kMKx1XF794zX6kzwjKyhyKOnou6/qlJZ5fmBagC
gD2hj2Yk84CPUQHhnNsTHrV1oiFZmRFHn5U2u3hEJBlsK7OBEwzVb9U7CAeCRNKSL55DTx/MAyM7
6YCDQatcbfC546JmfbtN044Bd9Aczs06Q6Y8jCdy3f51s+xzxmD48wAHAFNOR6ZcwLP6lP1zQ/hw
dWpI/z5q4W5SrMuF8Bi7Nizb5T4nZ4YmI0aunLd/4JuzdLJtr1iUQVxOx6R6zFOKnoDEAZnT1zm1
YfX3DSlIf7+1PGBXg7NZ/hGtE9RpAiMvTn4pCwK/Ce6cuuLYWkYLkp39ntost5bN8oy2r7/shCn2
967l1vIef97z++2MCkTbuZrS6pjUn3PimKcSPyfRhkfHReFVaek1CguKCnkQg9VWTyAeDuiwh0LK
tvCeaeqzeXPBzT9/Qt2Hbt9TptazNcXF4tTAsqRXRzDNarm57Pze/GXf8o5/2RdgDc5bszn8Zf/3
XSgFxTpJ6EcipkqpACNQqSw6Vo3aLEzTyqHhTeGH+5Zrv2TV5G8H9Yt+/6xJCJk10ynIrZafORsb
4A/L4844vOSKaFos+3Q3LA8tFqHvFy+3/vKGTRqxXnHRBZkF5MbvzQIaFUgg/uyLWxtZvwtQe/kI
y1ulyzG2vOGfm0hYgaqWoL8VULRXSpDlVjpPfLVZh70Bi89PEg84ZrLIgBYycLY6BYrxSSlKnDI7
KikHCJKEdsCfny2EdYAgffkJl+8+cbial3YXbPRi5JtAZVoSVUXZZbnlqM7Dshm6S1pR4BSzRY2S
shsNk+VmWCOiAXi2t2uNboPbvS6n0bJx3YRfoVJnVGF308aLWdQYFa0/KLoN3wYn0TSBsV3uLrd0
dRckR63j1OMmJkcqkpjfgoKCExCpH5rv9WclegCi5RwmxCx37F63WtU80cQvGi4loqNyVwd7XMjj
g9ESktCkDx5Ba0QkvTVBk50Ah8ZYycEhp5B2dpUbJNu4I5TYqrCFmAhKvPy+MOlm21io91EJ3qrs
zVRdL1nMUQUHBaxmHoLwMYu02VXUM0Ej6TY5tLPzJQwjOUgQ2maa0rycXfNkJ/q17nH6+rHprenu
AOgZmUWEqXb0qEqtMROn5wEeOe2YIL9CQmGERE9FjDZL68p00hNIWrRBYXWrI8Z0bCymQId+SFHE
O4vEtk0UNu02yYS5wT2Tnpyh+M0ZDsSCQl3jsy7TNLSvPbbfHUkOE25/+Dtde9e10OsDxwmPBCVb
F98L1j6jwioKZXwVJjNCoyFafIicMj+kAvT7TAWUGQWHX75ckNUxNy1KKfSL+b/s/Mtzlkd9lUz8
/byydX40jQfe2/Qvy2NZ7ThcZdTTMIL3uxJFVqDkWrNSahlqs9z9s1FiLj8D5br0/xKWM/M6m2vn
GKE1rEbIWH7v/2lVatK/G5VYbHkjFM9AwdW7NapNmCp5mTPefT8WKAmaVGK0ZV+9CNRQqi0v7NWr
v9/i+y5ommkllPCtXTRwqZLDTRhAlp4vZXmawcvN703mJe1+cIZjklEohhFqbsbl+Pd6zpEMAj1L
UDRfat/3A993ncYfSAUowmoPWOrPU5ZHw3T6EC3a8O/nVm1lrQ3meUgC/tF0poAa7xNkHFWsMz2w
HOsm0wxvhxY3Py2/A4VQHlh+7DAvfRiz6ncXalzSTfvVME0K+apzv2wm1a5fLDCS0Im19HEy96oG
3tigFAe6F2CVp42tLjDMy8vTcsuv+In/sg/gAdT5QaDrJRgGahvfQKGGXx+MOv9yijQLjQTx4vN9
mcdkHtOCIZdmPg7TRagrscDGc1puSaWXALp9CE3ByOBU096W4sDCNdw2nBpg2GJasssnmJcLYqk+
2/IBmwF+YlnoEWgS/vroTPaurEx4stCdk0xrj558n5KhPw39tKemDUlMDZDCibFqet69qf7Xdhkf
kzTszst9AjzQ5baBn2yTMYwRZNrIXd1wnk5W1hD3ldJm4OK/bACZWfmhVyMCUEOUPGEylWhiSQFU
+5ZN22Epaly+bkNpEJbXLQ/0dsKlKlvGj2TZ9mkzbUiprFf/8iz1Rt9/cflby8v/7T6vjRhTvt9h
ubW87nvf993vt/n+eN/7oPYyDwqpmRG3+AI+4R/vvDzZBZzPpG357N+viYDJHHAGbb93/XmKJlyq
JnbXgX4y5QlomzyhN3d2VZMiGOF8h19PbABDL0t8TmVNHX0Ur6LyYFE9OS07iQ5GSYys3UoS5zAD
FnIVK7wMaRxYjYn1ZTlkliN3OU6+N6PrXXEKCILIE0A6wz3A4ObkoYw5xZ7K05hdBFDQnDEVlITp
dGocrsgqYv2vPs/yIfRGPg7CKXYe8qowNvMDar325BaY5fDy0uHLkVryL5QNQG9sjwT6WIBWcH0H
yTFXM1D0W3dG1uHzZ8gGJAUkfHkPRvEZJchsE1sE+rPKIol8Kf9NfFW9Wqrl/99Y+F8aC1B3VbT5
v28svP5qu/94iUHa/aWz8PdX/qOz4P7NFSzWPV8ns9OwdOe7syD+hruCjrzlW47gCTxU8GNH//Wf
lv43x9QNrC2u75ge8/jvzoL7NwPfi667jq9bAnzH/6WzIGzjf3QWTNWlsGyXvoKF0ZhP8a8213Cy
hgw0SHQcNDtBz1ISC1vTth7iW2p4zXkwzQyBMX4M3GsfXe/lTDVu0sHor7DeI8s54lLA1UMmbw8c
uihSQJ5WTh7DECLJdz/iJEBQSCJAyVJu1YahwtlgQ8qSiFMJJUzssLxhtjTpJ2EiZGtCHxeLaIjl
HebX4cNBcr3FhOJuenrBfTVs3LA6DDrJAg2oECqvaBE6ZGSESTUeXG8ajvlGThr6vGL4cMMov7G8
YcckO8T1P55lmM03AzO42U19Mhfr21zSt8Aetc4Mj5BGNBsZgnA/aqN9ERQXrTTqjZVIZ2uIxz5C
gWmmPXU8S14yHV3z6JQAHAhEJFqTmmHbJdhEpxQ0F/rxLe3EBvBplFO0w+ZXqoJIFqfMDMX4mPYg
4m3g73IkqZBYr7XoP5oJ0BsN4+k28XXgJMKlCASBmbSFrTNVl4YUXNw2LqSmGumnAYASMWqHNqiu
UTJR8BviPoE7VBFUUME0nqfxyZTeQ+5hHChhi492l2+E3V5Yn66MQ14BX+zkcAPf/Amq/3bq2hcW
+/e21eDRcHa1QyxbA8+koeERv84oC2NiYWtdQ5Xq3zqwFWXvP+tu9WEVKnViwmBogjNIp2ajdd5R
PWoCFVPJEqin2/eBDHi42SCQu9yXK92wrh2xbCvd6RCVZiVB3qOxjmE8kwlhHNLOORGBwXqeISEs
bYCRurwIqb/FaHtu5glWuhghgkYoMIqaTkwstABqSdWt/NQy9omc4Zx5YDwDA1xoQnsM7AkTo1bI
LZXSkst4Tmp57drnPs7qNzQ5SC1JynIbDjgkr7Wnd5vKmIc1SPt1SYTznhkhAKPxiwzeJ13kFdY4
lFhDmF5Eg/8t0M2HitCeNLDvRebfIn8I1/XwjjnT3TZG8lZXUUN+F5qteB4OGvF0aDGo/lEJgkzC
kkBr/V3cGA4GlDSCg0EITRZHu4G08FQXkKeKmqlJRfDB4O9NsqI2wNEJB4RXvu/x47NYeEVjmR9D
pDjbPiLqz3Y5zUZyVRmO8OkHN0Gj3UuBssytm9vIHC4B9FGjlQPzNiQMYCi2WU5YjxFHj2lrscCb
fdXWMagkuVfcm/XFhUcvuw4e7BPNn4e4efBy3CUlvSW8hfPPpAMlXpTE8XiEwQTTzi9wxBjEj+/p
6OMekkhKCOYctiUU/LfBvgsyh7DgMdbQObcmNTaXrtOa0+YtSR6QbMerfkDP7RI0ZBr21W0AIsbk
ozXTa2GMvyYN/XUk7WvtjMfeaMQOrNS6tD0i7FODsJdR3kHjIoy1JANaIq5HO0mM+9AfjMyvIa5R
22Ty4OvBPemTgWhnenER75BdAVnZXABwL4lKMOezSMiSM+u6EGkUNTc8ejQcDnr74dOpWhvtxzhC
EMfJSDqL/gF6mR8oJADdENbODfq9KyMuZUkbHjSvkCxcm69e6KQiYFbYY5051sIXN9kg0c2YwcNY
+8FzRPxJnT3mUV1Svy4+JtKyaEVG4aktHP6ZMvrFVHZr+IN5Gw/QPDPTJeY1kKcxGl5c38xPkfUS
ODT6nBGUyADnK428e2kiXa4kzUQ552tyFcKNH5ZktSBM39JCuck9+5eT/I415yWbVUVt8juipsSv
AZvUkOtKAKRyXGz9yaWdRvXmi9nPcDXtknp1BoBSEmCooBZQ0j49mj2oxz3gKyYXLLJqzMSj41xx
ZSLJeD+W1Av6TLH26cv1zaXTphx/YsWv28T5PrCnjYNibyU1H4RRrd+kmO6K1DyPFdDPiLlTE1nP
tM5V3bKqN20C/DWLTwH6Jq/MxNakzX0KDW2VxwZ0GEwNOtnHF3w5z7V+aL36dpDDfqwqUnoSivGS
UTJoAnGf46BNrargLMgJwbE16IH21raxs2g+CRtw90Oo33w3Y0VkAaI5xyAnaioem6yZIGiECbJ0
/93xXXqSv7EavCWkzqyx5dy3UzUeMb/NmNG9dLrN9CsdcocrHJeXruqxotGkajoT+q0ORUoPm70J
/hGBSx2BuQnPNZDaO7jW28Q2OXbiF8YCgtxSPd27WmhcZWQeZcOwNgDuNtPWQ1MKFYGoI8yKxdsI
KO/sRDAdZjc+9h1gR+JSy5vYqS7toTAd7dbqwlUCUuHqqkJ5KXVABP5j3GqqQKmld1qvs8mG/Kgx
AY+qlhQQXDdd/0ik3DOFySfwo6qK8hqVBaRfb3j1MQKcjLHeoTCDZuzWo2rJ4wbXlNHRP9ZxpWA7
R66r5Fpr7Smea3jBkbxPvXOFMtys3ebqD7gFyxleDrg0KDyzv5ukf49dYroHVUCZapp/9lMAnU+V
zTnV3qtmeOhhNB5bJA3oMSVBLByYzDlw9AaiW8+TSc9kJZC2bjl+b210rmWJUqEn62NTDoD0rOpX
idFyV4/lrxo7JkRsKJ0GhuNGYkyM7cHYlYN3atNJBehGP/LRfEKqle6kZT0oRXesKHLYzwnVDiYa
XqWHcF0/BlNH5zPP1ybDEeXpaSMpYDEoSAwAb7FQdEqobjlCJycPD/aY57d6422jWITvteu2u9jQ
6DVL2kLlHD3LMkAOmIt3WjQ0HX0G+ISqUTu+OmiNt6LOn4zUfbXR2fLGa0fZ8gJKeEa0rbtCHAiG
63dzyA9aGobcjTEO4pnYEj38KiNSlFHzAQg3z049tJxAfGM6GR+EBvnPEiuLG3vODWIcsUP4RUPO
9RnGbPGSoxhZOU72kUBfUpXSlVtTPrPrEjqGJh/yqXvJejnT/YpA0LPkcuf6OIV+Bz+Rpdfsyufa
N3FvJ1y52kFLL2UC5wLiTHUpR5hnPaqY6lMPahb/8M9t1+k2YzwmLDG7I00aKCWVfU4r+2PJEzUa
uCUa1CU7BF0bviEf4YpYvzuN9kR2mAUYMABURjl6FYx49Ej+urQWeJMoA6VMt2tVm4l9H3jG7zyP
0LGTtsr0wTs2TJ/WZLUlx4oAYCpISCGDV4pY/g5Rwc7ldz4yW8luPGNkisS1jsg41GptDdmqxbLo
heTdxamcdvVEK62B+k3XajcTjoq3ajUOWbWnxJKl4lPT6BdJ0j2xTuqfbSjeLVE6x1aLbyGSxWcj
p2eWzxV1qttC5xJdDLNKpCgegrq+Ndy2XNnYr5L5WpfRPerHHLhWzJQys8A7+IjsjLkBs1DmTy65
42UL4aAgKV7vmzVOThM8nf5Qwoq9dsx93Igpug9JQx/Auix8ij6x6v2sVg39g60PxI+WzT3u9xuP
dDs8OpZCcPZo8RyGlwC5s4VvnFF2ptA2Sg3DfUUrq52bH7lVvzLlZW7Xyn5tyhIpQdXe9QUYiMHQ
YFSW0bGyzPoJHay3KmTSX4wM0V9rah5nN9+3SyZFxWtCfyQjTvbPo4vCgn+oWMXeGOxmnMtnqSUq
Tt5EB2GGx24eh01ALOwp035zjUGbUPf5uy2PLurKwOxfGr3d0V5mkmqJqwwJC7L4n1m/Q+83QHBP
EvAsQlGFzaG253FddQ2fuZk2e7t28kyKNG56mwQYPJgn1e81qmSsoVV/UHHqK1MLI6VTpXkVDC9W
7O5nt7hMLvrPssuHt6BKvqTHbDRJx9s2kr96E219Yjkhemv7TmexcWODOGlAwY15SJc1cIxjqB7i
+CsDqz1SPv1sTXnWPY7RlBMAy7f4jLIbjb7fZdJQRkdD/TrZ0y9Rpw+ULSs1Y6UjOIqb9mJp9h4u
8KUwLD5Ti5nHThCJEAsH3y2C60nIAjOR9xyFiucgcpvvmiQ+tX31wSrq3pHTy6A1Ox0l+EaIc57V
7502dPuQEEgQq/5DLuljBDgU8GRFOsFxWLHken5wKv8Bb+mHR5d4hDvRIOTMBG7NJiRitT/6jbG2
LWMXsrxxreEiUpK0AqPf+JJSUeadCOzFekp/SEhnb1vRhrifgxNEn77xPM5IG1i9SXiXFWQUw/Gf
LYDkq3brj8RcTP4Xs88fruQaYgX6Wqt+COOiwFmNQ++KoQW0P2uD4g4lwAutt7s5FOciql5ikr4q
IgZnr72zfJInu8x9QGiwySKc57qBhyJK0nqFIMoDAdiG8qTeCgPTfQUlWtICNMgc3uQB+Aahjbe2
E5FZ1dwls3gDUn5IiCWxJamLAVdoLcBkVZ71IrwCzaSJMQoguDmUhgglhufU0CbEfakbL7Tf4SBh
GwlT+xNWXlCWl1nzdPQt6ZNvmZekam4nV7sTQG/oDfRVudXSEh5JsHZbbQMVbDtXVXzz1kAC2aHF
fIoK/dAnXJWNY1BitJwT63ZsrPe6rJ70VlxofF37dCvASyNB2IZj+m4rR6es7U9YFjfMf4kIAhuF
hKb/GmtnNzHFoXCPFAkqCUqDNVp53JBgIUIOsuLqin6bt9GXb4/3GVEzRpCw7BPune3R9ankUxwD
bs4pGqifBmc/cpt8B97Qp7pGHA8iivoxKUOAfQO8nNFFb+/h5tByoATi1JGKHpkVbHPx6s39sE64
tg+MSOo71wbvqSlRX4bAVaqLHKoPl05tISZYuKgxStvdYI2+68XwEmK9rloJxClBXoCsxbKfmVa8
UL3ImEaxekZ/cpc6cheCrFxZ0rIfHyonas44lfrtSB4X9tD0jgSM+GgOzKeouFwIkNFBjrd7vZzb
YweXUcJGlWiPtmaZC/yC2ibTnWMIDAueUMVCmbgl05N7xv7+FJpksYf67dgrb2FC3aGt8oszaI9x
SUJpFDcHLbDuaE01G1aAIIyybtzi/jsXIfyX1OW66+fbpqx/lQ4fIEBYjztpN49udtvW7qtPOM+h
ZBUROVBuxr4FW5r4/Qp60zUjzzLVgoPoK5avevTRMK2LJRECAOa2sPJuTNooVK6YxoUmoXRJv4NK
44ETZ1qQRILFfHRh7vjpSvNTg9XUMI1LBkYLpwONydFznfA1KiljBJeJrPWq/KxiiZoTgPyaAt+A
BHzYRX57V4V1tO608tVBjTqSOrAiCesT98r0pMeAV/GZ+QEw66Czn6DeXhj67qSZwI7R3T2Z3k8O
gv7eHF5ESwmmbKlW6RWm+FjcunbGoqec3w2lHTMxMu06T5lp+gPH5U40er0mrA0CS5FeYt3zrnFo
4OkWKG6raNvMcXTS0mwng7RakxBHuYnjzgaSt48q8W6WcDfb6suSHXkaDalkZWYfTd3dJjAQ19jK
PkpiflZDB/HTvSFwuQRvF3dPRZweVcMjiprunFHx3Nh6RHTuXh8ij8hBAJluS2yck4YbCP244ZWY
PoSsAbPnZ55gcc9cjYiguTm0FZcNZNfeNk8HbCPS2CqhChQbTrLxMYnkhulWsCZ24R1yIUV2JjZD
1mwGS5uOtkHnOLS78wRxddv1wVtoOTgugKJiQdgRX9FuZor8B6MZrmDkcJTZFCfjuYRp5vzOJSdo
78L5r2z55nQp64XhEY0q4P+m6VexQoaAj/f4i6559pvZ2YlKuweZUWx4dgoRjoVfbrt4Bbr0gDWK
1d1sHxhTXUQziLCkJH2MqTjKXwbbATLVMbXtwzQ6pwZN1qrO3a0Frpg6CuWN3Jjkw9j/LOEZI8or
G0bugWoVprLe8o5GqEMiBb4CiY15QT7edBWFSmScOOebO3cs9wal2NUwYpaoNaAKCEwgP3EGJz/n
0XGRsZJOwEz0i6S4XxiPit2QBdjHPRe2caU/Nn570Eky25C9eNfpIU0v7YoAkqMaSS+IGMhRrHKY
C4IHwjHqwNFJ7qrM+opbP9l4KsegDC+zEexS7FacosjUGhcJV1mV2lq1ygvxFMzFdpYub0y/bJwy
coEoXxZJd5+V5lOvlRQHJu290OiD566OlgGvj18jDQ917RKQvh1oFflWTr12YuZtpBPt7Vzqa0Kz
g+6FWBrqsajJKzzkW1K0cWCZ7brIqYwWdC977ORD4/9EQ/mMVJSlLuHt69yW856CKsFA+SFwWXfA
eoHl24zFKSTrqFKoMheGxbZwmfyOPXpSXGezONbBjYJTQj77ajRL+Yvgg7Nkuvfh1YC4ZhO2lUAW
lNk7x2jvzLEzDnFirLU0YW5ROi4ppO3fbzVhg0Z4IGWR0GINoQM19Ji1zgbRrIMZnk0eZZAZLPAM
Yqo5AJed9IemtTA51QEHk7oSxv3OpGB1TFSvNOyNKwUZWp6q+VmpNiilGbFaxCGW6mwi5P+HgGRa
WqcmFI8VVRgWG4Q2WBO8S8rJ9ama5WFQjdg/ChnVnF1uITHxLW86omPmcu9Ex768zxVYeAsL7xws
3d7lr0eqBQx8fOOAgs821OQ9TDcIV5YPs9z6i4Rl2ccsdDOqxjOwGnGSqhmNwA/xqmpQC4xPiF1p
XxeIlf9skPKOaOidV1M1uUcla8B5S+d7ueku/fCF2eKpJnncMf4Uwr6plw56a9lnWcbJnjMP2M0f
8owMgAuiDjOU8mXZQA+iMyj0j+9dwvZocBfVvhY9JbXvBypIVn9etewjWNLYTB2X9u8HhpIGhlkz
mSsrLm+oQfYsJWk7/3PjoxjGLKzux+SbQTUp14nPWeC1Pmgs0Wt7ohtOCNI7NJCQVD2IP65C/2Dw
3MwKBjQOFLDrPDjnbqEfPdBT+AbnrdEbxkaXublp4NllPSjuKD0qn0SvwEOlQhAB7QNGpLBEjAT3
aAST1aCQRRnsolhBjBLG0tWowEbMc+IbV8GOcoU9ckSK3lE6v2ahdQf0iTgY+bLxSeybzsu3FVUp
bXwUIc6EnNktVUgQK5CWBoVcMhR8CUHG85S0wx6W4MrloDwnkJpioajR5Fns0il5UoFaNxoMlMog
gJtr9GkKieOYaeCxzlRBikF/Z2U+gvM52hrlhHYIaMfswRovR5Msd0pD68oNTzOGnjWXuXI9y15Q
hiF3OIcIUuhTfyoD+aPW8md9xFIBo1NJW/ohv2edaK4juyI4BWGwMzQu2maQV3VLqDAILA1h7EqE
n6x9s7tKI3PeUcCsMFv3CqDVFNXPWpS3rX4NLXGoTZYqJooHgDFObr+khjJpNuavXHMeGxbVWV2d
M4XsUslWcoF4wSozTfGc1v60su1VnnpHcs9QryoAWCjHpxYiWJI+oTmi3mIOt0FvPfhNBWYvueqY
gyuIYhTjWe8vkDFoYxPUMVPhx/DHv0e5f6f+bOUZtEpyhQokOz6Kk59FGa8kFXwacROKen2bB0ih
ND1/tOGeWQqABukIqpH+hjB4ogbV/IRY+NbxH9oJhZGuBzfVK3DlRA27FI9NhyQXiA+FSndlTS2Z
ksllbSkoW4qAe4956cOF1+aj9rYVwI3S7gmvJ1/TNYHvVtI+g8rxVEF8KmdOjwyg3x6k/XPdjXsp
ZlaJcf8TVj7TK9a5VMAZK8Wx0i3t3HbA+Mdga+t5x/XMI5Uv3scCGXVEo8apczJp4/xXalmQkmtZ
bgoEgXHZkNYDZI1VBY5wGGymMT1Vwv8ibnQ+txU1KKMHmkR6QXdL4KcSOdfM+4jn7LSooeKwt3vK
9J6GSN4EBHKoo9i5K6hiQnCBUUIvIyMdZZs3HcCxmX+hoLOnvjoaReYHiuytNLX3a16ySgXJ6q/c
3n7TQJiHnQOkLNnTpbQughZcIjttHQhq3oFBwTeoL42D1FD9Hg1wlV0TNQjOyvZiTN4r4voP1GJg
/UvzhywbDEMwCgsFK8wkAmzy07BSbUPRhPtuyAYebp5IdqCAMDlMbMzbsKiq3TCg1qNek67ixL5B
VycP4CL1U9YlnxMWXEO097HT/nYVXhFk+mrKMYmF0FfWsYIwpjQidIVlNMcQpqn5PlcePw/kxhqC
4wzJMYDoOCi0Y6sgjyW0x0phHy1uqIdAKBBcChlStDrwVesFeQ/ujVhyOpYvjWvc+lCXdnYqcV1Z
2h5yAIssAi7o3QN+xhFhwd44+sRStylLSuLMn+ioWxykFH/9wWXlBpAHfBhET6Q8cSuZOseAL3/o
PWBdG3kuxwk/idecbbd81TX7asWQOygjJNH82sr6KCBrdhA2Y4XaJP7ZWqfQN7UBDKd0oqckAszp
KURn2NC88zRrH4YTc2MNVlicqLk7qy1f7KcWw3ksAON5eP/kmxYRPR14DObn1DVumsZ5rxVDDrka
Yyls1sp7qH3n00OmqHHYYFr9JQDxVvWdK8rtZFEGHAOORfUAqlsVbBG8qQMesPK2j32imcOjaWkA
NsCbkm10n8I71abkA+HUAePSjo+GBUkhWX0YqZOCpTJZEBsbfipoC2KBUu0B8e5NJT+1EGOFJ7vj
bOvYUhJrDY+L5AyD5qHtbc0W84TCtQoFbq0VKQqSK4GVV+pU9w6EKTPr7guIr4Uiv0KAXf7upKCw
usLDOlh2GnixkQLHggpA58mU21JQ2fgPXhbQLK3rXQ951o1A0OYKRiuK6Zfmd/vSw4Mz/jd7Z7Lc
OLZl2V9Je3OE3YvmAiizN2EDdurlklyawCR3F/q+x9fXAjzqKSOqLF/lPAdOIylKToLAbc7Ze21q
Kkg6KbJZOkDi7qGxuZZ6YWMrq/NrF9qtgnprLPjbzHx3FxyusqwfKJnuBji5TV09xXBzYbpdcJvd
LMDgKGRUhK9L0DDFfgpFQQt6ly7sewOLF97bWwub10k/xILqpXeG6cjdN3GMChiQZoKrZFOLI4Mr
8T81FdZRoHyq3yjjsll0YraR7QES4quWV+9xkD0gprhFXkrgC7kfmEjSXZ/Z8541yFUogrNwzW8W
/OESDrFagMSsLU/Rgih2eS/TAi2eqLyXSClK2jDE5QBSM5I93Vck+GpPO/CdfKps36XlUwwwuI+w
47Q/RMAaB7Z7OzQH8rSumGgPKTxlwWQg4SvX5sIqo0wsF/SyUwJhrqAxpwuWOV4AzSXGs1qAbJ4K
/Rp18n4S5vdqgTor6M6F35K+MqEQA/scWPRShLXkUL3GXf/SJK3Y6pCijRBkdAs7eoAh7Sww6cTs
vjvQpRso0xW0aQLenvOUZUEXPVWqfzXtJNn0+XjPWiP32D+Srg7WdovZ8j1sDc+lOwFAlUZDXn9Y
fJ++M4KIp6E/FngvUpkcnekxiLX2Pi7EVTnudFFV+DFH4zb1Zbplpsl37NsIFOdSKggZtPlGywXC
DfiSM2EBc2dR+Z2C/g5hkqDh1dKXlMl7W6EI8JkoaIsZnmqra5HRLzY5MMgJYhjqA/1bPXhtNOWJ
qbrk7ZKy4jBTIiG5UHm9I2E9JMLkFMMYH3oMO/H0zYE9TtEshd7fHzQXTYMBn3y5vv0FWN60eGxG
EObZAjMfTfXNhG7eh2DOI0UXbjCmKwsDLJ4/0sqVjsg9gI8eLKD0ZkGmd7DTcTPBQ9Kec0ZN0QBX
VxnrFqs2X5AGHM1c1Xuh5HQKKRmvy30bSLuiPtUGYNvdBeA+hrf5AnTvK4ZMhJBI5X6QL48cUZMf
Df78WRt2swuZKs6BDvQKwo9F1EogTwm/d9TIE4meEj3vvKBIAKY6d2IBznd0SoD6sGSZ6ciAgs4K
/5sbqe9icV4G/ng9Jf5zK/qLapxkDw7vglWVHK+8/IWdjiED9n0OA98mG5mg1eRSsB2iqkArpHUq
KL8xqib73VhQ+hgIdvYC1/ebmNjc8Zhncm/S4SddD+ZuSBmEACRjIH3AeqnmaDhVDbAPIsfbrR29
VPp827GIPPiOjr9XT+5ZAqFRmOzvCG+O9UIeYLlVbzHy8InAEtCl3MuFU5B2NxPF1X7lFwj1NlKu
2M8F4wpfrunlWvhQVUG1l37hb4bYUzh5i7D5rs+xxNZqzDtQForYNiqhdnAg9Q8YXN+d3QBpI92b
rU3HlWbQpWzYVQAVvZE++gzDGZ84FWomkzvdGoYTsp97zY6fyF/PqVsz1UY5E1nlkzU3DsUOeRg8
6TGVrJr55AxRpxztkD9R9yEbiEuFawUXXcIij2i9BUXSeUOcV8cyOM3zEG2CRfVcGbTnoUCwXjQH
6gTqzp0QhhRWdA25h/0b4rwDaJwHqzQ+yiCJr4R1cpObmk32fSfnyxgGxomWWSvw+gVtxsqGCSuL
sSZZgUMmS4knsBTwAssYrRTVvLLLWEeGYlMTNtNSFhr0/KEthquq19WWHv5zS94LmaTf3fKHam1y
HBdrptCjhyyaH3KDMl1NzxKb2fDgJ/dOQeo6NRFboyxWUL1XXTp46ax9Qm+hpRSRz0o0nQulEUOa
1X3qbqZ2qT8dzFg8mdpbmqhfwiQCIdfzi5GjnDH66GqW+JTdQLdYvgMVGvIbfU6fTYvTOndLOhjo
CWZsPk6ae5oip6grgyPul5t+gR6aE2E5RGN7PuFYe+rRDqTLCqutgfURLPUuNJhD+NZY28SnBs4m
RVFcwKm/nQv3oEbTORa5fXDGZ8oz1AhRu3pO23/kBMvC6PBhmdrfpT4+U4546vAdbtDC1ActUzcj
kMhNM/2UNRXZtGNJA+iX/RXxbxkGM4YJrNeiOyRONxA3EliQ2phIIOnexYpASRD++ULe9lqAnxUG
xG3gxO9zyq6ty77jkuTk796a0MVXXtOXL2G6+M4AgWlJiKRzIKpA3S84WSP/pcga3CY+XY+uG+Pd
wPYzmDP8JfatE+EYIxVVYn7G5q5m/ZbsLhZalDotwwub6NAPOhyfUX4MU96Cm5O7LIiPzH3BoZBP
HVJywDss9pKUXGcDZq2TZnexhZMtN/p7N9cfe5tQhMVI75Af4FPCbrvvCoxTWWfXqYVHr+XfjGRp
4yJaPvj+fGWIjm2uDsqKaKoz7e5jEql9687U0htxZNenUffbD2zE6nGPm+QpirpNmBmLhavGmiuw
lbQhbvz8s8rJBQNkKzEOqQ+TPDiSKWK17yP5EJqCvPYB7Xozqe/dh1Po4TGp6CZRYuwAYGysKaXc
07Llyksv9NnSJsOTY1XXIYr8g+PAl5sJjbKqJ5D31cHN5keFmecccf2y4EvjfauX5q4bgVPWKbkw
qGQOetvSWcuP0mhhudPAmQNglRZAgprKuvSjd+Xo0anX+9tGI0GxJrZ5l44gfsJoBP1gWgcXpOeD
hgVXKXEVA/Dah5RXkFPm266ou200msgV0yPNHH9fTEN/tLSjXvbdfRLwzvS4R6HX08MNyr0hxp+r
+vh/hNr/RqhNLpP7XxJgbpP0PSyyv9Jffv/Snxpt1/zDxGBsW/qfGJcv+osUxh9CKJACti6IaFq4
K39qtA17+YlNMJND+JJpK4TT0AMW+bZh/KEkQi9H8e6W3/1vZTPpwDHRYBcp6+f89POf/7B4wrBd
nYgm3gbxXmQ9/UWjXfeJk49KVmctsi8pylOKb8ARF/UyxO5nCqHbcpw1iHKjvuu0R0J+jW3RUTcN
WXZQ/x4uoMMARWlmSt0dH0FFmZs+ucl+llqzMDErmSYevKA29h3hhkPO4sc4MIclTAy+uR3q9mOs
BOqahvAC5iR6gjMjvqQt6sJ4Uq5D5Sxzz/Dl+10cjmIpjtnnUlnPpYVVvW7wgNRCU2ifRnsxG9EJ
+deNRnayHo3nCbmzZbvacf2RHkh27+vdaijsc5IFqHa15HktsJcT5eD1Zq2yI8qD32nRMVgfAjNM
MZNh+vt68fqD9SZa6vLrva8/AI2CkFkr38sRlE1Wf4bNAHLSyVg+ijRjvuVGyC671LOvULORiTRR
c3Ybqs+/7xEKlyU2U9pM84HiVXuCfwBfcUaujF6wIJiBLhJx4F7ho0mfCV1taPs6RpBfvm5iCRcG
Hx2pFAl0BwzKvbXrXbQNuqWXl0hFV0SDzPvmJlMWauRGjw8MuZQX6uxOH5wfqsTr2QOw3+Pv/Z7O
FBnCqHxzHIT67NzufbpGBH4rB+epk4Nly+GYkuHpONpr5zCRGD3dQ3yhW+mO87FQ2RXKaWyEWNB3
YEloy7dIGcZhMieCcMgNcQMlvLiOjyKckpOGZsXWmwB/eCfDK236NHKZX/d4/WgpZtdDkx8727zU
sdFd+VMHwkD/CAYoLdGo8BIIQSKPxkNZI/NCOWpcl7U1bzRkqqjk+scJXvlIPu2VGpE41lYDIFiz
QvTgNWdnO6e0t+hoDaZBozHPbsxw8URmdX8whgBanEx6UojqgeVQpR1Gk82Ls2w+9Wy4ym3fvDLQ
0BZQmC/4CawrkUbqYDvz8/oztxw4eoj4kVdQfl9eoGKssnqtHSQf/ZrFpHEtl3fdNuFzr+mTVyPa
Xn+GXMK4VtHCz6DXH4r5SQUx6UFmSyZnks9X9cDHGlTE8bDSg8v+yJ7bwJsn1ESDnOODNXXXqls8
z2szIAbA6OFA/ctzQ/1ah8lN1AYYKpMwu2jExh8nNDR6HrRnMJcY2vnPseEtd9cnv27y0N4j7EFW
ihgf9QOWKmnyP8ftdFkfIUPFdCkofI6zTeIzPk6aZj5NifvZCp4Qs1NuoE91oRZEtFF9tkYulspQ
dymLApYa0zkqU/qUMFCMxB3PnTVTQ2trc8cWmNqLgqJ8csa7JNTb84IS3/dO9raa5wd9QiBAid5d
zffFYmb8fbe0zV0tk+Io6F7P2x+pg2HLxDNxph9DzmL6blp8c45LRshq5M8axbHo212TpOy2dCxX
bo3CjLJeT/2dfSVDAhqmBeUQwbkmnwRupSgCBAxVghcBRH99TnTMYamKfyQjudPh0nRbO2/T0jNb
763PjUgo4iS1Do2kBd74UJ5nqY4Zarpj2bvz3iwbNoS++27Ubuqt9IH1Lc1Z8C7xAOx/H8kOSnvh
jNqWxhmGSorQkTEOx8m1q51uzRJqHplKbk6XbOTEBpGIuFy0RUo+JFIZW+sXH/i/TO2twG6rIIdE
oJMbkdN0RTR5NKLBE1ZwjPLqgIo49Og8TF4ft0/GPKlzRb3E04v8m/I56FG/hLNoAzIaEvO22oTZ
h6mSr7E13N0Amh1TrUEaQTODD8mvqHSGeF60n6xXXSKMt7LLraO2BNgsvmS12gXXu6t/vll8lOs9
EIwbw4k0umTUKlj6jX9iJVbn/HoqNEXx0Iqu9FaiQrSgDZQVMV2t5AO/WyavlAI2qhqiDW3M7VHc
Aoypk+Fs5mZHVjFkyoBaOPZT/Ydu22Jvdb7pGXNzjwPQP6NqNY5QS6fm1Wp+BZLeHmLxiQU1wNSz
vdUtrtTctZPtKEOaQo76jJwYbsnyypRi3g7SVfH71YlK0XX4BQypuCOzPC6PzoCg1zJar55OVT4h
y88Gmyon6WUOyOIdGBocHQ9DRejz+om/Pvv6kMhs7L7JHFxPTej8PgxNTOi7oM6xHpT1ZqUIWKO6
SvXpY8gJMVnJEWZv5HsLFiwlDxc/VhbZ5BmEW7hyCJeXEzSx8D5O0JZqHaGyXyFADDFnn+eb0TaK
o9Kk1yxKISeHzITm/0DMCKE37Nr3nRtL3DcoPCJaU+canSNF+XMs6/EsID5DEQNkzipA9OGjaBkg
ugx6iBsPRGSMdncUVr+rqpkDvtxg82QAK3IqXChmwr27VZDKTyFlr7VvTPYgUVCRf0wVc0FZlwTA
YApem81fN+tzzdzdo6FvvXV4W2+MZdj7eriSE7JIg1Yb2PUuLALm1q7EU8/VHwjJaLDeXW8cHPvg
OOwleae9InfboRogKU4uLJP1ppU0BfXGP69jUDYzpIctG7ic1juGpFutVPO+BR29/r/reLu+l789
nH2hHXKVeUSLsiAkJdtvnROyH0z4PSVMFITpS2NBgO8X2Pl602ipuWsyjkghAvNK2lXF9sj6zFh/
UUjTwotuathbyxHE0jfNV4lAQsGZCbQGAUrPtfSbXrG6fM2lG+G0UbuF9QMbwK8IU7FoMRFQog/B
a1ol+5hfjJxq8BpbZ2CujOTSYdo6rGAMfXE7kxRPQXu9ay6P1598/Viyd+464/T1s/Wl6wvwvpcn
u38zFmOwPcTWcfAZ65ZHK8tiZcV8Pfx9DyQDkjiG9kpBxVmfK5KgYMRajmNpqaK/xFVxMHPbOhh8
Yqok45mwYHZ+vT0jl3VPfamBEbWzaR/V+a8o6+VZonM/V2Uxe9J1SXqDW5IiD/8TXrLcywkqRvv5
rye/XvP/es5uxmFbaIhU1td93WS5XR9l1f8mm6zP/+331+fU4nhe73VjRZ60Bj53vfTKMouG2/Vu
VatcbilULwt29rsjAzrJzF4F8P84GgXD4r+m0K+H671+Bra3WX+8Pl6n2a+HmVHtMFZO53YEQZFL
Mf4GrKxElbpfOge/9SPLdWQRMNlnDar1VSWy3jh02QUnV+cc+2rYDiier9ab0caAPTEjL0APoFyy
HDe+btMMop7RgybBMe4TZ9gcoz7xDwvBoatofnE0VBksnO3l7uguUyG0hAJHyF9/9J9ehZESAd1I
9+P3q/I9cWXlabYZfajKs/polklrvbfedJnALLbeLRM1I8dcXsSuhRCg9e68XChyJXKsdydj5HL9
+is6tHOUCGOfXoICRHOxMjXkyuj4/cf/8zNff9JfqRvLH1+fQ6HgnLqlxYnI5W+vCqfQmX7/5Pfd
9X///UbWl66Po8rmVevj3//j158SFFW3uJNxpNj2xACxfMb10/ztXfx+218//vrr/x/PFRmJ2hVO
eo+N0GnGLtSwH4WAudXVjj5NacxHgeASShbM8GjQdyMtQiqc864d4FH1c/4cR06/K9zyOQEmwGJ2
hs9XC/MgffuuwZr1na3wJ0v0d7ShMDxDnaL3rOVeofNyWZjY00hL2kZN+DRaORS/OPHPCs+KGXbE
vPkWkOQGongaua3XFu03o4iYaQDDkAdSk2vR99/mwRl2XSVe6MDPm1ZKDI/2BT7NZVHMojzI8UQv
H9Mkc3kausZLNSY+ZXstHENEJAnbdkzFXAtts4ubHMVuXaaHMm9/+SpcLKiDvw1F/6q3Y7RX6rsT
wxi1y5henI0Mrq69aZRvhpaSJub1BRkmeoV3Y1aacbI7lGVcLsekSc7Q1vNN2piXomg7hr7oNYTZ
eBOGP4fpI3X9Q2ws/t5YQ3achy8tQH+6GOHJpGu1z4sRhbBxMNryVpZBy1dVYQQPup+oXXalcK2D
7lORwIntBTU7t65uXzRb/bQ0NPFLASPDLhzyq2ATp4cEx4WReFaNyAWZMUS2VO3D1PggwOHepTTx
3GcfIEb3HUuu26lL37OatW5FMrwRibtqoptNbIS+4R7CpiFnx2F2hICpt9klzx5BSXMqErQfAoch
erkRYwnw77GmN5ApTOSBnUKsM92D67QYN5twN9bBMxGo8SXB3rClcIIlmO3jPpf0x2glbMbM2iNg
Tz34qfmWuO33mDP9jHuD92/2M+G70bd5lE++vfDlde16VixAMxoTuaXkYWx9pCyoAEPagschkI/O
UJsHA9N2iMfjITKdR6dMbwYXHQ76RRAeMrjtmvjQVjhRUFlRwG9Kskf99BAp96ANVbkPMlilOPFh
vDVX/Ku2ANAXl1QN+TJigFuIZeC6GSYj1lYQElEF07eyTHJ4ZnHrRrU4AT+pz8KmHdJPE3IJDTK5
lpKgZG7GhvNV0h/amiXZ9lW1k0Xa7M0B/LxDVJA36nZLtOpwp9PNNwkXOzdt+6EviyxH2ONpKF80
lK7oQkihM0qApya5n8QysSZqrWtnMcukPQp83U3ii6n3xqGiHpvTSZiEp6XSP+RW8r0yrA+rsR5M
R4jvZVO8lAxR26lPxMapOrEdxrk+6PPQXwtxHTUmLYiRgjyeKHrJPTkiKXB5kj1uinxnKnIshkTe
q6Jr7qb8U8zRY4G04sLICkorZOz7Zl9Vwk0e6rIg93w0KWBpP2cpn/PI9/DMgj8l11bF+O6zANt5
kmKZhX0VbfO++QleyNr5pvto2VVzrC5d3JgH0yyId1SLoqOjpFxgoVy62lxu1nmmqsUyjzq8tuT9
9f5VQwYVvqjuF4tcvFGjgRmJwanIehLR0vgQdXDzs8Y9Z05I5pgV31Q+6EcVJG9FIpgDCMluECQv
IbdEAVcsQlvqPsiba8IO/JfMB/xZqzjZWukxHMRjaWs+qp3EC20L6XVlXhIgtffaiFgsxhHh2Whs
htaFf8cYBa8yIwmoZY9rjuyi2+YG2uhd0Bv0jtRhKND5dfR9XZW3RJyJnxCTL9Zk6AuA4n0e0q3p
hAKxUkDuC+cX0u7+2tfrZ6O2cBqLKcfbyYHWn/s+/SwjMvbwLNtHtEML1tgyy3fKFHymHgOwKZNX
1x+Psyq+yZDMI/IIfnYFCSjYIlOcDiO6MNMgp1M5HhitnSNlR4jkFT1gONJF+tBPMicZD9DDwiLY
t2UE+3oihzEu2z30qnIfje9dMLyNDhzgeXhqg/RM/YqE5yZ9RK35hIiD/g8K8rEJLxPWnFxXH8Re
4/AhTtsm2g73DjGYxJXYg7MbxecQorMbZP/pyPyYhKidpWv3Xj5z+uGDRmhUzjdyOUC5EyZeGiCw
H9G8OYnp7zV8PNsuKfNdaeT6glamudJFH+WAHqFYdCs9RMwO1E6FiTpg6+kwVaWH1O2uU1Dpe8NF
QFlGYI1FLn9OcKoQMX03zYoE8MIE9t30H5g05FZAb250LJxRKBvCaMgmeOttMgT9MrGP1KHKooeU
1pk3QRMtWRGEQE+TsyE9AgN3sKU/mdCmD19N63rO/JuxdChfD0V0MP3u1TQS4MCT4+HYuHRKqRuZ
h9e1KHIYYSYS0NS5od7seDHAXrZoRFB0lIc30VTeE2pxZBau9m5rerEdGXs9nl8IESo3VdzSllKo
+kMWjZuBRI9NNCT3imYSDSoEzuH4burkxcR8I7SYn9E7jawZdeRRd4FFGcqk1bMbEaxk2rNK9Evz
Xobxkzlr7wizq/MIjhyLZJ+c2K7eoF0hIi0Ib41eXpuLWdYqb7Nc3jlzvWhWgBj02rhHsoi9oUWd
MJkMxiG9xq43ntoqhCccMi9TQHgwNePJ9hkgk6gU92WQd4c6jzHQB9qDWRAJmqEB7HtIeF2bEVVT
mD2GMcjCoSsOc9vcJeCEdRuR7djNV6Cf78ZCUKzmK8tsIuqDidEB+ute2vZFo0N8KooSi0Odej5+
YT9Nbln5tdvAtp9KhN5dHt7ZEQqIojc/ljAdvI1EI0bRFpCJvh99aoFh7OwVpiSEhyInDM//IcPx
WzdzHLUYKQxyYsSlFSgUDAk0MCtWsL3+IC0ofAFoYHtGFmBgKA7tbl82cbAjgnxn9vlHWgyFZ1X1
QK40ykS3IUvZct6BkUYUUVkCGm5zKyasqmNJ7KxhH2KH9EurCH6x56CKbwad+1Jr+YNbYriTJqJ6
R5R3IoItWByG3E4J+IpYPgnh7hPd8MpueGCXy0TNVVdLosSXhvcAVILklgCNEQJQNnuPhQ6fZIgQ
SgCtwGA/Mpq71+GyDZmzB4td5y4RsAOcZL6ejPJeRkJeNAS/ZY4YNW4hL9ZltxU2XeF5rsp7t6+p
NTtyPwekCGHEht9WFRdK4qRvJaxubfZ82neNsAxQNGMNpQBab5E4HtWm/C6IXPt2iryxLdw3hiMk
sCzmvbKVLkKQETRAnVxqIc7k+Db7SAYjM21OCEca0YEZ9vZEQmGhTw8lnd072xBYr9Dg7KiBRyil
StjIVCaPpopx+HVHPaD0lWfFZWqST5LuAHcwJ+1El/8oYvNnpLHWSlGuewFLK5QxYrwdwNwkw7ec
JeFBL0q1p6F/KgcBfiOX8xF4icOA6Ir7oR2vwqTSb2fHQu1MbTcd3D3LJA13Y0LaBq7LzGpuEjOs
2XuNSCV6CpSuDe1FE0urvY12cWTWp0HWMQQFUCRtWpKRAqSRDKdtq0fKA0FOjIz8gChcejNWql2k
N3ifGv8qJpiHhVb4GTXXcS69jPmVZaR/tLLywVCPNskS3/xagoQZGs91YCgbCa3r6rXpKZx3+D5N
PKe8I+M+C6yX0mh2FPDupaMWynPe7kc5Y11tXECfxfxQ6Bqa9wydqeCITyHJotIPSDzHC5yOl76D
KmTZgmLy+NCpAc8psXiIis52F5JHlOl3LY3ObSvGH1ZO47t3BuKBOp7SfA25ST0/O/gjtrOv70kM
JAKI6KfNoDVvXUBnTpZzu7NLoiII4XUiNBl02bc5BBDMYum3KavxXUTZTwNpA/QSW7Efc0BQRhqS
20qnbPdLD7PWA06BWCDpIJy5x6JWFlYhuoMJOtCjhAa8je0S5AhWM3Y56NBgGdFbvE4V/3NaWOXW
bQgQG4xbgR2KVVeyJ9cu3iWRDJmdujcImUSydNF8CBMIlW3cMeA5ZMiZwJLq7l2N7bekc+/Niqo6
ssGtI2ukCyBeGqxixjS+T3nGp9Pdlz7DCiZsgZSnAlU8E04OtyrjzB72FNIutoPWnRYTJX0KQJnj
npJaWz4lwiALmHQJ3YVo8Cbrz8Wlj6IPiwRUiOVkacI8IMkDwQ6zkjXiEAr6X6ApbjAb8AWq8sR3
xraNEIw0qydvcIsnhxxrlNHuSzLLQ2lj5c7GJz0MTng8Dizr3/0knE6By2I5d9WDaPLrUBuhFUB5
T7X23FrdAXrNtMthfSciQ+jGBQkcIdoBfsEpAoLf90mbtN/1GSB5OQQujl2cs1FAozkA6ILxq5BX
nSDjQalqvLTmDa2hYKdm7N7hjDUiAd8+LzkjBpaSKZ1u2btQCbK0S8ualFHYpVwj2u55Jsr+hl0K
DhHMXDOHrJx86C21CVis/UHf9jPs5uVHFB4DnVNbmU+MEj8rmmdemRkH2QcVFwZkjtZl1EYcvGN+
JhweA/XsBs4uprOOQovWgmthpdWqZxWI3tvFWuA8cPUMVpmwS0G9NTk09NLoJ/YQbIyZ9Up8UTPN
BKgljb1zow8bxeCp55xs7AWSTrsayyOCxnyOdpqkmNjUxWc4V8k2DCeSIqcPmbc4ifv45PvLGxA9
+pOwRqKLDaDSvncBFC8m1xvWCC9GazzWen8HmOLekdGtG/MtZXFAKTUjVs+d8d8yP7GRrzqAnVEU
Ip0DK18WrmcECfyCqY03SgvZIYc4I/RCHsIsZN0XQj3r0k7uexfLW9Ri+2kY1Sapb0eE90aKYQQS
kbHpRuRGHApKeviEBujC2zGgd0N2ir4RU4Evkvycq4QKQ2QtSEp7eDeq5tXpNJw7OKwjcBabdIif
EY0CmH8NMtTRbWMhG5+YnVv0Mb1sbnAu2qlGo2RU17oBbqtEr0/Ymb9BTkGGpbhQfcIAULkp4bui
uukJ5jW77imaLB/2GdRiRIFEZHwUHXh2SGydp7GN597wMJW2J1sh9n2SfLoIiTdaJcDv5oHXQEda
NDusNbFD84lwB2QtMKiJqJJUKwqvsx7GQnvqhk83pOqt5NNgVd02dZy3JZfKVsxyBmwkkxATAj7w
wbc0uhfwrx3w/9dpTK6ByE8hXCyrxKU7F4G8yqeeF7FSRcjOyoHsg7Eo4WYQfEYUo70FynYXajQF
SQ9heIjv3LDcBUQPSGTwh4m3gJedkY/3HBpOsa/omUuWo7Urrpc96sanrSZ9+FZK8ZFGMb50HRRz
JaQXa7q+DbCgbEtVGai076JWRHttgHzlIkSSs/sEifmzzYrPRVNiZdFtnxdyw07F5ztuKshBpObt
9AhFW5SyOte+G1HobrrGmuB+/TARn1nZjGhurnHdsO4kmBiKbmVci0Z7aiZJl1jl+a7HIyufMx/q
OFsBBuM538k2/KH1QeRVyXFkdw8LrvzGpHltlPO9HXB6Zntj+Z4kOdbboTf4jCkHsK/0mnU0Z4sI
CXmxIwR2YcnazH0wBvlaxEuOMPIXQ51KPLCETNqPIQXojWNeJxYSg9TPz+DC7qjHDRtrSO5si/Yp
MouqGb4p/GRRPz+MY3QfRNMpasubtsm8ur6xEv0VJ9nW71HwVj/KkM3GoN01JPhCEbkaI8Ce+Uz6
BxvTuSs2XLgsaAN5ayTBu+4bT7PeSUxV3aGLq884tLEdsEvoM5JlLO3JcadjaYmFpSc3dbQEkvl8
XKtSb+bc3+t8W4Zv7lHUitB8dOb5W2WO8VG+0lQgVQ1gcgtMLe4zr804Y2oTA7pjkWcxu3tEpm+z
bb9BCqGEIK+FzD67xn0zuu4jzz+GxseKS4MjE/4TbaT7Ct9/pvJPnTebzuVnECaPcCK+5T1BrFQs
4Qbm9gc64+jQJN1rzgJ7M0cMSXE1JRujLd7TmMCZ2n7MI1pEZkqhYDyZyEBTvXy0rPgCGubFls3j
QOBOCCVxVzj+vTPOVJb7+jNxkns3eB7M7lZvtCsCnk6dSH+Ugq5SbWuXVEPbO5PAIgIM8nWPm9tq
yPjWZfWiRXflHL0mbfMrC26MpkbKVJJMEbTONWTgTdGFtz688UozYChZn5YE/RdgdYULbtz0Pd5K
emhUkVhpkzza2gDD2hfDbI5h8L0eA+2UtdO95rMVtAUKtOhhjg7/I+jL6QNO/0bQx67MlOuh+jH+
r+BXsXtv3//j1/qbN+/Zr3/+4+W9IWY5aIv8H38+v4jk/vy1PyV9Uqo/gIURYGIh57DwGf7j/wS6
MZX9YRvK0B2pW/9S85kuaj7ddECh6kpyi8TuTzWfaf1hmRYxbobUbdOUvLv/TpbbwlP90vKZDjUB
h0A5E8uCUGgx/qblw05ZdVrTqftEgP3M62Q6NW1warH4E8CeYfAzLIpeLLlaIt0Paigu6KHwT62t
ptKpPLd2j3HaiWstTT7/05G8+/02/iPvsjtsfG3zz3/oSCf//u6QGbo2m1hTcYAAz/6FBmuNZmqH
rXmvqC5XOB6uUxZNm9bRLOJP5D0k7wdLFiA2i7jbTRQnt7aS8tgFDYHBmRPtkwBLvD+zbHCs+Mqf
KUIIyFgbQw4Ey/uRR6UbcYGC+1H4H//m7S8H728H13UNIWBeYPPi+//r26+DNqGiLc372R3L1xoL
ww0ChWqbsJ/YlvCXwJCH7h1zBuSNV2iM7V0rAQqR/nAFZiO60qnXYamBEoNgxtGSPY4p+eRCaYoK
zSHm08+8SK/qE3yHBx2N28UPJIN0Rm5QKewr6uH3/+YzLYf8r5/JZt0jheM6fDb598+kG1FAYSg1
7jnRgas1wqb5Ywce4+Cpw7GCZUdaVwnnB5nZjnP0i0o7g5udrkbTH4gBqZ6cEcOPneFQiit5g7ca
/1O31ePEfFCL4zfIybjCrLH/r9/6qkv9v946147JFcVVZfztbMrL3O+C0tXvJfREobT4YZKHIauA
MGURSKCgDy/5DJYumhLmvHR8K5ttC6rXgqZ4jCMqEgCTIxgi8+gZXYFtIiGrD+DftuIjXLRYv16W
D9vJbqDw1Hl462jAQgHWXULTbXbA7wiwihKX1AEAaZwbuItMFvgG4zynZDPuW3Z5+4rt4zYZwtCr
FBVHbSiLo22gzC/ENjWLYAFthfelT0KxT/hNp7nyVE3BTRQq93q9+d+EndeS21i2bX/o7gh4bLwS
9J5plJJeECkH7z2+/gxAfTurVedUR0WwkiYpJklsrL3WnGPGNM87K93hCmyZrSiYAiB6I3Jqtpxb
2EejUun9fPzqEEO+Ytv91om8vUQocmd307CrFfgWMlKjLdV3d1t+6uPuDmku3ii6qJ90TQPEUnpY
852dJNvP6RGm9VZMOB+Y3mqIVfq9RrMao6o8MDoHliKKH6M1ONDtcOtkPkipQRoPJmx0KOpq/8+f
t/a/fVUtKnbT0kyk04byn4ef7KXeDnagPYTWnju7latEVtXOq+faPDEO0tauvc6YhynKaxCaJBKn
kmGFnyOx1Tz1QgNg10J/VoHhndmzPHqx9uc+pQ5KFTM/KRNm5rz9l5c9v6w/v6bksTuWjSdf4///
+bItwUxrMCsV8SIzOsUKnvzYuul2DCLZSuWWTTdDYc93VjRHMvq29TEU8XPtvCuOop3oSvySc8ur
l4Z+mC1ZYg4h1EtoZWPQ/qsw+H22u/9+XX9do+fE0T9fLhpwXdqW4rAs/LlGd46TET4+qI+U+Mm7
MtauHOOvYZ+cgzZvXSmJvogyiQILdQ9kvbPqR69hLJvDP79vOuL3v78QR7EZpvFqzD9l6QQ/E7Go
8Cm1Wfdcxqpxrt6SILLODF2x+Yj2U9p9ieFHPIdTfPG1Oae917Tb8lYiS9mGY59cqwyUIpB/13fF
HHVVgNBY0YgxUeaJMx8OLKgs23dDah+0sHvCmZhfs3JEa6SSeuoxt6wQCZyFyPDIRsnnKA6E+89/
qva/fEV0XSEd1sQnoP9tJUMRlTul4ikP0kG/G20fnXoJRQXGEFvHyHyam5ukMz6EKKNN4Q3JV3KY
8M+DDNdCfdoWEV37kS7/IZgpR1TnHQrAYTc5mViXdNdX//yCrb+fyG2b4oJzBv9hbZg/u+/vTxRO
nPbV/6cWkRIKvdMeVd2we0vDOddShQzYfi/GBh8SeXurEpY0ppvY3DAlzE9pFRn4HbEQxOZdDSbc
hzmNQtnJsxrE9C1l/tVQ1M7lBNyzhOrxAbnErZ997xgydZAib1bjS0TgOrrYnB1Zxr+wb2vgqY4F
Z5IGwRZ+Bbt3QjbPbTqmZ6Xg4Pbzk60NTyCt5bmJO2eDYJIM0MFOV1iyskl211JiZBOdvEUDTUgl
0+6gTsxf0DXcLCzUh2htsgRb/5hH6rPq+PprOggw7FpuHE3s64QWDRfP0gUUnWpjzH+UVund9p/f
d2NeK/5YS+ig2rwNhqk7LCj/+b5Hie+1cnTUh+PMImR76p7GYMpPk11ViCOt4Uk4HUwD6ovzOE5Y
qCCzWTkxV53A8pYqTHrbmhwvqaI+E1dkb0iw0dy7keJ3RIAFa1/m46nwX9uudj1dOtuibAsaE224
8hpqw2w0nn2M4ch1oxuBiNYLun43ybTTBGXjIvMClj+NNmiHxnbqY8xdefKMXUBHU21s06DNtqDQ
GCvTht2kZuwcGI+3/+UbqlJs/+2d0g0sNQqeYMNU/ninxKC1neUZ6mMosjejZMwo2+BzTLLXqS5V
Yy0tARWvr+DDhGnKUJjhbAt+LzaG4gS9t17pxXjJdHtc//NnaP1ZRVqKyZrGxkFRTUWqf76yFHxO
pADqwM6n56eoj+u7Y5oZHPlX5I3yzO7zPAhElaIIq7VqzWyRcjKhDBbwvOavb6HH2L/GCrgH86pL
JY2caX6nnEfPuUzaTMTySJg3gIptjSYOt8TcEzneBnNe+N5vDeWp1996fLYgA9F0T4Vl7GO7eRdZ
0h9Ub5UJNpxpYpYbGOu+Syr0biwnLLEl4DYD1ZxZz19+3UKj0jHwwjS+HrygXTUhYm7VRu6QGbEJ
s8QptnqqQB1DyKSr6niN4/coHttzyIQtYWmm9shndcCnOFXVbSf1Cgppkc70XpgnDgIpqLLE39BK
2ehAwNZ2Fib/bf11jP/0QBmS7ZLCAaWzqpGB/bcE7EnGKNzD0X+IuM+vKe6QrSES2zVxKyCSOJtm
+SP0hmZrT4im8fUfHT0LXppJMN0xmbEE0MaHKr7inzAMBp8T9qWCpEZK74NtV1gl+2ZEAeyT+htZ
35IaOA+tFG8zAqy45nW4bZs4hon6pWlK9Sn2MPJ2lnJp83vkxDelE4Q0JI2yC6Lqe4i4gabm3HEy
zeCpx+X7nDbiGOsgjbWIyIGMNk4XDlvJIb1CM9Ze6BNuoTgCjc0jWraOr6w54xB1HTHnHJInRrXA
QgKqpM5y9pb0XSBdqFUDBCwWXPGdUqEUSAdDI/TbBqqHh/z8+yetfWDkPtreoJNF43lnNaw3SjzE
N7PsNykpGlBkK7iEAFYKv8WcaaLhZwJP2mmsPaFk8B4jKBRERFbvrZsyelN7JKgRktYBC8lmij1j
VUHJdlM8V7sgS1dJaYc3P5AOfc+i29lRbe942tmeFdXo8zw2Yy1oqRhzCD187J8DRS9B4Z/HSlUP
LRtYd6oVZHAD1K9SjGenUHFe1BvIfNm+InUZtjLjbZX50HWUs9fEc6yNPqTfwUaM+6wK+DtN40pv
+SxMXk2CF9ivbvQvkTPENe4rvSeF2gYtnGKRYNhGw9HsfkZan5yUHn8VqeA7SzKtqnAro1BrH0bP
t4ePF/Vdav9QI+HtqmBExdWXLsx1AESdo9+7Jvpa69N7JrNgi+3DgopMm5290qGT1t2Y4+yAvtzD
vN8apF9hXOELAWtzK1At7QlxIFQ4r38YiaYdBhuRfdVJ5QUE+yGvlenExxYygoPe5mDB003dd5Ma
w48YgMkUMy8oTkBEjdYd3dy0x3HQXAqIabmHjzU4y7z9CccJlUtVR5dEHZmrW2SfB15dX70xrK9J
5awnOAwHqcr0pEHToJ0xD+g53zozY2qq+/TiFfWlDZmOKYYcHjbyjlnR5tJB7rcWvaCbTGDJIj2C
2hcGiCpNBBZ2n4JQGsnY6zx2Yf50sBU1vvbJrzzhABsS29mrtP0dXrNHyZX7NZwF3fPXrWlYDF9x
aK5KKnAW5EquhW6R2wpBBLQfhua4IsRi8uubQTwBMyiNtzVQklOVoFAD0M6UHFTkgLb4k8FvnYWi
ZLQGhHwbBH9/N+2LGagGeBp+ftMo93Ea+3t0MNHAMz2ZA+Ij0Httiq4wdQpGOUHoXwuMIU1umOc0
sN5berYb054QOAzWDcQ0HpqZR8QUiLRpOTE5s3VA65XzHWqjm3T6V+A6YtdFtYeWZGY62XzzN8MQ
T0d98llrg+Yn4LPh6swXTGAZJkiaQuzt7JNH2tauG5IfBHX796npm4PQvDvNVFeUk/FCHPSlqjyf
oB2dHGKn6uYx1Ke0jLVnC+JwIBg6hsrOpvew6nS6yIKv7bdwmn6MnrB3ZMDHoBIcOC20UCnGSK7A
snEqzNeAjPhjPAVQFA11ZTiTfV9qGYi0txru7NWDx+8HXrD3C9Ka/RjRFa0M6rsOXDULAdOqGtQy
9CS4nChy23z4WuLKStCAPBuxsfFMq97Qcf5sMobapsB+VmpbxmvEf/lLb9yI3VqxfKk31qlg3Rak
OGomxpKg9lCiIfuw0tRtLItf64aKDBHxM2hU/dBW3h0QKqoypzVeVVV7FUwON4P0cnhzJpkKJFBX
x7/8yO6d67tBQ6nJbpam/WzwYluEFW6+qtUDOq/lRxk5N1blaWssJpJMTsoG+Q8K8uU6zks8nbV0
/wgfCwZx0eza3g6Ct7UtzeovF5VzVMLCPNiYlBjysMpubKn98BSYimjW0AjaYG9i08ZbN18sUXQe
+jBhacDE1NAtOd0dg77rdpqWHiJfjGQWde+/bw7CcwCqbwczC2fOfJHqXnNsQ6aylkHiejLzI1Pg
jTZb+n04gO+ENTOHHM4XwWxughlRH5sk+I6Dq0JsgsDfc+pxo+UK4+ssefUN/7XCu7iTHcNiJ0uT
TTQ7tCDZcQIKAmetd2p4smfX3VR1ykwWetYCFupUw80r+mPWDuahm40VoTmTEOeLP65OAD/WkygJ
UEUmsOkNps1dnX3SRJ9RHCD0Xy5QmuIX+ffVahTGvoO75EQBPuv5gnNxcVyuLj/5CCIwGMz3RPgj
UPzUrm5nt2pQn6NZP0zMEUMhCLc7wA3jWiPeqgo0B+hVPO0ABb6oBn3Qzm/ReMQjyiJMuEI2J8Q7
YmOrP5XCuvQ9I1NdMS32tDAiYgkorimZiBiAsJGZWQqSy14h/7N3ZR/l18R5aZoq3DIMjjdCS957
lJeQTmbrESPZtouttdcXW9sC9xoUECkCc0TalhurOgEbDYSON4p+xbGvlF+EqLwz0VmHwubwDNjh
YnM8VOTDV42/H+rYWPvw0WxKnDO5JNnBBKkPQtFYgQVHOpy9Z4LwKUnMQzPVaCJMIu+xmp21gYkc
e3VAQol4xpFH/K/X0M70C3OdqmjUYWSeaA3ts9n/kywWwHDONCQKNjty+jo4PlDM5aZoNgQuj1t+
Wm77eOzv3/0/7/54BjOgOdh0AgXLH/9mulibPv6ZolRQkY3D6S/PHS+P0cou2TEHOxbj7GD6ePJi
roq8oPxZ4TSfNssdOcvT5GI95hOZ2Ostz7Dc8/F7y0tZrsY+yNOY5C/Vx/ZnVlG7SrJhG0UcIbkE
ejgKNkgyb35EkbcTgw70Z+oB5DvezGD2wva4XEyaVrltpOjQfxoW/BFj1tg1bqaiUR0cZADSjNle
ohs6KZjO17HTseMwQDG7hfY9iEKSz5XAPGYw1xGAmUg7MtNBdN0Ez72UHMnL3ctFyz6IpEQHBXFJ
WKmT6SFT//m3OQuaxzFi6kcC9G553HLTcrFcJUrAwAVKfs78JMvtZiL/9VORKLP2LoJ4MD/R8gtU
8nCC2C2T1jLKvYlgJZKiOaSg5o5mxcnTQ+VF6i/OAsmIeh999nvv2UxhyC2uKA+E9L+io7NU1Diq
C8kkdblvuegtBczrYq3KC4qwtmRK+WGi/O0p/XfC9+JPts05cvvjMfLfd3/ctvze8ujlto+nGfw6
2Ti1ZI3plQkj1mKYW8xusQFwYa7ZX/ymD7dMSBESLw7Yj4tscQp9XF+sof/n1eWOZjYvfTzEX4xB
H9f/eIblDsoBBA2wyddBS68D5S423HQB7P6+f/EzffwmYo5mZ3LKIR2HVV7z9t6C4F0e/PGw5epy
gZUcT/f8rB8XfzxumYZ93PaXP3y5Z/m9j7t7pxSbSb84enGvaJ82aBTnpx9aW1eL37nbhTfVzfNi
YoTjnKb75Z0p4i5L95NiA++yzf3ymX18osvV3+bzFFIon8fiSV9u/njo8tPyQYekWeFEXh7UdapA
PGSn006Pwn2naNT9/eQUm7ola46N+GJ5rtB/TJvfdsdJi+rPi+nRWZYOi8gdmGM9Gx/IFWaWpYcl
qn6xjS8XVS1x039c90wfG2AdmKtCtWAVTSY7jP/vtwzmk6mpAdojXIrxego5F2JAqJBusLyry+dS
UfhutTJ/QfPeHbwlenX+gKfmNYFLvLyBf7z9y21/+YhQ0mF4Wz6ev/z427Uatu1X2frfbREyxTJD
dKMkua6mFvikU9rZox280+CBc0smc3jK4ziGrsWOS5FbKWq5DUlEJr5tlpnMM0wj7uONjfxxU+Cd
2nVOm7k5pSSmq6m6MIK4gLMo38y7sDz9LLOHp5r+AbTEwVd8exbw4EUK1G+TWhtE4CgvZt+FB60h
lEKpTk5qPEpZaXsaLd/CLQnx4xVKYLIxWII55zElqssK12xpXcI2eJkqdE92YrxEPehHq5TfchYr
As4iMjT6LtgIEq3cIXS+llWmXvO2t6Hq6d5BGRE8eAWtMUv56uAp33aI2PeNVL+YMcyuEbZZq2GR
yn28V/EEQ7HNelBv3rDNejb0whjfw2mArd7lpzCiA6WQEbVmwqRRGzjWtiKXCnGqra3wcg4H1DPf
JwbA2z4Vzs7za/+ugE+313VmVI/IHz9hkkUlntk/Mi8dt0rdOnsPiNvKRoRTZn74hN2/3BVd9Nql
RrNhOAzOeSx8kJi53KBqM981PLSujsJ1V/vhAY11evNzulVhkHTbMswvTqS8mSPwJTXzHDdMBx+t
dHXFCABvqcq+i0wBK1JAoybDdE8f9M6CVJ4M8hsOSZhcif7tDokVPwxHSV/aDoioaRjfBm1UPsEW
VLBmnHJh21tHEAojtXHXWkS2NdMs2pP+Bvcdp8KoBGuj0zPg8/g+2QhEHHKiQvBhmTcguNaiX2lO
nxJBpeWiuSRTpoTVfUyZA53TVmafZMxeTH8Z6kq+J34IrURrtT1Yv2RHeGABVP4cW6wfZDSUd63G
imDWKmhM1TmXuSQSSIDGEQhUy7y7dSMuLVsdxqcQWbPZzgIos31g/aOFoo/MKFMZn0DX13zVIjZ6
OedBaV8nw4OXFzHEJMdOdXG8tM2jwc+4bjtDnpOu+OR3tnow8vBQwgLdtgBDQGeitq5w7bmyG83T
0IuvaI1j4zECYDknQdqulDToTqH6TQhovfAlTM6uPuzJqXFczyrJlrDAZ90hNk6aFEctLK5oMymP
cln/IMcivEaO+on5DRUsO/StqvYbju78OpR8scae5LO0yk4qUqKg0LVz+j4xcv7UON+0Ynwaw8xD
NG981dFC3f3BM8mHHi+M8NKraaPepVbpDlU+EFyZ15+qoTKftTK+JFoVnWuU0FlFj8pvA4sgoxSf
Zs8cyUEBOTFcf5GwjXslAsCZxmjI6/xTr8viwP70gCiC7BZ9OHfo6/HidIeCuYmVZ9WpUxFcaVrE
q+MNXlWeIfbJOL1GRVK9xMMq8jTgJjq5Q379kLgzqtwC7mQmtIqZiqqJTYmUaJCDxmFXhYayY2hD
GF4HSjAQvnKW2Id3ecL8AEaEfwJJ6WYm0XUaRUEVN+RTIj05Ift6GzqCrYx6wrWvtdNagYJH0u6U
rBGS6SfqqAF3v4aGrCSmosAurGata6bRZ3yooHgmSVBa1XxGSG6vtC7xLsLOfo5N9hmR45aHgKDT
PL7dmLhP5dC2T0gPnrVKo5/A1bU3FTrTFoFuHLFYMqnXrJDXNojrA0FBX2aewbUpZlMcmJJCt8Jj
DCHozNj1u6bkL85QvzQ+vh+/wNRlTpcoLT7norpaZjXsFI9ZqzN8UZpYXedIaTaRU3kE1Oq0vn8q
0QGXQPWufta8bLqIQGyq6lDYrfoSjl9DW8fG0Blfe621iCDqnhoz+mXGUbUfEuYmYC6KJA0wpffV
S82EesWkoTqk45MMYZx3g4X3x8qm576jw6hnfAC6Vc9q7xUwGPGqasrets9aEmkvyDbXA+OAs0k0
wIrJA6JPAct2lKQmjr5yyINq25nj22SU9abwASqaXRZt8rx0No79rPRGdfazhkZ/MADH6+ROeOwA
RwFtM6IfBVkCKnYIvEhJxMVs10bTFs+4FGhp6cUtaHEByFBtz+n0Le/H6gG/5dFq/TOlnIUxpdgN
ST9+1usYiHyC3y0KnkE6BTs1iMojlJsCLmAfvJJQ2z1srHSEbiH/maz2AQM81IzqmwA5vS7Aks7g
5IG1K87YRvfayraH0a06v6cHFBePseGcRv4HASzLpCShm9BOj66BCLLc4ul+Rfhv9hPJZ7K3jJZ8
0NzaKUN2lqhP91NNDaWRcbOuPQ6YIsfkWPDvkM9cXPxoQBVo9hwX2IxoDcfR69jMdCsQxqNMoxuc
f4CjU8rEw4H00g/ZDctucsSqU234Trg1DkTErRzRFnkoRTP+sMzmOpJ1uPLH8F0olX3ws3nZTulF
jxmRZhVFJaVX5WxJO6J1PyJ6aJv9RA11t3F9HnUlNw8DbPeNAiuHU68hniFwIkc1fmVj24NIiwAq
WbPhAjFhnfg4nkOfkKZousNXe9eDMb/UXaYQVqfD6HkImyGgVWIdmDNKGLuwlTfsXYlDj343EQ4N
XVHNOnS51b/SWuHrKxrE1RBhc903jtLCLBdG/TvNeYUsbrbwEDqcixE5iIfAmjpDPFyr/uEXX/gn
p0PPu4BofPocWOh8RwUwdYzjgMm9PvvEaJl6vDNukdmvTR5TXgh0p2mFqFSN4zfSqT0metrkBr0G
l9Eaac0pzHYLL8ig/gbuRKWKrzB57XpAdBotVscrm/VMMqUewMNgZhriMiMGJe8TEUb3M7J4EZAY
bTeUyR7WsNzRFqa5QqSIYr0zvFOvit3ueCP1NO2/6FmtbizT/+lXTOZy5kyPYUCYj+n1bDv3we9I
WM1wbPl8lbuZGwCrKdlQwvCtGKebOun4M9kr9wBab5Nq1vhogZGya6aDPIUvntVefJ90zdIcpx1B
Xq70jL0eOT/Cckh2Ssfh2iAg2kR2fRVxU62HUd9g+rXfFOMXVV2yd7TeXmcmENKhLX4yzHkyW2yx
OnmNBBNbb5y9ik2MYJ0wd+1RJPZrMKXTe+BbuC6iCReCXlIzdgSi4kaHm6MBOHNsjDHC7B1gnkdO
oconpcy+2XhsnLDuj16oTiuchoI2m9ee8Sc658JKb6plU9ejHtmESRvu65idRkUtfWYr3jqx/RD1
XHl5yb71WkLXVPmYyqzaN3O7BLM0UzZymrYJsRHbfrDWgY+Wtx7gpgdpjwAiwrzuxZH1xfGTrzLA
Q2MmVnnu1Q5k6uCflAbnLvRPZd8Qa+H2vn6XWSrvZtbvCOqhbdOHJ0aCe1rZ9FWM6UvpYDQrWQxq
xjFrlehHMpFhiqJtA9zU6k8Rmhk3McmWLkVNtWzFyYFhFb89MLBLKPbhCwyYWbXz4mILjAF31WuB
6XnVgCRCCgxcAnrAvRicEfaX8mVIE8JxVU4oQAaybOjOlAoNr6DQ91A8fpSmehvGbdFbrNWk/J3K
2LmjAr1pKs0WtcwOMTn0KN/rdUii1L2M8i+FGp/CtiBtRdXqlZhsbxUxfdvVPS+HsipCE9F0h0BN
nyJg6wdHQrwdhPxFwaOfRFUTDuwY02FQ+4PFue2mWc6hKnuqik7CuZXDu1UzgDEEaHNTiW+pUR+H
waNssuppG1ZQe2IIEjLXTQ56MGJNYl2JXUixFX81i9H+mdXeu5F/CXVleLIi5Za0+pccaenNdoq3
zInVY6MZ6UYr6pF6s/eYApJ/JdT2lMdgcuER1m6QqYTHleyAObEgt+zSK1qsYzA/Z2oiZdcI0XXU
ly4p9rrwUiZtkzw2gcnoS5FPMetvMhLznOQE10Qj2jnEhelOKTptpxpkqKO2/UVv/CkIMGWouc3H
V+OSKciYnHx8Ar13oTyqj1K3dhWRNQShoDaohnsXn20//VIavXrHMFus1LIscDzn023gk1gVeuVt
pKCPT1xcrjb6jpTe+9jI9hCb3jE3nq0yMS5q05iYaNT8ogXdI4mIzcqt8IJ5dnQLVFPbRCV82lED
15YSoNksz/RDUqkNESRb1leXfknNkMOsmAZhpMmDrlhXczEei+H6rdOZ37QRVE6b02gaoPZXFPva
j/V3VcJiYEB9xuO3V2Q9HVorB/ZA9A0j4AlwQhDO0d7VHpnsOvZTkmDC/hcyxF2glvxuTC5mx7Bm
NWiMq8OBmlIxTmWb/Cx9ohyQ4SgUR3l8hB9EuzGF7bvyPwVSnJnS5Fd/+CoKhJqSJuQdQXS09kuU
EctFjNj1UqbjWx9D9aLyS89Tau5TiUWFeT4GmwglUiIbNzDGdM/25qWGVdnEn+vKQCrp4Lr1rAJq
HbqRTd+zB1nGTtCpjlHvkUPplZ/+1RpIIJwQP3bKuXGIzzwOmgxy08ksnHPGfgR7oQY4lJPNPnbk
Dyb+exaD9gR15VHGsXryAURjeR5Po451z1NMcTGcfnK9EgqNOuC27smFIKZmL0bzmzZkCfayLNj3
AT4a9kSnxDQ/M+CTBxkHDoJc5Uc+FT3aIIAkimHWpxZTN9OKAhBgTrZcLaDAiBbLJ2R3eBkt3CSD
vlBODx77NUG2fYn9yknLAy1gcsgaroILMdARjMpR2EDEcoKiNnWG5z5i8LFjR1xhPkY7TNsmOWW5
Em3GdLpbSSrWs9CmrZjdZGGZr0B+IkbaZKivNnXX7hlE6G9mjjGO+mgEWd6wGztQh7/xnalPtf7U
0NUg78O5ioIuDeardNsGynAfAXQ3TWBht0bd4/uG8TAdcaK/QI5VlF0SMhMyP9X3loI5nC1hsJ0K
hxLBa1N4dQX8uUi0bpfU1PPIukBgpMAajfBtNohdzCrzXNNvFppjSEK97ewC0j9ddJj9TtjUmQWq
3xNPNuJjde2xHPdWbaF2q0hPJ1mqd5Om/kHAo3cZCv+u+d0tCD3n09CoSJQzfNicdxvctRIYB7tF
BWEgyEVgeWlipHu8hfpGtxN0cma7YepbXlOsjrsm1iMoiEW6Efqc7Uwut2i0J2OMfuY9M1a/zgbC
Gsz27KSxszcZlLlZo/4StYIdpU43U1uVt77v67UVhseJbyk5jbLdZxbjc9B+9S3wEvUqUpA9Ocmu
jLwYrmDnZD40HHMbzEowRUeL/owI+ltfW69FIS6Wju3bsNUG7xf5X4M6XprIMUhz8tuL7Sc3UVa4
3uYNiV/iZAZL9za1wdbuYu1H39lk3jjE4xqt9tqzJDqgK1+6qmHwS6ZfWWvlVyfttrBvvmua47Mf
155LU4R7cD3KDowz9ne9TR+tRUUCoW9LmB+kbGeqqcwL8JBJdkd+qR88sEl2QpIlxRhZCo0VbWx6
Dy5qnWiNlnLeMvQt4CTLrsnX6O3uog2kWWS5trGxY++rAmIxjqsUxTdpV40yslufi5JIVaMjhvl2
y/iSSXtREbOE+HIKETsWev+im8CVPcb8DAzwQA8RXowmPnozTFzz5NogU2cXtSr+LRJB3Bo3JfM7
5d2hgjLJn7xYMekccSxAmmrRk6ozDCGv26hGd7EkEEQ8QQ1KLI5XH0+c738ziBxizPjks1xcwS/9
SkfNNXW25BKcM6F+5KWOHYLLmtADV06J4lZs9VzmKGLbJeHRj+rYtbM+OsuRaKkgY984YviFR7KT
9auIMoAFUDMPjOB11EywGxsy7Y8yZ2Zfpwau/makTItbDYBVqDJwMrYc0RlCSQ7UilmeJ25aNjC6
IsDXj5T2pMRyZWJ+k8ndb4aA5AaWWZCvWObtoNjlXfkcJ7ZEBH7RGeHv0XkT/JMZQF/m/ppSP0UO
FXVVOOMNWLJwK5Fg8s68t7GowBVpkrx08i1ven/nbBSeRW1/XlowuE4N18Reuo+/6HmiMsNFEJS7
DYfbBD/rpHfKuvbjdieqn2FlQs4KexJpu+6HmVonJ/H6TR0pKPWTnlSYwXw260y4JXbXAywCqoPc
eXQOeSNxUbFnxc1PlxT7W6Q89DJ8TUmSXNe0TF3drNhJFthkm44uSj9LOAJP+dqoBGdIP1aQ3Tbp
OgUrtdWCzLpprYLj3dgOU0WsJCJuTNMYsYnxLfeandP+s6msdb1InjQ1eZWk5TiDbxx8HzIjaSaI
PBWsfYqTG0AJzOtQ2+2pYIigXI3cG49mof9skVic1dTEeR818F5QT2D84+vmWEQRpziXfRJPUKbI
dj2FNrHIrYpjWc4FRofGsS7MSxB3gNdi79ZnylbaufneFxdtCsjXTekjpRHuE9Kof8QCbkuqkG/T
VFN5aMPQo+bOfy5ieG+Q37LCqt9W9KpghJrS2xGOxOmNA/5m9RD8tVdzGPpfk54TFW9STetGt+/U
bxRc4a2ZNPp+1ZBc8LzeOyuk2UiU0zbKkafGHM0u3WY37dvqkvfybPpq9kTfVnNVIpzWVFOvTURw
G+Nm1AOhKc8Ijr4YRVGdSh+PRGsb4aZKPG0V1UmzGcsaxYMk9F2rrLPlWfh4UzRJUX7yulZhsu0w
259jm0dGEkh10Ydgk3WjEngBquJ2XyvqmbgIg5jS+DAHfBjj85gExcEMKn9LW8nEoUHrMfJJxBDN
XYsHuvRihJ3eRHCrlPgcWeJT5zF/kWg+T35c3OpwFi86Yq3pDD3hiPnH3nkq7Mg+LReJIKksqNOn
xPZ0lJvGz4A9KsJh1HOrXmTvY3SlSs7PWWwNb3FoozsNYJUF2Buy2HkpDAdPZ9Kf/NrZWBDaOapj
mnFDQosrDpobSrj6phVy54CDZI3fKJK2KyDJje0kv0qnUzZ2MXEiq4uLHqfKiSFLcxinioIkD5qj
ieZfjcW5TNrkNRyi+FF900htyMI8fuXsPLujIUxU5c4QWvSsoKyfw3AZ2ajGeHHUyhVTXO+gJ0lE
HNW0W3oLavXEFkXA/ivC3RSiMAyYfyiyCvfKjwVhWnas9rEunjPS9U5aaxK4qTqXMQVOnoc2kvuq
PGKA+xqWrdyoKciBXIJ+7iVd3pDUJpC4yCKyYY/HgR5WoOluTKwvDZtwP0ZpzhKkensUIsiFxpTe
Uiql280+ZzYj1lp45bNS68OuV4Ntg/34KbPHnU78q55L9Zpm8ddmmhU0XVE/ZXMIbt+T58le7VTk
pjxEGY1CNcybUymCXQ6d8xZk+SfegmJjTJTgo67e9YA/P2NC6SJuT7eljAiuzOB36lTEOzS61VHS
YQmGHMmepZ3HRHwTPUH2pApOW5vEk20Rfmr8dNgHHu7yJrM6Gqv/w96ZLDmuZEf0V/QDaGEetiQ4
k0kmc64NLLMyC4F5CiAAfL0OqiWZSVrItNem7LX1q3qVHAI3/LofTy5RSUlanA/ynPsAn6KxLx7a
7CsAipb4ZgHRjmSyhX2FxE98qTOpNqVppVvHSDmNgCeFzkiIQ1OG9e4MiMOZfMuqHG5Ypz1bNXFq
8Nag12yobQ10FHhV82M7DuUtGv+ULOU3g+B2geQz3VwRpddxqYbyyvdWrzs4UHODNU9fUCnzgEe2
lJe+rGGEO9wfTJrg1eBcCB05FzfIfhdxkx8oE9OuLPufAgjka+S69gEajK9HC6SxfeKZEwAcKDwQ
VpsIHhrUgF7bD8Ed3Tt70rQ/+SSrHTtDYIrLVUfV2XlEGaFvOMeJEyd82tJEnN3MuqYA3K6B4RUP
effyz/9hDnwusGSvtQTDngtW9qRZGFbpxrQ3iW3zInM5e05MxYfEiIezJR25Gnq6FSl38PZ/Axem
YoIyO26UrIqqna8v1eiuT4UQj1Qz1qqzmtK3hQ/u64Z+q1hYdaJ3N/kID8erjRYlytz/vSnyI+D6
TbW910neXwLjJ9+RGGxdb2cmM4VNOiUmAvizATLq5sTcOOPosRXGSBiba1lEX1KuzHyTRdUINwOD
E2/WmpnGCHGHehd3bj7nIh229CU7xyY23K3dZh/xcp54XlSuG6k9xh1wOWCC4x4fowbHyfP29MBs
uFQ/5qWlLuwNtF2j4EE1y9qx7njsqwDPng2GrFwm1pKxGEtMuqp7Hg6IXf5KI3+xKiVUPzq4Tzp9
Z2rkOdyAJTOhvm3SqDs1DvRJmJJUkw7kzfiZ8CTKYef3CHLxaLwOFdeyRv1GwMz2kz2JbaQKairr
lkbSBDu/ZUrrXCvjVOtzeuWeTKuLB8vcFw67iLKmI7OgA7eVjvGMoD9gpkdj3Tuemp7t1E4fY44s
GFuYWrzpSXXgSQDr+PjKjPVQL+MZyKhoNs+ICwSNUo0VSTX59BqB26iJ0EyGMJ9pu8AnnV4K2yRe
A+CCE6z+ca3MpjXSGx5KVQNGtcNMS9xfFhlFzwXR01uSg6n3T8ZyeNK0DVqb900D/dXWk8vwR3Nh
mybt3qw89LviNODmI0UrYFsSDFrhoA7OLLGOlMCltwE9Yw3WGpOETOH1Y7dgp+k+1HChw5kL17l1
zbfI/QVORL7yZr0kAFHZV7SwF6wed4E7cu8EabAVtvkyWNWXbTaKmvCdWdDYmztcgOooYP5wi/ss
CCSPLbjHvv4wPY2WweSpMFW50XpX3uaqONhL77gj8vXfzRxwf9q4DOXvpTHx7plJzAPHNB5MOz15
03MPQoEocx5wQEKrqcSIQctVH45v8UNCXjIra69xUzrn9peGHXcX93HIUqLhsQnKig1mTImVK06y
0jk5DCrhCiE3viA9UhqSNfFSxQH5GTUEeCDOBTsOO1hfu7JAgpXq1FM9enuOMSudHMqoivSV0akJ
MTNTL5m1+qZ3570fWaxKNNc6mGXxglV6PAX2SLULm6KxA5HWq6y5tBhWwJXOX95SKqKbVnH6+09g
k8oTNMvXuGmh41vVfIxtfvn7T+NskQzVJrSkvKNUDGGbKs2ddPAJtEZEv7iJbcxPYpzTfXVXxIfY
JPM2l4PAlpgCyKrolA51uETPEy0y68Yjxt7GPmjQUoyXlvX933hZyXr1aU5/Y8S6NnbkfnTcV0Rg
fCyA97uVJ/XJUw3hd1WvalfzTla2hAoSxMCumin4kOrRSn9hS3SeaMjc2VNAa4gO2rOAgNb1cEch
nmTyT5UU74LJf8f6AVUX9zoPZcgczLZHVmbMX0UCAmR8t/WCY05AGwx8i0tkkX7+9UeMMRiLSCXN
ZbZVvMIpjbtcAb+l/KDe+WJ4FkFqnjXBSYkM9dnzF0nx6q1wU/wxpNNQw8zXuNXdxa8iT4NtvxbG
eMeeF4R0yv9Ok7kAQ6yF0IyMozM7Fzvyq7CTpHcDuwdMNnEx9AdgbLZ2CqLiXPdxFqqaGK9dMXVb
sieuEVSAzq2XmNz7kTHJDSVbbtRTng4SXt4/LbKtSU33ZG2Txalcan7NOjCXoL/gXtTk6Db4u/1t
V6CeJMrSKCcT7JLr5z73m03sc0qUekTwnO3UOi0nasl6yhS7EcG8BUTLVkdGxNIz6EhFP7Daq5zH
JHFz/KnOIb3ggYxerK5hGc9pvw5cHCmJl6ONltMn1vAGtP8x1jT3gpTF2A/ENul088XPvR/63vd0
gY+7gs1L0XcNrnc/IXWJpjs78JHKqYL3yX5RYUEoBcJzM+wtpet7rfgi6FLt6HO/CgTZFcmSbt91
7qZz1S7rU++32ndVu1Gz6oGrtVdf0BDSOloeqh79E7AE0NJssChSCgAq8fy5NoO8pHT3rIrqvUBS
WxEn8jhfaqriak9uVcQtz8M0MQVUK+6DXJJ7cb1xO8awVnuvyC+U1f0eUwNdMoJDP3kvjcGKpPEo
xBxteilsWaiNrB0EVdaVTNJm6PogW7igPLaR0UKobz9iSwd52RU36ZhbK1HxpfON29SLGaE2j0IO
wukoYgL1S6uHTmBF5/53xPOoHjTb0w/t3N3/5gmkbTxj0awOUjIX2Xb6lLbVsJ9L91XaYEll7U2k
VLRvR/GkKCDubbQpCIjbKGJ6bJ2A8hjWuZTyM24beUqGaTGQOv9PRPkn1+R/I6JgZiEc+a//QR35
H0SUp4rasX9Zf7YVju3/UnRm/fO3/jsVxfMhmRg6VWUuyUaS7v8JRfGtf1jUlLm2BTzYX9Ao/0lG
sZx/mLpjOAARLBfTL2Vm//LvZBTL/Ae5HsKSBP4N2tNs+/9CRjEt879m/DDGeo7u6PYSKCeKYv33
4GWfmFnJ2FHtW6RujsbBO3M/e2a48VFq3lo1dHfY1cCrqdohxwP3All+ABe76h3X3129Iqi2th8V
DyCJI5Z2YTCDTqs042hV8RjaIoo20fQwtSh/gx78TtOchMQMvcElrrK2bJpyk6RrVoqRJIwf/CJP
n4JM3+htab2QOvUJ2FnalmJinnuu3DhTZu0kNNvQibkB5q0fM+hyK+wMgOi6xymJMTNlkMIAz85w
C4nMOQXOkqog+2YaBsWSnsacKOhMbOvyUEXJ0R9HImc6kTKrpRm+rOGqTHawjWRMg45yHzqYt11X
50+ekSPsg1MmM0bgCHdf2CRGfdJHbmiN8iE/TFDXxfiCaxBEMIYwsnC7fvSTUz3SPUq6sfvQrHFc
LZSkOE0DaNqJ/RDJlOYxPi9HV5XfeGsYYyrqcobKNBbgExWhxjK1uQ7bKugSOSLdhJn+VeYlEznB
citprB1ZsYPJp4rGD8845sr6atHu137H3tOID15iOM9B09mbKmkOpck9HNmxOGPjYqlsxhRPQdqK
uKyM0+cMu7ywXhxQDgjzVCqnkbpbVBHgtGBqouvMh+a0wsTGZotJMZLM45nW2VeUyeLQsWaGMYk0
HMWefnJ67URneH4UKB5Lam/c6EH9Qs+63Fo9RbNYTJxzXiPfCwEZFdh21LUTsG0ujpZQ23a5ksyV
8VbWc3PG/PA6VmylLSfDGhPp3l1lErc66dmo6ZeQNwpc0A8sXhSNOi6IX3BZzmsEwU2CBoPpGrMj
SKxtk6drv0H/borypiNonyy3gRpnkpqYhDufpmyuV6N0HlvPyu68oKEWuDR9d+q51gImJexrGy1n
UM+H1A1ZNlFuDSGGi3iM6awltogZz/Rc72bjsqEM+KMujPoTA2h6zqOhfNSGpdlD74Z1aw7uG6yO
vUonZ18SPQtZqlw9WLIb6hNiPvcuLWjNdCmEBwlteIawWJ/EWNx9HBtJL59wKszHqRVMxLE44TxG
LoosGBrK2TMn0kdXd/vaLOKDUcZ7MqHtmXwRhAEJTwMMwSHNm34jfV9fj0xHtP303Ulq8yNuyGw/
48g4zd+pxjDrJXrHB6h4gvD5YObJRHgw+saCCckD5hHva+kvfQTlVjQBO/UCx42BWywlTokZxxxD
rS4VW2pWP3igDe2XNwXPDWLTNYvAMTbOjjdKqJ6ne+qftQCGX2XQPuf3INazNnvRC3utOcFylyiv
eklrCEyU62iO+bXcxQ/cv07cdlKWYGTykxhQoZ2ax97wMXpp3bCD/Qf+psKyOda01Q6p2HQjg4lC
YQ4k8Kcl1Nyar8Bx10hOY8iWKnmIYw8tMoDoaGjeLarcZ44g76ZU/0d0FpHLMurWSVVUG7eY3PNS
L1AQC6ektYcMrdvuLsVwzFKZMlPDbR7GOPHOlaTuIffxdE5JTvZB9iw+/f5e1I06kgoRyD9TiS2j
tzbQm2F91kHC62PSN88igOafYKeL/rtzs21MD85Oi/Nsn1qEu6Td/nj9lG9GbiSsAzSxUalf3EJI
/f5JtdoLjiRzm1iZJNtRwclyAbNWWMFXItZus0inzTyKpW7N/2MH0WtrsTWujdJaJZpr76o39qcJ
oWDm07SJIv7e45WXdi2Sqbg35U+Ry/6lBcUH+5SqgcDZ6zYNXDa5ZYMBdMTyLuMU26hhssWLyEQq
h5A8kPkRRjGUUV/moTf9RHUJ/q5BR2+5F29l17ylDoJ6MlDYjF8kJKr83mbUtlOMXRHBG19KUBvh
NOKu6JzoDCzdXNP38Hv2m2OPkyBEE/pdGDEb0EwSU0wHtq7Ae6s831iGR2lZbuwM7nUgrKBvYSwi
bCK5MMXT1pwSvpRCf62nscPnRU4D8gpTpGUCFqfjbgzEofEz72zb2njzDaGtFC6R1tWPvUcYspw5
OEDrswyIVcExTwHBbFNx1GlvdhK/TOBPNizOrcMUcHGY1JczFuPatVDOWTUUB2tuPsx4/vJFjlzU
Huh0Hu6Ln3nKnEdftxPw04YRsv5jynVTZNkFIcZKF20JUvg48dUkYUDUd9Y2ZWazPRqd1VB6wdYg
ELVuLQMjNTyn3FhCHDCeNnPOUljXL/7gzFfppeU6rkt975fp1zw7MaRo4KuzvdE46XYVYYaVBzwm
7pzyocA/gPGmoJO3TItN4Zrm0SuJVzpliokZpCpNyMhRnj3tg8yGT2+1b5Z0xd6UiQH/MEFNUqjs
AlQqrhw6xjOQD+7shKYz8inhA5Y3Jges1wWHqr65bhq/jIW2L8alayae6YS2vyfPE5c5FRbtE4tF
Rv5BTTaey26vV8W74an6XgzxW9XMv0ti0Bvg7TDaJ5pSK6e7Nqu/y7eUhNrS5Wr07YfvZs2+yWMV
BrUawshJ0zW5Uhcj2Fw80Rd/yCI8Bgnn9xYWs3mL+AEskOKPgetuUjJ877R4pmMX7X2TrgLTM/Qt
Ynh0dNwYKXeAPZmMjzjdxftgGliPIcTWae88+5H2wrG0qnlJ3jwj/haIcGs3y7oHL+npJWSCgWxf
6fsMwkiYkXV+shOq3f0cAH6jc+bpjVWsU/K776M7/TInKR+MpLTDID1zB7c/Bx2ur/JUROrbePCb
BNaXUBgjXel9OsJ/j+rok25LddDtwn4uqSiHMEWLg2gJQw9e+zbY9NhKZNat7zfx3XEDRVJTkPOZ
2OXLhDJajFsZK9zxbhfDcLEGysHNWav3bryP50j8oJWhXblt+sRyu98NNEVQ9Wo5Vxyv2P/tyiVa
b4q91bAbzZT9p4pTjsb8rMzpR/j62RNefSDkjEoApnVu6ninBAkMGNYABaiZOGqgVL2pl2e3vGcF
UlkjiKNOQfscgEjD1W4Nv8fKXSMU3RMf5Ae08+5Qo0bkVbUEu/G7dwkUaWn1WzfCVG3lbXxiy/GZ
xJ7L6srveVMcjNNGg2CfiGc3vS1z1lDMWzOP3J0nSod4V/PCs3frtnF2AMHRh73u3Pu6u5nqEFWt
/wuTo8W8OwdPs9dZGwHZ9cKeExoJRiHSdxS+JBFMbErmbVlpYV1ac6gtHxzy++kmq2KNCAMqjFNa
f9JOOSEEQqoxS/3mY2mauzdbOe231QcfkVkn7zry83qA9HtTKdLm7Kgt/ti1G1evICS6kJIKaoCo
8UaMSCuc17P4iG5EES+Rp8afmBiNAAL3MXXWE96iL3gS1Z0uStoW+gvnESeIb9GBYTdnV/nJ1eBj
ie6l5M5V746CXwwkgtIQ8tubajban0jyPnpd4l79wT7NotA2uvbHinpxapYsbKqn1Rr2j0KnYyFr
eIB3yBurVW4qbIwzDqmFjkQw5NXv7SNznAjRcfVrFWniQKnKd+3DX+qUMe2raHxrqm7T1MTH2KEH
H2zlL1HDXz/1PH2PL341JvYrfiOJjG/+UUsjBnMPDvxe749WkpVbrglA2sdV5pr9qewG+M4LhNk0
E1ZMBAK5eoDWrYYiJF7SH//+Rjzo/VHYSObwKgqw69FTrTQMwFVGsGMHc3c+dbp4LfXKW9vD+E1j
MM2+APw5A7FgKz96dXX0EgaP4djHsMb//sL5fBB6/YhFRg+JNKRHkUCK4xNnpu5DZZBXZwC7gAuK
N9ESwvzbMPf3F7WURSaD+jAqICp2YkB9152A74btrad2M7jU12Uxu/p8YJs8x8B+iUuQgvAkalAr
aJ+kC7kMs7qGhlVDNcGMsO1l84DfgOUxa6y1wHS8Tky4OqrrT7HXw7oRdseNs3FRWnqKQv0cGhmz
5Qav4TI2u1+yGbVNgcBE+zSW+CGSz804pWFHeGAN0mEbm3m1KijnCjG5PjaO50Ke6f0D48ncePdq
oA5UfLkZRkT5LYYg5v6QXgund9YyUeRqDIo2xjw+RJpjn0dK78pE32USn2dc2+JiaJHYllm6nx0/
vfoexIhUpPRApbg6Cehehjl/rUSFlJ7ZyT1TxJgbnFp9wIAsMqwrhberneYn0IX+pKVgEVQKDzMv
se/SSk1v6jx8aEqDujtjE8hi/7006ceoJJpr4Kx6xVcS0os4pmiJUlkS2TcI1oDXP8jP76d2EHu9
zN/73PuwU3cna+PsKfElnACoRmG/ae0F++2qkaCGowbsGG6wjpdyvvZy+pBZsJ31bqUrMjE+IN8Q
C/TRX042oU8Lbf3AxeSUlenRRoYkEB8t3uDcDGFRTTvFrbgVw7Avx0Chqpu7bvIjQOFYC4kKM+5y
ByRKk5INaep1LtyloUK/Eqr3jpFzJhZiH62++RxS1mV94ty1Dnt0oJMXJoiMfVe8Zsr/dEdMy1BN
yj57i6zaPQaS8r8Rx4brUcLWXv/+QRWFYPumzvZNBM2hq3lw1BbrH71dwRF5M+PCPEUV32MBp2jT
DIitqqrpZFo+fn1WKG5ByAciyE9REJg4qBDki2LaTbjr8iZ3j9RK5zt8SddBjWtJ0voQTEWz8VBX
CaPxM3X0Wq6M3BzCJKCzQZ/6Jw6ex6SnEDYtGCLxQ9ES0HId2VgK4rgqrolN7wtS9mq6ksEzDjUM
bKLZcXxqnTgCiPDNSganUuDhmOt7jUtg++CPxHmSjIqNqaBw6e/PX+AL5tazlEGxLbQXswOl6c4x
EJTQO/x5dU0dmB3j5tENSOnTcqYFvXqy5+IjdyXWGhpIe4WrpNKYo5hlnrENUbgYeBQZxzXpBBH/
ZhpqmetjYhbC2emm86LGyAqDQbtjJUyN/m74xuJ8VtSneviJ/PxBn2l3i+c6JUzZveoulnTNFZfY
y79JNBorf8DVRBBM05mV6fKgRQgGIt6BbOGCYCgZanelw9T2FJGV3ph+VPnRNWPxZJo/7hy8FmMS
b02cF2pg75H1FvDsyTd3ubgWE1t50/WAwmjVoc+7MBKjQSei/DIaY18KRqbZ9HYEim9pbPzqDeKZ
vXOwe/1DogEeK5+a82n2VrLv030F/jPq4lCkVg/r6zNAkcC1Jneym5wNBHtuMVMzrmPzp9aa4PLQ
o/L+MlHK/G5NnoZkDcpY7Mcnt1u6NjvA9o0pofpMOi0BMXAISTIgs9QVT5hgLZOaW4ct3pgU6dlk
1F/Ltos3ek7zx9DV2KQ3AOdXtG/SA+UY32rMqfQkubptUUb4XLqnSIupuErp6sHIjymSfyt1qhe9
lulmdmlwKpw5hLzi0NQ2jOsctvFGs2lYwkdpotOoLBx6kxxaliSYryuLFfxEXz034IaP9b7Nx009
57esbA5yrH4a7rr0FNF87Q3+WsvHa/0iiEGokeUD1JxAo3IgF/mtW9pxuuSXKaij1p2cVq852zkF
gQzJgVYhhczmA9/rbQpXn7T5Ty35OGDkOdlRM62dVtHNMYx8r7Dum1M404i6suvyU8dV1TTuU6On
UMtyoC4RbAfTBiZGgv5zwpQyWDzlAqt7MHmWrAqucR62VgI+F89zeC5UzCwWYFXuH4n97afiG90w
EOnTGFPHllkWb1D7nrnZh3LVD44du+WdW5YQNnkZJ3IeRcwP3A75ZwVwbBgXky2mJsxzIXTNgyej
fayX3z6rqrEay00unWNUUgDOVgaDilYD1MIfOUj9YMuoPnOpOumpdquraIXac43bBbFfP0GGSpYT
HkYWr0LnEmkNZVw/lsnw45oQlzrDfYsH+vhcXhwkijat7whMx8TUvpIIJz4NVXCP06PuE4S1Oebp
zdpHFBoaTbHlUNNWlm3dWunS7Thy4g62YGp9m4P296zsn3TuXgrbpUtp3KS+eu0idx+U4+8EN29o
tNNFS6wvbWyeZmKoQ5p8D7px92YV6sFwoPLkY8gNsBMV+pGTUTpGCeWoAVgM1PhtyIpaWsnXh/eB
i8oD7lEeQ711IK9ZrbCsvZCMPUx1doiTiu9TsWpr+VE1zrPiFqCqdJtzmOdVtu8GDK2kl1l+74rC
C4VXoboCJKAJHYouXv5VVhu4jnXr24ejgzqK75V6bWSbfIlq83eMurvHLYQEGv+XrzVw+LsQ5y1x
aPcmDnbxXeGf0dr2YrWKB6ue0VKuWNflWLEq2XxJ0z5FznTAxIysMpavI4BkLlKA/zPmMqmje1b5
z2QfSo2dMZ3c3G78AvvEDrLaN8S2D3twqD82mB+rkiqwurw2c40X5kbPmKSdpeRnrzJ5C/hMxcDY
miTEmA+JXPHGZrj1HEz/S++DJL5KTcASlKbQzaUQmNVZjk+k7bpV2zNbCwf3l+AWFKX2a2a9ZJSk
BA76R8Vvn9GgZUlXedyOf2qSUus6C15aXPzQyuYP4RcD/ylib1aqr1PqvnhDxZ+utB6kQ+dLg6rd
+/3GJN0bWqLUL031M6GDuSUVgJawdmXva3u3vzdzYR9wZgs0DmK1RFRtqpJenf7eBWO+zv0hOshA
XCJ4MtzK820+RzgZkuRKuyODKWJO2STg0zSOXsMxXECmagcbyToYYmhpahq/4kz8KhuguYk4eWIp
W4gQVYwCY9LUHul87U85qwmxt+tm2A0YprgrxmFa0ICFhXPp7ORbp/WULupQZuaAJ57fccdsBRUW
ycSquYuq6azxtTLzhv4rkgdpbjjrzqvtg21gUBmLnsGzIKxUpp+uiNVh1KnCKYIFU7fsfUcKVQDV
4mBKHPc8Zjtr9Fe0lQIAcAoEfu9YJD4zEBTTfnBeYoNXWeFGMz7L/HcTDdYLVJRD2dKray5UxG7C
KDN7jjqkhB+3eawDiMrbrdEPLQ5ukxnDQJe07I0ombRKQnzbzkzucwpeQwtsiccd8bNJBm7qsbYB
UkbrnFPv26HtH5zr3P/WayrA1EwAv+F8tnH8bU1tqkJFpe9k6mSPtTspL2xWHpKE7gViI8A3ZWWw
LHYgleakhpM6G3c8F+29OfZ4nGTWhYHjUQQWla8UQN7aOH6ug9xZQdp5IxOI+gTXbODQCozG3CVu
cNMbm8JK7AimL5KLC1WKPqbcwnfs3OuOlg0wclxbsuGrFfGzpJAMBmjMuROjq7LW3uhd9+Tn0uc0
CLwQZHFDXBSLsyQuCv5nccHWPCFAtc/bdubbCYoeL7CtM4tYAPPtssPcx7Q20bck+Ryc22CmPk9C
KJKADU3f/4MfpFiXnFXubJSboXH3oiFrlKRvsLXqm413xGj5GMoy3tAlh5W0oDOTutck0GmWAlLk
1V52NNFEmEDy332lmavKfAEa1wDk4BLmBAWVX/H8q8PJzeea9qiB4HSRNy9F5HVby8GH5Ez0pWJ7
CrUi+qx7gu7KIIcyWAGNehNlUzl/LKlnO2yGV9T+nk3/T9pNx9EqvpUk82nixJ41zMJueZ1j+JNA
yRtMSZTaz+9llyU4PMqn0eMvpT9ij+bkQdVvHQrV7V+mp578EgkjMGjVrR0EhZgGFw3PIp5piMvg
EGuykHaveKljnNHtBAJZT7apXeZ7Y+z2hoetI9M0bADs0ado3bVPEZJOQlXZyku5wOn4SgqQnFrk
PXVWdGUsQPoHOYCMma301AoXh13QmYq7ZsoyDLR9yB7iPrV2FpIGpQJKzz8F/3JmxwQOvgmnXzwd
JCfg6ILNXX03k40RpAzf9q7ARYyZ9FerJJ/Y/MNh3HXH8ZyIeI3+u661ekIM84h+W8MtW+4GFjVA
U36RxZs7sjmkho2ZS29+5pwWLlFwS0HusnaZDrdiVG9sFzdFZ4Wt6R21oP8z85IMjv3jj3kb6jV/
iiLlyWcvsT6tqNtg3vkujBBHxWMFA3Ft0EZG6uVs6ovNMJKbYnAfW2eBkGXrIMZO7MaXJul+dV62
afHHMOXZmGEgEYzeRXMJp7XcWmnVy5+HXr7XZPiWP6t1sktZ2Scm1p203pugXbOx4LI1Hg2erYlN
EDUpT3FxBU3zHpjTTenuPYDwJqOdOw/vpukBJufhkYcmhFYnjcLOWRyEnD5kMUpjcbjht2YyaStn
k3NIQVpjJCZtRUsGVx0Yx1bNUZkUxpM/zc9JV77jPF1L3HyjN5wLtz5ZqnoBKsOrFvIthdbVbnr2
Ie0YXB3VX5f3q6esOSX+zn/yAZOPXrmPkex+qRpVa06x89LMinCkcLVQUa7BaFJqT14oXZl5y6Ol
4MlIZgvnIaCTcWoe6WR8A33Dy93xBDDvpovzUmLHcUmVpe2mtWDk1eVH6ljdqkqbxy54LA33oZnE
ocU96ooc+9tilG+c14ToievQ09WXl6btKarKNFrdyQEF6jFNUaoItbGsEbQ05nn6OmrjN1tFivEw
o9Yyvll9dtf9kmBmPuxH2Z7snL1Bp9kYd7Bd1oN9bcx4m/biu8pZuIqm9pHJXtGeBSdhC9DKpKzN
1c2r+xABhdCwHU6DGZYjovWQ7vUg3pXK3FfckosZdkCJDnWL3XEj+YxoRKkS29glqTj0qXg2UwZv
zdrOctplXb2PIo2+vRYaCluXujxG9chWyQgjP4pXudM/RYjAQF5WHLu70aa9mEPxbFbJpkjKp+WD
L7X0s8pRPXimVQMJz4pUXRO2lveeZ+LUasFDDngF2PsLi/Z3lVHg7YwnbtgcV40Ortd3Vvr0p7RI
1oxF9zjxlV8Z8EdW1aC0tTLKE6MHZmL7YOrtrugMDLTRs4n6UDO/VIX5MCYJ7c31J+vrj2709yRM
2I2bxc5Tv0u7pL82ONvaDC2mDDVOVLA1Czfpuy/sl8n0XzqB7o4Y8V1K93nK3I2mmQdXNq/sMX/N
zIp99Et3okd77v5kjXgpy2ybOdkjO+eDWjLaE4tW/BVBmYJb3mlV80zbRsiSapsE+Zepswd2rSfY
QxTU9b+RYfag4qc++2w1/d7m3Qexva1W1meaFd/NWn0oCY8pti2YAR4ZpeI2s4K1KnbfsUnTXsYD
CKu/XwRH4aUhz5iD78YvJt57jK+h5fvf/F1XjRJr0bW7ivJDNmkuz8/GKG7p+Mx+6Sea/IcmNh+6
PPtFqG0Ve+k+F/EZGtODT2WqpZWX2bJPrVX/JENGechwcrT+3eJL5bpsoCajCBN2ppn+mHfJB7SW
Y96a6HlccHsOE75gb5Blz06SgHehrdlrVsSrH8hD7q2BZYou1dWa66sy26OcLXKDBvIzz0s/PnZR
du4N9Yy49NTyTFnNbEQqg2q7aaZIhY82pydlH0s/4jGiQLSvuT/dS0dpK7p/C6RIt5cnKtK5fbXt
Jj/qs3clRQetj/p2LtqTWC8flsgsblF8M6J2KwBLrxL0K84ZDamko3Y1KhGt4GtGhTXhnqi3VdvS
7Xy1B5gIsoSd6YOBJTNQOdZK0lwt9fqay2nTe09Wqg50hmNOQOGPzXdnKq1dMSIB4az23EWNISYE
xuY6D/YlncwbnUZf1giVtq13opjPEVtUEDlUb3a/ij65V8VzIES0sjzvbfJ/ReDARmf8XWk1mxTD
fJBddiewPo8vymg+Vb8d2u6suu5d2NMHgJkNuU6i0HzlygWN2cnfk5lcbFRw1iK7Wic5pJmMU1Zb
HUZpwtuM95nn/Rt7Z7IcN7Jm6XepPbIBOOAAzKpqEYh54BQUJXIDk0QS8+iYn74/UHlvS7rdmdW1
ro1MIxmKABz/cM53ENm3bDbQxZBNdxo8ZnE5y+gU73I074KUGokTYyORqc4DSXPOKJ0Vmhtz0xnF
tqbM8gnbgCsXrnvH+MR26+LhXkEdcKTH2cdW9mT13PbDHPLV55PO+KESal8YDZcfgyfbuqPmfZv4
88BwN543bUfjVtb5Y5k1u1DcjzPm26G5StsmYI9SXe8YlxPMW+GZSKqtpmHObwmGl4b1vnzfdJL3
uvBOUR1dIoO5cGMi1Vm+YW4ZV3I24/WiJR/D7sGLiiNtx57I2U9mjhexL58c5MfzBaQQhu8RmaWK
+l1muyctYv+8/KUxrz93Tki7F7+ZKsI4msvH0qzuF99q5As4cWVxdZGUWNCP0hxmlAoWk539oM8z
T3Iw1zRwK5jrTIZHxRpxflry+RJbbStN7RTBh9JiKAIKD0cpTxtY2QyYVapdBiMvVwBKocgM+8bp
bz2MYyT9HAJcDsB5LlOI+Txqd8ksDtaXvmOIPT32BIaO8UTSendrxc/hMsocyrdkcL8xbT1IgryZ
uSM4dr7VpDNKcx8G2VtguRdIz4k/yfrg6urrHMgHcqc2QweCtWCC0wmfb2CuNJWB5uGIrPJ0xwjP
7ybnpWCbtrbZkGdZeTRSYE5ouKwN3gAD7yjmC4e1qp+0OdIFZANsoAqf0HVq29x8Xo5MINxfZF5D
z8uBTWlY+FxcsgDaapI+wJZwPKKauNhTtG+pJxAZ/wiM+F+/BN+oD5Hj97KaGi7x9rdf/ucjN16Z
//vyb/75d379F/95ib9TwJXv7V/+rd1beUOanPr9L/3ylfnuf766RXL5yy82H4F0991bMz28qS5r
fxZn/lf/8M/4ur+Rf7qu+Ms8vPUbUN+vzdvPaXg//s0/ZJ82Mk1PCENSQglPl4g7l6Hef/yb5th/
OOQI2a78SKRbFKFFidSQPD3vD6AXpu14wsJ2ysPm/8g+3T+IwSMag69nusLUxf+P7NNyyOL7KQgE
1Sc4Y8MgBwSRk8vL+y0IJE36KGF5XO974BhrFyzzbPT11pXucbCj4AgVRW1ClHErAWI8ro7awqyK
a9J0WWasoU20WOox79lGTibCAk9ILPg+WFHXE83jyU6QdGx1cu02FVl7p76I8DFSZEH3NAm6NduT
yhufOurcqRIEf/hClAc1vN1KcFCwIGKERDyoWx1eS0TqE1pT5BQ3gz3lh5hlcywtGzHhuoiI+bJn
yIHxVL6lJXBPS9nJ1uW/6C+4q75QX6zRvikr/luGYFKVvVgaIEZc9btxXIBHqNt9L3KeJgHdE7ni
DYkb2qbsoeM1JM9sggYd0xzQmheo0XLbvrJ6PekhCgGtw4zcB9F8wsS/K2ZrVzn4FxrDJsUCyJ2b
jwfGpPPe0ZGSWSoFeRC+SFgC6DkY9aTuOUhwDebzZPg6zhiWzVTejNXaCAkTAFpA1GyZ/bHGmDKH
+vOygXOL0vNn074Og1ltSONOrwgsnxlaNZh3G4Ksh1ZFm8Yy3mZyKXxSZW5YNBlsr71F8YMtK2eB
gIzxpSs3caiZmwQpHaWXMSI9a9uNJKPCayuiA3POxXbLNfROCgixJJXNzgKscRWywJUGn/2W5vgp
J8dvPY9LSjuPsghUG7OQV1tjjQWtMsLuQTBSb94j1WQs7KWs27uIorsvV9vbKDVxOw6MeMP0fbJA
nzvHmYFbCIQiv3S0RAyMH4OAtaajyERAFHqyCSBf0vVejRJLgl0DaEqlrEAu53cR30gKwD2x014o
XVBumeZ9sfDfhHPGXnwxAtqJaCyufdzGfhzort+0SIqGCrxSWvSMXdQhdcN7083P5ZSfbf1bU+V3
VZ0eR2DYqzCA/p0kfCjpFL54MmCojP9Kg1+aHjIh7lMSwmq7pxJikMDCcOO4RfaEE9yHrcoyjb4u
iliSkBmXO9q+0ydcNTHtXnAbdvXtKJBNOwu+JuB/3uPegAYGm6DrVghHyb0nMRXLJKrUTof4PWV7
EWpkB8EvaLqyYg/AoDjnHqcTG9lDDdZW1s6+qxrP97RhPPR6ug5zGG0GKL0doHX6eRSJq0onfjcJ
H6VByYjBgMpWz98TF+NCdFID5hSYQ7fgFY8oozUoJg4UR/faNWq4lU1OmC0qlrm6gjhpHzTGq15f
L9VH9ITLHvVh/G6Y64BIygM0ALjEM7BNu61vlSRjEwM3VHL8k0a7sVL3sYsuTiapcaF5lmODPyqr
hhWi4dJHaIJrPHU2oUgBRuVkSjgMiddSwVlPOWrSBmxs9a3J7ODOvhEZ3mhPaDcOh862Ws42yK8a
QZIhz1Hj8zRAmA/1/iGPeTSjL2AdyVymo4tatUfG0L4B8AeXWlnBcBrUZpD1fT1l41nMIyPWFhxb
3U7EXYui2ZCPxRBnQcSRxWzPffbg1p61z2OdFJRJbQM2diRUt+QVRPqt188IzT368g7lchxdMZLO
0FWKq1pkLpQI74gzjV07M3adIuM74bhaPhvH4RqoBP+mWOlUvQaQU8+4c2oDEeQ03PTTPRbhU1sY
xTJTZOCeQ4QLdGxQfQx4zH6Ct3mNQ+a/PQFAPs2g/OGUTcbeOBRy2vRujnACescqG0vIB+YM4IMX
IGoafkYIzckcEiI7tfm1T0cA89NWTCOGQ9vlbGDY1dvuTgCM2U9dfO+MCtGiUfbrEtQrp1IjTyjV
w0OFu8/Jn5rl4DeNEdiFMSL0yQq0l7oO1q+MT1acoV4KEs/naknPIFx8rF8RzKJ+B98Kgb3Lnr13
OUcnL57XWKeBgwVmv8qFejdZTq4ATmtMsWvtFGfK3oW9eacVtn0q+nhB68GkiMhcOEUkvfop03YE
RHSOxTDftIlR7LWmvIhx0k/uQnvgrVgPIT5ZdM2gqwrx2evmZCcsxztNkCP2wpOXMtE/7FLJJmqW
IBVEVj9eRbO8lI/XU8/vdLq0C8vv5O0wMo1sfrzKIsJwmHbQBtUikagI5YHakP/50xpKvNs+2d7i
K5TisdTJkdO6aD8Z0tw2lnnPfLXAALDqo1SAplHi+PGzwgSSYmnsZNvERgA09++5XYdbAoFqkpK+
9Bm/u4RlscaYUaPj/NUn6y4kvmphmQARmsxjKArsBCS7d52D516bL/Woi/8pQP9r/iNQkMQH/r/9
R59j9b0s0IX9XIKKH//qzxrUlX98ZGtiE7LRblHl/bMG9cw/XJeLwPMs4eKns/mjP4tQy/lDp8C0
XIM/MR1nSaD803tkmX9Q0zq6Z2NKAhfGK/xHCX73I4/vR+9AgvSfv/4lU/P3uESPlYstSIAWfDlD
iiXW76e4RDLAIiwtEXyYECIaSSrjrdU+2AY0Qxvh1pZqMbpBFYzPj1YOgSHUXJ3lhiMYrVrD5ae3
7//2cpaS9+cUweXlOKYkhHlJoKNX/vXlpLwplVnl9klQgaOrJz8pMb/3k1PhKfjqVQGVhZu3K61n
qsNw+fjX3/9XHxapkcu3R4CkeyQO4wf7rSL3mOEqz3SYSY3Bc+n23dXGjyNbhYNYDwAiS/z0fdWe
ld3/bbzp7wmKfHMuFVoPXGW6o2Mq++WjaKIhCrvUsE7ImuyvcG0IweaZkk+YLpImNh+1JDzNBEMy
ioUwm7zKPKMFTUDWKKvdCZgpK6JLItgwav6bhNt/CS1cXhyWJq43GAosSn67TuCu9ZOuNRYwdtVs
ElU/2wvdsq4DiiAF2LtTjCrIuVlrdkE2VZzvso5alEbjmpXadOAhAs/A3f71B/aRGv7bBcPdYHgm
rRSN0XK//nz9kjykcgfZ5ynqA2tHVsy4huygr8Gmv+sYoD9ZOk8Ddl/rBDfzWmU9uRpoZ450g6Ar
9iqxgNirfiuzGtAdCaFommDoDygGbhESecyirLFrrqJE6j2Rf8l8IjZOgxxfZdTI+658lrVyFpn8
Pp5xT0VxWL7I1oM/ZVoPWlrdcZOlIF0KfBGJcS911A2hWR07b7rvwoDlutXcByVqmli5mGwS51kD
G6CbhXf+63fLoH/+7faSOreV1F0Dj5NlLgGQP93tiQFhjqBO6xSXpQ45TVlrFs0IbXgbicUJYszw
IATiUiItLJrvJUEu/n/3hRgGJ4/Bnc4N9duNFiY4daNpsk622yKH1aNLTgz0w4xQCATEFTHqzq4m
hWLIwpybH5BtjI9//Wb8HnYJAkpneGrZdPnceDZ9/s/vRQwDTWN6a53oG981c285xeyP+NUsj71v
DFjOrP7uePvX05bvKU3j43vzSPjtatX7xHJaM7NOqHX3I4sv1gUm2F33jiR1bQtOYD7lAOjMlkE0
dNQLxDSQDYZ4Atz7N7eO+a/njaQWcQxTMukQxu8pxlAVcGpqhoBL2p6p3cRZEDznEt6K/spjqzR9
t0mjWOeFE/sZKQ3buS8ueB/ng5qLGPlHZVyYgaKbnWz7OLjYmjyZYUwE4ltOCCrqJg0ojsozwOhp
m9IP2UaPy10hX/nrD/M3B+1yckvd4jmmL4enZf5+ZQemAYxdptZpsGDSFzP9W9MsqQdjlO9GUibq
BaPBXBPimU0iN5VnhyEWNkhZ1Q+MwFdDBWqu6hCJu0QdMEBt0jXT3f7QDeLU26YG1QYhto7ISObk
MeodmhYmznBC4ExgfknpMSqUJYmn/i5g/NdJ0Z//O0t4lrdcrs7v/uAUAPKYpxXXTWrXe3RW7DZ0
Xu5QdEh7+y9dOJabv35HlznXv5wVUgrXNhzKEPP3+2Os3KZsnFqcYtuDShuG0x2pr3cGvffKs0F+
e8Qb7qAGu5Tq/OCaYOFf07rI/+ah/Nuzhwe9ZZEn7ngWFQrBwr+/kipqy6xG9n9sg1RD3aJfrQxR
L6ttAG4jgAS6H31bua5c5SGps6ZSPAlx9WLiUd0O8tE6DJvwWhh988Oa/8to9uf6yf71RF1em+NS
jVH0fVyASw338ylSEZdoSgOzMARmX5LLujHsdhl5kS4mQw/bcJcwO3fdi+6Y6mS0BEWCYr5dnivh
APDWrEmRDHuhnQY7Bl44xns8FmJrePUJVKa3a0ou46Kwnf04sJmgKkMDA7VsNPmHWFOBTU8kwxid
fR6xPhEdAkvXjWW9n1rXIzotuGfCvapCnJaFso9tU4VEObr6box0ffXBrEujnFTddNzWTcmIRPfw
286xuU6ScmNovbcH1KTfDfvYKMvTX19nfIS/XmkLSoJhq8ON6+lY7an+fn0PC3dMrDEX1jEMyUlT
tvykz3gKyxjpuSzyW0iEAw/tTgcv2yqQQPhhSxxlPhUaG8uAmdUxSXiO1LDyN7ELPkIvsbqxUWP3
D6v4o1WKW2ChlF0vOZboOUkHrh1wRuBjBfFcUhw9R96PA/g0CDMIEdg2r1H++GmKNqNwVbJDMspC
k4janJ6VD9sh/s8KYfx7bCfm2UqzlTE21THJi2n2Pya2H78egSStlUcEpN4IHjLV4vEI5gaNCjtF
Lev7zVCBzIkjOFduTOAh7WfQDRMUo3mLzYoc0iEs/NZkBEh5wCU0pKe2HoVP5O+ecyO+l60AGAVx
fRUXnzPmu4c5Kh6IS3vgXIv2S1nUZP3LBFAROJ+6Ria6uT7SzY1Xa0zBpAyIfgD6gY/3ruUMvR20
tlwjmYw2ZIENB+r/XY077Zwrlx7eDh3Ul9m0ciblndsQqUTpEc2qbHM8WkUX+DXedOAFFWVPrhVH
oRZooPnF0VFbM+3IfNGPXxUP4WtGaHyRfMECSEwG6huUm2unj8ezsmDDzYP+GcpJeOgM+2uHb45Z
dgIYCkEao+6gZCBNeO/o6Oxl4QEct2XBpNGqYutg9zcsluRFoeeZx7I/oaJDh0WwxBCSGV3KAHZc
2+48VkpH4k4/JUuUBJzrvWnrEepF+VaMkORAkdabzFnC1MsYkqyB+JGhenjX9wZ6URDxIlPRS1pM
t5Zb7PMg7h8ck898EBTybfcgFztLgIVkFdqoHOsFvkBM/KOV1s49PL0GPhKFR5436K1le4jdOmP1
nb3jmgoftD54D3Qz2BDnnEOIy7wdumSKWTubL0X4lFZEYZacNXFXRDdtkKNLm133y1A1yFURliTD
EpZqoeYCnMn0xhlIWoHtAoWrIRyoW/gLCGUCX7hqenDzaEe84XijkcYoQEhu5gqBjeSyPhiQmSCd
asbGrW7Mei7QtNtsE6NCYKeDNqgZfDbCI9InMguXWykb1nXYVT+u8KYgxjEPuFI9fmbUwbsXN+pU
zuWrF/IM9ry5vBvcJQAHv0oVzR671wS7h9KJpukkMn/1TePW+BSI56QYHrw0Ns8zlhBf0Envqgiy
1VD0F63LtkM91ajEwl1oDcFdK9t1MuFYnxMEVJ58i3GGocJvmq3SImbyaV8eAJedFKBVFD9JtJVz
Et5PSf3VgmS6bxScarKxvzLsY9EivRvARvUd/8Fy1SVkYwQmYHgvmE5tXr5rVj9cws5ghFMK19f5
VJEJdPEjFJrzWMRHZcTTkxVcGzPmqmB889qeGVFG0HgU+Z9oPn3LEc2tKtL1TJbrMdOZfsr63RsM
7QJT76vKmNdacB/ybv6GKH0JCZ3Uxk5FuUvj5kusH0ggcD7D+XnBXLlWkMFuEUQjcQiwLLAXSVEN
DP4wOOJoK74hGAcyYxde8EecAZGuN53VTDtd49PSc6bYiymK7DYtOZe1xqSwBSc7EAmCxgTTpVd+
zykpVqnCFGAY1V2VMr/v3fScl3EACp70M3MurvoYBVuJmbrX5pcIBcMmYXHA5NTJCGCyUD73L020
Srpc7bxCOSRprpoQHvXg85bKc+wa+0kFl4SUnHvhbYvARUbV9p1vERfJbYdNsEERhBrcxE7s7MPW
CR87Q6BtzvJPjZWM5w9aWW1Zb6E+kiY5TyltNK+kLzpxn1WopHI5eE/EPZQ3BMKCNneyftlz4cpG
uYJNAsJXk2EdCurPIxXayrBCmPJdN57z3nuMJiCs9aKqGQ3rVoskCyLSSWqGryiZ7ekxPI/6MgAG
NrFyQv0mLr30pQ8J2TCScGtY9NQ5ma9K1dqhb427OkCAXJPoHSjlXpj0EYyNxWfpEgs6460JcXyV
NCzJVoYblzvcJI4/mHNGvXidEXcitrMAbHE63aeEOpTFCP/TtReoxl3REimAtqZn1RQjm03UI2Mu
B4EfcVXwDF6CXJYPLDIKVuWkosphQGxqjgJPsQFqk5yoUeNwEkBLz7mp3maSsNbFgDmzCFDlaqxV
IQlAsyjK3UDPsI5QjGyIoRi5SMz7ENmULzExrzwT/x7jBhvpYmttqiJ7dLQxOwsFZaXR9l5Zd2to
vSHMtrmiW6zGO+US+2CRiI552j5XpvbJawxrFWjIPHA92buxq2jj04ZnfgM4LyP7y5dockdNIwxR
d8StOaTdKkVLC3/P+1KrifkrGMAxZz1pevWzVlNmh2SFYEDM5YYNWb4uah1k/gzC/YPRB3xdvU6J
iUQRHMcpJepiRWhftqkt2NZKoETVbHGuI+e+RVly6xKyAku8GrdwOs593zb31OEz384L8Yvb26xq
olOmrHodGk151Owt7mz80RH9i5g2tj6LrSwjjaBDEamtK/QNVmoJjnqkuxTt2vK0fhfPeNjHtPI1
EFtsSNCv9iC0Ny1rMz5HfJVwUun+LeY3BsLGc01UGXziCpyVmfnN3A9HzmG9oCX2nMmhH++HtSxB
vBievG1KsER9SdxYYkUQcKWhn4jLuvG65rU2BXlT6J+z1vwRFj8CvIG80t1gN8HhYKTepum9GyAa
DPrmqtyNhWiJfWPkZTJL5eFvJtsWQeSafc1SJ6fIZMp83BDAMKDVN0kS9ixU3CIPtrmIk8tEIK+5
qmvN3jRLPH1SRyBhwcmvUvsZBuoAvtHTfSZ5FkFniX2O5h4+e96YZys7iryF5F1MOHMjfBoBEcaX
kSf4TkgF96txWddmLMqZRsFO88gmd98jdIQH5VovfSFfqyqh3bX0TRGAoTY8/VuqBTEtCYlag9bf
9XmLgIj8pSgy4SI1omGvPZ91AbJSsn8B0fxsah6WrBPp5NUOOs2bZRsvwoPHIUyJjWZMdsai4Aws
pCJDBCA7/9KVaYSMIOaYRnqPd+gBPMW4DVxbrusiepHytAzDxkhEOwerO13K+1jMJSun/JvrdJ9t
hccd4a+MR29dlXlIEWdvyVOGczer68gtu1FOEROV9qLcKkVmhk1/wi0S1mN7yLwwYNlRrJuJ1IEA
6xQwG8B4ibpopjvid90WndFu3cceMPCqGcUTEA5QnnxsQzu94JKQW9KODi4rEISh6CvDvvyq59PX
zkj23WR8tzc9mTGsQbNrPw3hunIT/PUV67zmCeYJYIgUl21sK+E39quZ2YWv0oagbQP1eIdNbeTD
KC1Fie0h0isrlIQVioSpx2o/1IQTTQhJ2ayralUkGh9LPfvITS0/Cov7Xq/9GCrBxhAtmFbY2i7L
Kp39ZYMDKGpi+N5Ofa5HyDR4Z/FvDWGzLrKa6leuyyXaNNMttR7i8qZMiIVs+61j4qhvxvbaVTOx
FrXZHwCXwxJH1WL4ymDdZA0LZ77Ptv3MRkrC6J9hpOL4tzeRXdHstGo/mWTK4ZlhKG6nm0rDEpVD
mVzNFTtYpKowKUG5G7GhbWj6SlzU1LL4DROPiAc539bpDWSRZ3I9XyBQuVucvtKHeYM/pbjVHBK9
Ah11hceBTqeG+JOwUU+BQ3DB6Hd1/EbHu7fwZKJ0QADbN9YTD4Y7alFEorLkTOLJHToVMlK0BRaA
fRebz85U1hbiSk2iT/2QsR0l7ANuYEoYBhX6amzTQ14Kdr8jpxz+fpyZb5NNiyHKlBiF6jO2Kkgo
ixNK5JSVoWaAuzCvesRpkecd3nynPFmYffxcpFe6iiOgqHLjVEULy7jYFSGKS+BUe6+r4nWiREEA
cuitss7J0RxiJ7PfhhHWOrE8zlZNyW4anccYD+MGkS4PggT3Th6JtQzDs26IeitaE5e/2y8RacF9
XqU3sTs8VBTBnB9gWyzN+95rHJV9w5ietQ+S3nElXe37uFjqe/sqBkTo+hB8GhrxKiqM26JjcJ47
2brBsbOuEf556SYwJB6gsqRyLHn8qFaC7+m+ieJuziJAPZ5mr5edvCax8RTMd21RrvPeBmFQfss0
/JaYUdSedIu0Z4lODrO9yubMd7R6Y0yFOpeIpYfWeO5Nu/Flm51DCkE/RWMOkYZwWbtC45eN0WfA
5LW6cQO794MBVDyaz3vT5GtqAZJfXsgBNTLprbosVn1P+Ahfbu63qVU1N7nM6NbJW+gjAj9wQy02
BEgrz3aD7haWyHg79fsgMY2VSGzYKD1+z8HhPebSdXn/0xuzD/NNg/jPtxhWbazcIt1hLjkqvsUv
5YhBzxrHr1kc8ajHB5O7Jk+XTngr2y9aRZ1v54CYG/KZ3dqh4wofLIlitkpJNwrI59moUJ6Thqdr
btg7kh0+C9DsY73rw8bYm1CTHNl/bewvmYnn20spT9rj8ggz0fesQ2URExNnPl2O2EHMOMcNu9xI
b6EddenRGqI9oDzIEdW7EXI8dyN458GjHbZdv8WEHfKUQ0Ac+akn77R2qrYig8bDeHrvyDn0MWM9
DDExXKroz4xAh2vowYejtyA72WNKBJeo2dgolXj6ACk1dBQqBhHWvkCDFHjWCxNP/dgEot+yLgjW
Ud9hxgldhxHWqG871vHrjIR3nH+wMLFym7uxrN9szzUuUpbnnmMYSwiFNvaard6TuGDqpST5Y0xu
+DrJzcfPsrFIbqIwvxNTNMO/+8fvqxbDoobqilOnjOmodCjmJvfFxy8/fqApqXTeZp64SHYTv7MS
jMqqb3d9Vkc3FfJdnWq2n451MBza5fcWSS/C7TZ6JeIs2iNZCW8GU8O5q/SjU0fgyJYf7H/+DGEx
iLUQhfAYup/EIL9Ymej3nRwZOmVq8A7Qt87sfPilM9TntFpgG4TfEe+0DevY3FRxVr1k27LqKtwX
GQZ88By0iZO7KhZDNTaUAN2u/kJXPK4dYx62XgXuQfIRGqjm8upVgWIiZSxpfUXYpDtgx6X/cQg0
Qo+LRGaRHWOLNE6T4vmtS+fIfwld3bazUwjkmrpgxdpGfYtwi+UhB2durR0JvdRuzrMVYVYNmY/Z
PGZSnBdJEt52WaTvrDLa8mVvGcqEfjzTzXmGl61WbGlTkhKhODX99Khq8XWKlcRVlrx3M+nacBy5
gZYZYySo/utonWOKSn1GogzSG6c5KGuOHlyjPytTRHekqqZGHF0GC6tHzERUKNmfl5NyQG7Ek5vE
D1EsMW4hASVuqPQDCTEWygiVIwnx3BNkuPYMQZEouK64VYTX3FRhVu54SI1LIO1CdI81ggONvWUO
5pom2jwofSQoLZ9fJ/wNV7YXFxwv0RmNuLZvKo26YAq8W9mhKlTNvZ5iHgDOY6EOM5yrYfMwCUKC
+bQozU/4726VbfOwDrNhn+RkdKXphH1qaMedU3hUNBW3aFSHRz02EiziOJM1WNCqnbHiqSjegRUs
73RGZZjnSh9up0J6CPDIHD5jZ4cqKHX7rIriKuv61o6T9FwiCYS0Ji+EPkRb1+QlE8XiInOsh52s
7wpdObg4gVjZ0UO6cIuHIA4/9yq/cSsj+lZW2xau5iqW5D9UtS3WmgmWnbvlGeZPtgcJBy9xXFj5
U9Zg9PkEZ4HjfRjJjuW/mhoYmkaeA0iUmmuWHDLTKk92VH5vMB3fWgAw93PvAtubeLrC/3rxegdR
kwnCpDFywnijaFflZKmNY3gsB/QvaZzuGhcpDgsPKNFFsXVoblPLCy/DdGfOJFvCYQs3rCSx+1eS
0GtlBD4bwQF4XDM9VJT3LQK9UxmWn80y1/14zOy9A0n47NbF1SNexMMng5iW53/bZsgHc+YnIRTK
dvTCzw2sLM0146Ms3YdpiZlFcPHJyGzjZIz4pCUzumM1a5/0KSofDCJzabfddVkblv/RfJplHR6I
mbswKQrvOhUCCikI20pFWO9QdemXSu/1S2YlxgXPYUlmExxTpfR5whjBb378naGw+4t7Lciv1Cyp
7iNLj5CTpgrfs2T+PlEC+EjSVxMJYKTz4N7lUZhB7yNva92Vln1Gqio2uRSgX3ILyWQ/sgkALs90
pAh3DmaQSoOtkjDGmMvJLwu8qTXtz34Y5OPC5N7XTT6tnZJYKcaiu2qoEcySh4niFSZMaw76oUpo
n8mM8SObyA6u4wfolF/08QuhcxA1MLUumnlCpfWezyCCi1KNZD6QubIWBaUnB5ZOH7ohN0jE3I28
Wg450ufCJKCyc2Mgm2SJooN8jQWWfWdam1ZxYZ1vrerYLra55a27BptBB09pnDKMRmn0XRD1tJk1
bVqojD5B1t7eVZp5BDcgD3r4VPVQYj5+4D56mK3ku6W5nKTuWHPsMmqZXVTV3cDM/uNnMBGZ4VeJ
qVC6LwRF1JsnRFfI2MDxLW5XZG3K5l3JXEaa0Qxlqc80n2oM6baKT/0SVzXQ9w/gR/DxruGj4Wru
yQkM0cGiZU5oMJifuAK6GfeGztGsh9q49SLjQIwBwBIvyw6qoQkxJ3mdBvldhY5NQsrH+Wo8DvVo
73qjuh8apKojx/VmtMdbtKLMpPpVFBD12ggEr2UXF7STnF9KDHT/HXwpoajxREuefQde3BoPjqVO
2sIYkJTqa5nbhzRlGl2H5bvdEB7I6b9nCletRGdN+9QlcZiWb5JiwOjfZEfiyz5VsxPfx06AgDR8
66xaEkPOKx5tLdn0LacjLdlKB8F2MbB4oJv1lvDahCqrgKCTl4EgMXATZthoa07OVRUT6RTVpPpF
6KgZNKUbvSUjVWcUsdLxF4leM09Dpl3HRl8mICtHCyVx0Qz33QWCMQ7erY6OeeVlzUtPL3kg0YHc
h4wjqufiTqagX+EB6UZY9bPScZBnOe83xIOJJAFELYzBJhPAEDZkayKJWBgHxLqKcOdoF0qLICKJ
UHPu4IEDOZtRkNtt7G26BBV8YhEfnWvsMewKxCY1iY532DecmcGmJp5jArJ3GPYvsEDzAxrbNctb
sierbMdKwfWjvJIbc/zOaE6jW2OkJylDmS9i9iHhZK5fdYZEeUbczVQvI59xsZNXX53UjG6i8X6O
Jms/p/qdAf1nh3JGsSZ2b+IcpmxpklrQad2KdJfOL8uGNbaRbCoIvBuGIT3RFPmaBBqSnmTH/82N
qOoKnjeVfKstODiOl95DofRofBI/00pcznazxYXEhW7tAzt4zj192NSGBzwVduMqh1K3KjmX/LkC
oTk663Gir+aLsUwhWGhtV+V9nwbB1qi+KYbhe6CE+zICUpvLhxAX3BpG8GsjtTc7FNmmDxZNcFa/
xOh5VppHcW1lrNJqhz4ojpyjXlcw5pjyRkZ+1YlT24DHeh5ySXJn7xbbsWFKMCh0DSnH/q4p2NO0
ubPPdKiwhXgKwvDZa8SAMHzCVSbdEGcC2XClh3O/oFuNIJYghGaZKgLcqTUM4GLMMBQxYVfCvHGm
5IngIzYeafOQNN33eWy5FN8HCKz7mrWTGQ/VKSgqh5Ni6yYMRcDFzfqXuYkZ4ceoP7MUYHOFV3j2
+hjbq1yTyZqeaOBB6QFzWkYcbKTXA2TOpKlzHKEhZXrsk0e7YyPMEy9bCJfGdDYYUWyRkX2C6AYR
QEHgkE21JhyBbsimaPaqOl7FOaEbaSbvZ816mfRech64hJyA+ZykBWDLFDjwlBpwKOIwkWK5vLV3
O5n0ddPU2UZOUO8ZTjPyME7EW2BDFBNn/FS/IhHj9nDVqx4ok+hBrNZtElVrszO2qcEQaKAf9xwK
8LlnkKG7W+J6P2l5ee/NxG9pCI9VO+jHuurrDYpxMmr1/83emSw3jmRZ9Ffaeo80zMOiNwRJUBQ1
U1JIG1hIocA8OQYH8PV9AGWmoqKruq32vaGBoDgIo/t79557mS4DSYpfgtsDBoSQqjaNuBEve6QB
+2EKfwlb00A7hw1WyY6GlzImJRXJR1lD6Im0idIlRfxoJXgwzWZ+cZBHP0Lvtm7seLjpAc/dYZg7
eJbMzrnv0lgVIQlpMueaQH5jGugK/WSpMojHIj5cSsZ2OqjbfV9cILSsTy1hX571WLqw0PKqPriT
A6q8c27qqt941On3M9GaezVnYlHoTJ+0Nr+BLXdZ9Mb4UNAyJImzO8+REkJtLF18fJDSOeulAZ54
7hc/pcNACfZISsnJYB6sMzsqap1jEXtAa9POB44HQg6iiddrj0CMxl0LCKEE0aUMZvRgzclHrwDF
YtJcXsEav7bQbwcTsKYdLrr3ch6YYqRtezAU9zuSLTyVtaE+QboNwfEROlVm7aEGYNtnYHwLY7wt
GXAdiey6NE3vuVqaHaFOJOZYPRdSQIV1ABowKn3XYfBh7iEzwy0KWkbz3AZdSkpR1XUGrVntFnqZ
GpQOgfWMALtDUkOfH9DjZ8m+9MwS5YLpFyX5mR6lJgT7lUormC4RYDVxtqLyR+X072ajZkEXaldW
RWKUkQyHDDUJRvy6hhMMhyaujIDQQbkzLO7Q9JDcbRvXDqOJOjqUvH1TZi4xpX1k+JI4YWpWvRag
i3mjH935tAfvCOswA8MFXj7ZIPPUVqA/LLsUJMBEMKriATcN2T1ULxML+OkwmneRVgS2wSSUCG/E
C2JrJVzdepPBzxQWjLbMRt9FXoPLf9KCPvHue7FwAiIDI/Xo2juEqX7bFFcYkqOAXN8jWp1oN4AT
hTDU05akH67FOKW9iJtuGE8OWRn6Sziw52LEEbk+1ugMsguVK6fvYsraUtDNCJ++mAeO9nATm6Og
CskYmorgtk3bQ0gm29HAEcDtnH5mOjbxU40npltcMxWdG19Fl7ob5ox6gTNM3GoI7bHKCH6MKgi0
nZFHedDLLkFyXWZOd1EO4ptwijIYlt6gqUrXt8L0JzhnHDMw80crUw+9O4MynJihQ9jbdu0UNESb
nQQIj407Yo51AHKQCJwpD2ETuJm1FQlYJMrRxQ2AJPwHH44C23SsTdjeMEiQqJgbYL9BhtHvQFJ7
yV4iUouhqiG4eaOe8c1YHJTeSeieSYqt0gOLTMZv2zZ+bOO5qmKyoCmDks+mdOgr8LQhzSl3LTGs
RkUcdkq4p0PgDI56WuIKOiWf2jgTBEhF+wQUsogcc6cLmM4uBeNbRFRnFVXapkr061yayp4UqXKb
6k0YAL3b2d/0kfQy6jPFyaS/rozpC7Nsl7urp+5DYf0EuUo0gItkUEswuRQRHZBkuW1Au6o9eeQG
ej3kXWAyLb2xWsLTFK096UJgAbQjJLR9fRpscTU0IUkA1XRpDhXZhzNAhHbWHCoHaxg8205M47C1
hxH4a4TDbVYnkA5D8+hMnCqukj/Wal/vydajXq62l3Mb69sKXcbWglV9jeFmi56mO5oOX123cIsI
lp+34RTRVEt6YNr1IYIfZnhwgOxG0XwKEoLWA3PXVJAx75igBrwI2dWimgcgRAeF9CVIhpDep9QB
R2Jhg+CO4+7cvjmhWuh2pTnfKnbZ7gxmYQQ71QgbCDkEF2OS8ldrUzBMgPWE7oxb4ryYghqAMbPh
KfXtFj6GUymQR4Ah7p0RBUk8wBjrG7LXCLLdTSOdnHqgZwJB6z5CKvhAZvBlJthujZYC2FQ9HwcP
QPHhOWHz+WpkzZt6Fts08i7l6D1ac/qmYRxhXNhz601/fVjXDf/4wrpOydWGO4JBIq2aKTtAV89E
BVQEPOnVMXXIAkNsw+K6cn1oHDf1W3KA/F6UsBuQaIZNK46pnsLMmrUOFsHy/Gulo6ji2HDvyhlp
s7j+ZRtynMUdTfbCcZh/S64WmzATE9173l2UM+BObpOZWvEb1m+O15+zLqpFWVzgPeAGQlLA10MD
PCf/ZaUzMQ5N7PRdSePm2PDvHWdLvRdywsYJBTxQ9DZYX/v6A7UJbaattUsKIJzb9ddq0dzi01/+
xfUhXpacfjgNTQJZpQU3UcAlAMXFZpec/jnEsoMzh2RMGepDkxnF3lqeeRnaPdumFLo8W1dJF+JL
G5kPZgFLPSMzEGJbVl0kVFg7ivCEXVUAZQ5DSJu1KaLv9mz9WN+eLXsGwKcItPLcmmSLEuc8+6Qr
OP6qsvt/D/l5qj/+6z+//wAHs03aTiTv3a9mHB09ISLrf23huV5c3/+x/Z5V3T8ECP35xj9dPJ79
h2UbmEN0zTQsy7QxjvzpJNdUE5c5KVSq/rfB5y8Xj/cHKlxUjaa9CJPVXxKETOsPz9BUw+FteFqw
mf9bLh7Gdb+rdR0ijGzk3DqmvgU8948aStNzawZ8jn5iTJarnFLLQ84QbQaYNAcJ6lOEBYuHvLYr
CnA6RfSv5+tKwnwKoBqlvW2HqAJZu2gVLXEcClO7qGZvqQWKMPQziSsF8taIObLKuRM5GgY3kSUk
fcXKTb9wtNcHKV21OCTG4F1QoDZytzxGgvybA7OP6rg+twgbMRhGBH1ECkoDjx5g7n05IKKAJv6U
V+5rPBn3apSrh3K4HlEhYnlJmG8Azw6HG+yCJIGkMKMYeT220XwuVNmfpCyYsKNtpCO+sacMcUHs
asyiXIYBpnsnkxRrQdxvHDKYAUgiovYmwg+5m+zG0CQvEfRMNDXVAn2gqFI270blIF6yndvasL8R
JXHfNojD1O45t+gc6RYDPyNn7OPSlXEKjatSkpB1RNJFU7Y1g2XvJ6OoQiC/Gi2o6B0iJubV3ZWH
mNAtJJAUS9kps/XcFNMNSE3EIMmrVdv5NpfFHdPFbamH+WFW721VqfZu/zp44CgNKt3wwOBXjekc
LB/Yxe3zaMVHM8k2EyGEG6sAT5hRNiMBBrBJkdRe4FjjvGmqwWT6dY/3RPPDShMI2ZC+Gae4K1/r
iK06MvGkSZFDhNHmyzgRL0iZz+HUPGiNuHVb55HC1VPrOuBxZXrwChujS8h2Z8hDEpWuCKgcAtga
838UJVIiz4ojJoUdd6zKAKSKioo8XrqP4Pvt8qKT8l3K9p1EwhxhW7ePsiBOyx2X72OIermPkj36
972hJswLwhDNjn0hVBBerRZjdC1x/Fdm81PXbYJtIZ0EcQ+5OLrzHB1sjvZh5eytvD4Xg1y6oMzm
4tj6WUQA9FL7koofoh0HMokt4czM/NNKCtMuZww0OT0HnohfE5SFG8Cb017onUGe8CZpcrRW0nur
McRuhRQ3pJ9Ile61h2YeIiUy0dmqHrRnxMSo6LTC2wymTb8sPBlkYy3HE3CcAykdzAywhOZqG/to
t26T/KKUyg09le2wsP8c0tSHqUU6bA3Q1BRgqUTet9n0Y9bG69xeqNZdetO7qhrAzIr93uKdWkHK
MGEkTIaehBY+G6V33fW24uN330HfR5tV9BAPav2H2am3CuT7TgOWmWmold30YBl65ptkEnBAaHvm
To+WtH/0VYsuhykGAlU4NCJ/cFVzhveVXnjzeIPBjrmIpE6tGzilB0kP0WbM1Jq3pRNCMM7Da0xk
4O2yZ/SgjEeygzBaEwCDEWhgg4TbnWUmMz/3ChJqOJJtnVZFaedPoM+wnfiFrQg4N+gCuzo9iAc5
uOxkx9mYEYWxybqyEDJu+8ymb2xFd91oXM45sRm9D8YJRyGQVDfT4fTX00++4KVIzFslbjpc68mb
CTSC2HlikcEQ2ukby+ADpX1wFQUtEHPt7KIGGrM3wpS4tuie2trQB3IgrKda/p/WIoTQ0Jl9G2Y2
+rpZNL7FELZYZhLw2W9azcUF0PxMO3qT3nVJxEUn1HsvgnBOTAdVtRQdRXyVC4dhXN5CU0ieJAlo
SktfpOn6C6lIJNuVvNXL6R6Ccc5dgsMrfR0MF1xDa/9sXQKB5y5jHqKMl3auPngpB7NuAVFzOvmh
WtdQng70PW/aPPkItVGDJSfvO2ZC/MjurFX0wk1EJkTKwQ+JCZF0Z24pcR8+DPHw3hrVvVoPr2PN
jzTm8trUmQ12ihfwn29dx7yNPTBmxMXsnL74roziUZOAx3TzEVvHkR6h62fNptFK1Ei5eh9yE2Du
+FPTy7OU5KMn6c+RRNd0nPeKXnc7skAnWjombAtKv4m3dRawnQbFKW3qnV5dK3iy+QcHMA0lVgLX
110n3anh4qky1EOOfk+EfcBIy3u3U64VfXybutb7PJnIGGOXD0mSK49wgx1zV+ITZsKzutm8Tgbz
MiLlLUvN5zBRP5wlCLgyYajOZr+LTaAWOlRVommdiXYVcSK3SdhfjmAJTRP+gm5RHSA2CF3dd3LU
VDW6V8Ms94vuRINpzIpbswiJhHEU7oNMT0TvHRMESNjBoP+Vd/mQf2Cdu5rtVgB0GL+70DUQ5VS3
Q6ORiMTZNYLbNBQjZe4ff8wWNEpYLZuwQ4OZemIrp3xrKK82/g9UurR+XGbvEVE5WVb2PuOVa7cM
3wf6Ucz80cCW81unR0/jmNxHLs2jgRZ1x6TnQMRpvmkd9VsZdu7eMtD4KC6wsMagqekMF3ojTihC
b4ltQ48b+pbDRR468jYmgFS1ZmIW+mnTpAO5HsiHsTfBeTOvVPT227TLAvpBh1pqpPQ4z+MoYmKz
+wtPr4ngw7hG32gilUB/iRCo+VFrvBWGuBtIq40YznvFN3S6B2caP7yx2ymFc0X+3mOtWQ/lSPPG
GfuXFKtzMLvy2M7Qo3rUKZXS3jegDJZLA2Tig9a6qEbG6s6o9Hsa2Zcu6I0NzGsypWguCvtW05G4
6fyRWxLlR3Ovzr6bElmZnaRP9cyBCJGUqiN9YwVEtGPVXO+gMyqV0wT04RZyOv0irD3AUKrEh99J
guxMp9jNm2+WLBr46qyvkcWAb5nCE0MK8g9U7m4cIYYJmQx0ql2bRzxxx8HmB4NjefTG4lLIJSnc
o9sAfiOd7R9xxlTawVaQSuWNmBCCpa0bK429C5kZVx05DzSZ89eOiXOwzNvc1ggGghwwmmXqXlJw
CUyYarjB9G3foyauk/Js15ziwLG+G2Z6LicuOUI0H8bUZnu3eUSE4e1SqrSkL+anumM8hM2V08F4
rAZOV3B4Tw75kbX7mJA+6BtO+JxldryzYvEC++NmWjAfUZXe20X4UZbEQRPyxy0oBbU4PdudewwT
MwS3n3C9oeVmFOObUde5r6Onro03MgoXBd1Z8yjYOC8F+pKlfEayCipOroiF2Z4xn9HJKNRnRSHD
2hg4EkI12kPpp35Quc9jjcrK0GDPDh39I1xGpjl2zPzlQJWyQFs2PGhu/W55tyCoXqXl/mhj0uQo
lp+y1qX+ZiJKjcnhq6rH0EOd1cfqLfxoVEyo/ghUFIhybXAq0twq2QhR2o1u9PjQm/lFryaMj7Lo
JTeyt5SsZbIur2Mjve901DWhesX82PPLQr00Wo3iVLEVc8WBqJMLb8fj01TCQylmIO6u8VoqRPBZ
CFe0PH/oc/tUafyP7RhCIlb2RSpvZRU9W4s6tISsaTUG19203HD5I5vNPCt6rG4U29wJb8kaSsZv
Vkoxsehq+IYu9VijR/9gE2clU25CcXRTWbqEoxZ4+oGcgB+lpgGsApNRLD4j7KWpXVIGgVQvnDLf
A3lFgIf1H6IOUnlqpaBgOM8bGZ6TloBJt4OOCyTvCiYptO7YMnxnuKsM6sBpywVuivN7UmH47g7N
sWqV8wbQz/fIJODJnRmmlKEBJplyqNlWz8gaor3dvJeteZ8qjb7J8/g7JLdvTjz8mPruQ6cjykj7
LaGPvsEBY9BcTe97BYwflqyj8ECKm1160ML+XgMGijjxpInwEod/6E+ReO2j1mXcIfao8bOKQlea
HtLE+aZj2Q+b5mfccYudtPxVwjqwNPfQjQzoZz2703rK2q5w3+NOSaDKyCtNzW48jZKTE9tvXQ5t
D7j3bs6WGx65JvIDDqXrR1KQbmYX0DoJdpnUhtt//2BW7puR0ovXczfggjuS+4ZNDzkOEIKN7FsH
yOX4zgXn3oitjYcgB41phjWEIvYurOKMkNI02zpZc0dokOcbHqyImLQ/K30czfI8AdMaax8mF1K3
gmCGTCJgjVUyj5TUvGRAsMcbZG0aC0avSyxW1es3c+zcEBl9o9cQx6amvcDQxiSotf3ELfaD3p+a
Sj7oAsYoqU0HJEdbl+BaDHf3rYHWQ/TN7SS1J7V2X8I6PSmpzfVF5QRzqWzaZbehrMPBKwtfglsd
Es6pLrN/TK12lyluIEbgaNmcnOKSK1TjPelaCH2lJZjLSFQIQY55I4yESHXtiZrtznatABz7uBlk
cUidgnDzcyqXbli+jGqREEobxU+TEC2iJFd9S4cHTVKPXnU8GBPXKI/8sk34Ekqtu1hSxLUoJgL+
rKj4mkqHpIk1iccmr0ySCRaSqGGY8ZMbUluXznXNdo3q3qd98dHTQtaa4VTqz6Y+fCRx+COa5TfP
sd5QQTxFJuNtz8WSrd6atfOzyeo7YrHQnSU1rs+azgEjpNgjPESz3lMdX5c2nkRyM2J43EV46twK
tWRO4dnoD43OYGEs8pJoIxQ+iQ0NJKpqFGH1sUtppGWUzxfINVB+J/9eNEwi5xj9B0GVL7G4MbPW
IpqQ27ynxKcuye4R+CA6neIPitX7Pjpb3Pd0e/few5U8jmbiHEqEH3EaFsf1ATzBYihbnqcd4GC0
gAnEeZ4WRUPnnGN9nBcxVlnjEAqnmVyjpjyuiV5edBMnDcLAkvahV9c/1vflY0Rwn2giEhn1vz67
Wr4ecES6o0cafX7fum6sdbiYykiw09DXn78J+hDfMMAcBeVGloqqi+9YQ0AcLw9EZQaUV1scQ/Yi
ckBwAzW1IVN8il3EsfSDjpGXUFIADfw6SMKTvDYOM/quabHvshaN+1webaqNsh/G/fxZjJFJdkFD
kjYVBZrcmQjQjZNu2/7935bL/2VZSLVVyyqO3VKLWZdqzeXL1kUP+PTRinX6FBy0aH9L4iFMj47C
urg8VEq0kNiDRlOghuUyW20vUIwAS8+oj/kPPxfXd1P1T2bOWqM8fi4usHO7tJPD+n1j2440j5dh
3fM86sd1y31upYS8lMrKJ5J52CDrVqE9V4Pw0Ki6LOvW7b++Y11a130eDuvz9cHADc5YPz40qIQ6
2d+vOx7oHDt23TRfR8NnyNsomX2ST7ZdN8X6I/VBsH3Q+5AF0VHumCxiP8Z257Z5/Ll9TXScMxE7
xr7AnMNRRwmkJEzBIG5srmZkCtM9F9iSVhUPRWo7Ablr+wgRExueORABii3yJUo71f/44l9+w7ro
5KjRNZ22yfoTP/deEhNmVg7wpcbl4ECLVR17oVQHG4L8eJ/nWfK5cUfKfRDuv84aV3fIJVk33u9b
kKDG6yoJXGWmtRmX9ABTN35VeiT1X1uYU+SoO27JPY6jav1JlTrcEs447NffMoTNTW7PuPBVa5ih
wnGio7iFEcCxtn7O+s516V+uQ4dPzC23G/Ax7PohzaklLNKY5UDQQf4eTAIbvg6f5Q/sZuYPTIbF
OMIO6xGM/k0eJgIcF31O6VCWCt3lTPuX32vTEF7ssT76jwgeHd+2fuX6a+f0ymXoxtCwssXF55G0
bP31SFqffq2raOgtVyRLn8FVOg1qXCe/dSKFA3H9+/Xh62z95RD9XFxfnymDHmhK+euR8PmWLqbV
8QSHCIrGci0sm6gN9EhcfJ3h67+3vmVdtz6NlqNQHXAwdxmbyUn262vmerCvf/H1/t8PwfX5utfW
pc/3rM8/F397fX3627rPw7ZubHq760tVwShqwW9EdQvMTj9osH589Cb25/bRPfqfkd6ifdP3Kf4X
F1/q5x6Xtu7sbOemnLs7B/teWLknndAxxEqE7GV3pYuMTPSX1mCi5htJUioukR/0GxRQWNUqCI8H
Q1G3daP0B4UY4uP6UHkI9oUmbNVfnzu5i7S5VomQdSqnYzQWar6LQ4EqaMMr69//88XShd4tXf0h
y+v5Iof0bqbArJeHMJFLWNy6qGM58dfFntbrIRFqII1RRnsEqNHl+gL86Ny3XdJLsR9uiuW2tD7g
Dfpz6bd1ozGyideXPxfX1931sP+nf/r761+fnCBLPphIScaTNYp5//X2Xz7uc9FZfs4vaz+/+pcV
63u/Pvrro35b99vT0bZey1C4UWC01u63F78+8/Pr9OVm9PXJ69IsymhfJ93j+uyXjfPb3/3yU78+
BrEIDhoMe9v1r9evTzm4tFx9iTF0MWjsqVv9sjgmfXPUiwmpJOFt6t/tlxX+sD6s69altS+zPm1H
dIehqgTwAxLGT0tfptHHPx8ANbIyyiBCtCNZLBTNuY3Eyz2WH8PF/+t5VtS2T6GKQeh63S/XYczy
4K0HABpbFkUt9iTJ3a2dGQt8PXe7ZdigcoPbWbg/N2IdRcwpNQ3bgdW6jB1c2aTH8bOn06xDiC4b
ogNQUDIM1EWJ3saxSuoAt6JoeVB79LVJaX/2TnMzpM+0tjnXhueaC78+Jc73taB3sNMcuMeEk9XH
dYmRBAEps6BSifUwAeu/j5jaQEEqF21lPeAqbub26KpNe6z/XvptnRCqwyyUTNK2oYPVafLPBxlV
4vi5LlXHIENdraIjXP9gQIwe4BjAnMD+TCjzHNcljQ3zubSuS6TOMWBhxpimtFykuox+Lcutj+Ps
sbju4fW5LfQn8mvC3dpeW7ttCZ2RfLPu5q/u21SLDCx+TMV4Gdc1y8O6tO7p39YZy/iRuc97ut4I
Pjtwn8vrjkZiPBwwZfjr7lx38VdHzl5vRZ/P1/HlzNCr7Br4FYxZkrVVvy5OBR0RrskoCbKk+YDM
We/WPWgqAxLprz26rkzLitosY9VeUdkCcyzawOYqv/bkzWXfhgNoWyaDNPGjKU33TZE/WqgDj/nQ
VfKyrtLFOvyCSEIckfz9+vDP1lGBOShYAoJYM9ojkfd/PnQo8KlKGugx/l43NVF3RB1NzpwamluB
KvY4J29G5NUX1CCtnWyHb5Y2c7qt+ylad9G62HMJQb0W77W25Vj/2hPrjvnaO7HQmKQ6CB7XXfD1
4CwXp6+n65npdXgisyn7WHfDuoP+2a7ql/0DohslDOWudaegX9ybdWEH65n2uYvWM89NB/xsk6Ql
sigehqWiPjnotcMyJ8Vt0Toso/MLFNkbY1VCJFn9jn0S8MyynSKNzZ679kDU7/L8cxF9DSqVmPnz
ugnVZTt+bu9laX2qmQNzRwSxn2dGqmMSztzn9QK5njveNHpQ1ZYT6vNcquyEQF/qZ7VLa9ou3BFB
PC6ZVQISKxr51TlScsA02WEsyY0u478EIfNypQhL8oXtuX760ntUiyrk6+m6tK6zFIXGAwOI9Uhb
JR/K8hn/L61YIf//p7RC01Ah/C/Sig/5H8cP0X5M/6jIWN/2F6Lf+AMFBPwn0yR5YqFA/S2sANFP
MdJEZwz2y11e+EtWof1h2JrjuLoFi9MxFlDmIvNa4P3uHx6fppJ1raumpmr2vyWr0J0FyPeFl2TW
u8g2IF+CveRFzf0NTUUXoyyM3hKHdhx9sfAEZgbhAJ5H/NMCnkQbUaEtBabwpqCUI+yQyQu0lrbo
6DuGzTnyuvs+amBXdXi5yhYrRiKp9WBNbyn1tp6f0sDct0gbcKbar3QdQ8aL6rWoRmtPLLdB6rKN
VgqDfuPZdWBguinEpddW06YqzJCHPtlq3VDszd4rtoY+EcecGNNDQ0EifRNuld61pp7tzNa5LotZ
Lo6yJ/xLOIsUKGN5OyzSdVwZeaoo+1gqZtDn9a0LdvzaHfKzW89XkzW0lMzAuUQ5lVRVffKQA+7i
jJzDeJx+JvhMiIbvmz7a6PUY+bZiHjuT7MamD9sgGoubIfHCc1+a7winXxtqiAHt7uG2obJYN12F
dXNwAYXg7UPN6mQl9Xc9Sf0rgVWg0o30KhWo9ltVtKgH6bFmY1XsJ5TvFyg9zykKxX1jwiCxDIRo
SLq3XpQWgYjk49QLakMycENZAovjk5FVyE20iIqQmlJfq9TjoETfonpmyCC8M54LfRM756pJCcaU
yakALYIGjhoyOm+bsVTRw+puEg1VXzV3u3QIz5D0iIGUNCHJIkaLyDxGESrmDFxDg+exmo24FQOB
mHlUYuZu9VczoZqmGiVZJemhwxrJJkQ53HZd77tAdehtE2c6Fnun5sPzMLvMDfulQ/IcGAZ1wa66
r9SE7Qb6CiD/0O2GCCFtQVCLvbxD2vBO0hAImptq9cZLWVfA+9h2VnvbddMBgAxpDB715nZUEh9V
+HYWT6oyslPii4my2dZAz7odAafP/fxUYlSBpZ7v3JRB4jw54qEj3FLC99Fmxz65wCSlxDJIyxi7
gEW5ztAGJNBA2vRs3CmjQxlhYPMOxSNSy3uk8PYeo5uxSbIjUKKlCQN3Hq8+m5aDjjTLE5PgZGcs
sBVsgj3w1niGMcChJsw84Bge93qO+jjcqN3sHrsipYo5NxcGQ6p09Nwgoiq9J8OBEDjSdIkBpBtD
RoLT40aXhnIzJdm3cr6pTNe5zBuUuk6XXxvWPPoWxXE5It/IPII2GplwzA/yzba/1ak2PPTKM0OH
dNmpaJR7hZ1qK0EqUvc0dmykbI6/9W2qHEkOn5HNRvaFaVTprtAryhp69dQ42R4Nrc2gU5aHsWIX
2M3Cz9TEA/5G7K6hStOYHqsWpuKOBFC/ENoQ2EV3B3BLD6BODSTAwqRyCmKQKQK5m9hebBlKHYQC
woxBTGCSZUEFiSrwyLqXNQcPioqB3GhF1+aDKGoyTsUmHmJyKhGk4N0RyQ6FCCgQ72CQJWm7+qvW
WXcCJcgOz8TDRJYSXE+NGLHbqVB6dCIlWZsUUJyJcAMG8zn4lAmhErt0q7b9h12F3hZ2HweLxZ9h
LLT2mWJ7QUgo6DzKM6baeJOMdOdCEHWY5ulkjXjHKm0og9qs70YH1hajAo/Wev6WoBn3iWj8QdBk
SkZ6c85aREOhlXc+8RwLNFmi6J9zWq9tRgATQwc61f6gaP2BkCa3SvahZD+73nyYRix8DgYFi0S1
09RhsamdmDamM8CnWxx/Rk0zXRCZhijtSbElh6irzXdZuZNS+cjU7DGCxrfVlOHCKAZEyaiMKT/B
JK4+3Ko81GFpXeoqEI44eVPGgjZxnNORqPULu9WqDembb6JVdgmlADkkxlZ1FPxuVEJ9q+YEEnp2
QxhxgjI95DwdCzqnvbtHdneJPqTY2csfIeMo2EJLrRFTBRQ5L8gsWCWkCGwtmZo7cgraTfmqG3rr
R3FvbLBjkdQVFWe3L+e9NKYTXkexKaudArrJ67jGmVBKnKa/yjTv2i1w6EkZpluzqsM9jKmE+Z6k
hVq1C90k+kiV+tD3y0U1+RHFw1VUNwMmaBULtVbtWndCia1gOJV20jO3NYNuQEGRRT2XLTp0JKlG
19kS4m0TCgCPxv1JFIR+sit9CObSfmlr1T41Wqvv8yKqNyR0qAT0NYFhFkyMQH3Qg8y1U5jMiJ8M
0CmF3jW3+gSbsMzR2Yj6LnPM+sYZlORU5lEQt4VBzHjbIXBx7rD4DxeSF09uhKNFE9kdZkwHwhBS
tkpBj4Ih5w5f47VnpETsOEm2LxP3x6gYx0jRwyuwA2PQ9PrPeaELLTk1+1LPIS8lTXvVtKU4zhmX
po7Ts8TkygFHjnPj9pdtNb6oi0APy9xyGByKuMPzkOKEIwPHN5f7Vo+Dje7rNTYohA0hfzc1XOsI
D1VgZ8WVfR3btF+Qhah0St+42w9+unzcWAzYJb8PqkDjmdFKcsE7UDxDytCLkSisKrn3kAkdo/6q
p3kZMDTjH07ix7ahkVV0Re9HqiL99WSc6fQONfltQoa7EVbg1sJoV2fmfDCHESHOyNh+1F5yPfKY
CXrXTghL3hNPekvuoPRAnqH19yuCOmkAqwpHMSKlZLzuS0J6NDt8py2P84bGgm9I6F6lJDhCM8Fs
sz03hZOqB2NI7juFTp/RPyDID0w712mEJsBdPOv7rLuoh/Dtl50Bh8GVCaqFcYRLQaYmNQwULxQC
YSOhEgXE9ZMbs6lp03XaT8pe2P11kS6MOQPdVdfpyD7Ei2F0HBhcbTNy3UmJnPYot9E1TtobUfbP
2DD0Ewbw9VZGJb076skiqWOAZEkkoiN3c4fW+9ZR9aA07PCoxfBHZVdifPBqwJ+wbdOXNlGpWqcj
sZh9fPbM9hrteLyX6FN9REQj+EbAlzNI9W1em8+1gtVXKpW1gXtqXYzujZg7cVVpFhEl+lGNCSHk
IsfYBIYeF4Zd7On9Lq8viH+xTaFsY5I0uBcmOIypINVUoU7KhFLV6snxUG3CWk3XkxfcFMUGp391
I1o9RK45efeT273TzX2w63C41Uh7EsiK7ovyoeoIrLT1pL0E+CAvJSQYD1N6xb254N54X86GgfsT
kY1Qc4OQ6H2iYjki8yW5rc2mP0bZzBWVhGYTr6Juh/IsXMM7ZY3xIw3L+SGrTtPYqg/9eKRKPJzX
B1mnj9NIZK902uFsjqXtc8MFIIN2BYYpCc8R6VFBLVDfJhgQLZtP6sy6vFMgoFqViUfFtjSugSTc
1k1pXIR1Z22mSuWmbYVnbonVtRmGgNOHuIG/NDpnNdKJQzYp17ppRgr03DkXGN6sqw5LId5Yb6eV
k7Jr6WzeM1amB1FYZ9WarHOYZXu11Nq7z1UYojjI1RIEfb2x4s48A+tgTIZEFzcsEXatpDI14XXf
GTmhsX3cjY9057K9lofp3ir4F+LRfCeGLtvGsC+QSir8F+9t7ZGSMurlFZSZkA6ynVx7hX4UJKIM
zoxG5ZjMaCztkbRmSRpRH1l+MjSU9tQL16loebHfNlDhYvdeg1uyMe3hMc8hmFaGQNZda/tRN+8m
J7txepReyqwca3S+Prav6ADNd4Li1p1R1/te07ZPEI4JN8yI+/MoP/QIGee+DrdhmTzlEFgWcgfC
KHAiwPe4Q0uZEylbaf/N3pksx41l2fZXympcSMNFj2eWEwDeO53ORiTFCUyUKPR9j69/C2BkUKnM
V/FqXoNAAHB3yhs0956z99rPg1w7WoggMFWYAfhd8WIQG7+RgDgNYa/sF8TcjHwrqEfIkQis7FNO
L2bkrnUQdv4FzgwFP8D2QRnu9c7YZQbfkGC4sM9rpbsw4bjLg24L9oObnt3LXsfNzsH0ImtWj46p
M7dhRMM61kaUw735mGGp3Q5RbbpzW9D1IaSnjmw4NIp4o4jRe5nWiiX3BsOwoZ06zpsW+osTgCff
5q6kkXdWESY/zXP8EnUxA8QCFS4X1gpRLv69kUS0aewAlw4THZSx/xG/EtOY3TEWAcPAwWwl9VlX
Hw3dbk6mqcdeu4xQeqk8Y2N6zEF23gJp3emh/sbgnDSnGfYdGJtjYg9vTVKqd1xuTnWF+ipRBvii
VpujHw3qM7OpURgy4x5F3WO4bxHbMq80k59ZODTuaHAKGFXyIMcYC/TpYDE2gaymMzlWrXfd4NyQ
mU1mzah4KAUQzVpbKRvu6E1m+1Hh1B2xQ4ZgK7SXQNdu1CBqdjSCCgx+NYQgwiVrRnEe2SMPBNC/
WCW/SIY8bNMjjlAxfzp+H9zk88hwsU8JCu/PUu0TYMdkJRppoNNC8Jqp/RFw350HBG8tblG3N5UX
q2KCmpQGpveRBG9K2GSE9ubrVPbMYkelA+wRzBtdC66GBLHbTrMB9VGCNMVgFiGnlnym+UYuWxNg
6VHijlDbhectmYAASXcIVKSE6O9GVEeU5RjLBtHPEnOw0sz9ropW9XMB4PaHaQ76rk2JdKPxNO5j
Q+v3Ju/YE2CyXD8JEfa3uey4Y8o0TQuZ3hamuSH7JMP36n9JFlRTn9SHcUb4FCG8Ibsk5iEkxgo3
CUI3rZ0vq6lnkeqx93vikkobA2ZQng2RtbdDoX21FDLkolC5aEVBHHAR3OLCkkCPtje+jEMXv5OJ
I5Wscchs2e0wG7dQKCIOlOIbw4PviakkDu6B0KbuD2GH4n95ks3mkQT4wWUIh/BUo9WfJh3Rubrg
lNekJz0HcDBwcjlLqp6LPoc7fpZxm6sNRi1YHuNEcJFsUgKVAvLMiblNdiLJuo2Bs5XgKig1YGZu
AAGRRFW/GUR5nbSwu1Er64iRi2GDYoSXXOlw9yK+PtgR14eumi2Y/h1qGFUbXNNnSL2wgCi1AmVu
bwypugm5Hx04In2OUHHjSybB8sI4dMJHEitQ/k1SyTna2V/wC1UeA6z3PC7fZgk/LRdgoE6csbC0
GIUNyB7dLqa0ChnhUa++W+BnHR+A0T6rKg8vWMYggTdHb2SHabve9V3nEk3oaLPEyTTLX5Vc2MfR
LrDRD6qyTUJu5bB4uDP7mnrKteYaYKZ3qzr9Sie/RDXpEpJVbI3AU6x7cgaNvSabxSatLfAbCKQI
iQEPBXjDwZGLhkRjnD0H9XHsN2VF3jnBG2nCpZxRmJApE8K2AbQJ0KoFQMsEL23s3YzAj3EK0rii
ETdJlYq7SzONOyauT9y5fvYTH8FO7LtKNXDeyZ0TN5zcftBRohqoU6Ga3TeFrW7aAfugJGsPWe3j
ndEYks8yRGZlfAZPJe862EpCUEGr25wBw/yuKWSEQTN69RmA51Ju7xiOfKOR0LgIkUvvLi78V73H
J2oh33bUlMmEjkcFdbr2vWce3sVdvVGNsqG8/abhznBgVEq4lRmiWaB1cIhG2xkBw4ap3wYYJnq0
7lY3u4e2LuhMjYj+GAp5sda0G8BwVxAPnO34kbFWx09Rw1ymY2jgdHniH4F2k+lovs6mXH9NbnNN
1ule16GXGvhbZgmRH2WpJngVKn/AZpy/y6XCEygaNrY6X80cPVtPI3Dumb0aisHkgJ4ACtucaQnl
rE09QaMYdbIFQz6BmBk0qVhcB/C2cFXitxn7MsAbSjFTEZ9yo7XdrPMhqigRZbTSf5x0RHlTlD2v
s7i4wgQvqRefmxkaFhgKOh10je95nUpYjc9fZcQYVl+wK+D6Kkx7MwTjMZzvaJza4Jo7yW1Si2sf
LMpmppEZE6DLaKLeaS3Za8u4v4yhys6Vf2J6pm/9ltMXbjtKW0AOyJ0ASHPKmHmJKSaNSBYKh01T
DZB0MqM/wI17i6We6T1kCC1kjpwrWOet7GCmD5LQX2qwTUj4mBLnFZR6WErBUqoEIYxeWw6C/ZwZ
D3abSF4yEB0cpJXYB1r1OFlmcCKy4YrHidt2SKuvaDKAGQSKpEycbvpiyncAtL8PaRdiSUoftG5K
T0ocQ/Udzl0fKue6CdDpMfHeUCXBsALdEb54ON1DqH3uIIaA4JuIEylPTTRap8LoQncqkIt0ojv6
PgLmMAOMoZXjQzRbgGal7w00p3Mw5U5tCf0jguF/zaF/0cFQDfoH/10H43nC3pcHv7Yv/njNH+2L
1fy5ZOdouvzRi/izfSGE+JtMirClQrvX1sbGP/oXxBJzKhMYskSGMCvEq/lH/0KT/0bymClk2VJl
/KKEsvwPwt3+OeFIly2aF9x/bF0oGv+OSgvl12wSMSsAcO1quKjVS9i6JtqaStoy/9W1q5w5v3wz
14+eyK9JKGtS3C+tkn/5135LQqkCVS7HgX+NEshPBmXGUzF66Kb8O8aEmD/05yI5BTdwMB+jkkFf
uYneg1100CilM/B1IR+dhydx5r58kDEFgj1zZmnTQgn5i8gRhqn/HPTGVyPIoCfbWVUpBvDj/dbX
mUQD6g1S9I3ZyIi7Fx3BKiGwkeJw512iPfogBK6COtRR80ezmccDVStu492fioJ1Dfc+onbIM16o
UGmD9Y24ugO7sC56isNbX5NfqzIfj4ANxyNGysHNYrJT1325PxgOZN/Sq2Iy2ZOoiVzE4YQtWTCp
1vbwurBWeShAlnijQZrnrvZnx/7TTrs27NdN4HPX3OKSsrbqDR2BJnJ/qimLmOFz0S16iMmMDebG
xWXt264LbsViR8jH/nNXLSIq/7OJeYwvyfZWOcuqZOnMkh5t15VEkGIY/QAO6Oag7HNcsb/IBoxV
PLDuWJUgs9ZzF0nF5A5W7e9UhGpr43aVDKx93HXNXmQD62ZTA/AQymFt6IJLw9O/drzXBWD16igw
h3qEuBAtv8gIVvGAmWtIvT+3Cy21N+noP1e4D4k7UOCpJXj/6xZlAOA+OWr97bqrnRdTCMNjY4OG
8OsqOgna5KfVx8x+FgnKumtdfG6KKsa9g85Doq2FxfgfoADMpdTFPjUwVh2czYbknc9Pua59iCXW
VdnCu5zN8cPnJ1QSiZvSuo0bpWZ6qnY/ylBqNit4wRpLDtLPD7uuCQ3OI6fDhyxCkv8hmogoL2Bi
mA8Q8RCgmfrT+lga+cFhMcD0QJodQyI0a+3ef2ie0NMF2I+Lp49NdZEjTbtP2cu6th4dii4r+wEc
1SqHWXfxizMRsznmP3QWH4onMm5mV2B2cKymX9iPknls7Up3NL1FDRpW4D7UbhyOZFWwGuRTtYlm
xp6jHY3HSNTjcaAdlxQ5c49FirMetv0iO/hYm7u7TIdq8svxWhLo8EdgT1MU1rbx65v13RR/irDW
TT0qwT78qc7y15pgMesE/nLQ+BaXiqzgyFk318W4PPC5+dtTUq1MyPyeJCrogDJklFA4Yha4BqxR
c2fQFwUbXx/XR5mu18ffNnGC4Sqym8jT0H0QaYhUWKXoJDbrSwzacJsy7V4+//y6tig99x3K7HUL
pDFnHdUyt9b4vgCDVcdpWaxr6z4Yjly+8zrS3KQPl4QFnjgLum464unNx8O/PLOV36VeykhcQlaW
LPKVdW3U4rJ+WVenYNUXL4+v25Wl44OsGNituqR137pYX1197vz8a+vDksWQPc2t2Fu/edgOf3zf
hgblz5GU+y5E8l9xnwV/MIB3DPTlEiWyyt4P6L2G9aOZNNg+Pu/6oRW1T3Z2IFOvXD64hsoEwsm0
XPU+Hg+Rt0S1+lzgqt8Y2OT9CSjO8kc+nrs+a90uBOKxz811bd338ed+eU2O0no3DelJULDZqZTC
SYvi/P53f+ZzH6Uaa3aVuv1hNsjlye1zw+UwtQZ9ifYxv61b8bJLXo7XNMTLtO4byO87rmufi9/3
ZSPEFkNXo53Et5FJElKw9Tn5HP6clg//b1+7vuzzkWJ93ef2uvb7P7W8w899QUcOt83XMCm9W8vK
T0id5aZfbrgqUkFzLNM9UTQvmk8oUbzIDdfFsMjUKiqTZipBtdr1EMKJEUBjsZTJXTBrSx9toj21
AHTWhQVERo2zegtzvjx+Lpgx/Lq5PgCS771ZBHDT8u/Ii1opb+LRjRd6Sz60C3x+UDqUVeDvPhXh
qxfgc3Nd+9i33PXqpKKUv0r4sKLSKNT4kulyCK+bKgLmCVWKhyrbKrZ2sNKu2CZ1+8rX0R8kIZ9j
Jnq7yDBH+nRHXc76I/21Bw2rTZIc139plY1/KM8rrUg8zMUmsCwb/47O11PXSOQAV4CpjtoNM7AA
qB2Xmj5rBoZsy2q4iMLWBQQVnZ5yALWJfu44TP6+7L+v342uSjnYghzBcwO1avlG1m/JWG56xKnc
xjZp3EGDjpdQ259drFanDqXdNFrfqiak02kGeztpJmDXXocj76gFX8KYk7dZNJvjMjyxTcwIbl/6
91HRV9t133I4kJ+c7il28YYbacbHqpwHwS2kqcyGDPTkzhD2U8tYd5qC5EgfoqhFgm4fAZ0ehIdK
D5SjkFTxscDBfYsCO9nT2kPfWlgXGtpOqMyPVeb3CBQwJAzlfSQY4BTCBNiGBbfGhXcX06TANALI
81MDv8rqPxX5Hw8sSpMkpZW3ugvWxS8ejcjAI2gxG6U50RKDY0oXMzTRwzUwoupQOw8A9l0qbT09
7SVVaQhuMQwufFlg56PCuNXozFtjTsfdhwuDwsbPZpSzjbKk0q0LRMzlUV84MOtmjtRiNxuwpAvt
RzmKaw72/JhYUn9c16o4Gxcnee2FBSdhxidYPHP8Mr9sI/CCsvSxO7FD6H/Lcy0uHb1ep7vPXesL
P/5GRuoYPxuVCJgk2NCa5d5SLYs0XYSB62qnkSFKllrrmVqHfFSmbMSLlmeVCZ9jfdK6Ni53rnXt
84H1eR8vmcfoRxpD9V33mVVl76jCbY0y747WspDnHJrVus3BLhwx55kH3Kk9rvtMSePhsj73C3Zm
3bU+GAZDtzCgWgxTSeD2qFqxhmIdMy15Q2vUOiAEuo6+oW05UrilK+EBhM6wG4iulPF7L/va+j2w
gnqjlIzM1116JiRPBlnptMszPh/43BxuS0a4xHtARF0ciRtLosHoCLgkO6ASl3QXkJujnoS90Skg
POfv2GZuBsLIuDvuSFt4TC9MO+6JObGV0IEtcj9lDo1rDJ+sQOUB4wtzZKrv8THX0WWZJcWgyo5T
/9Qp33rQC2GyS61NoiACe9LiWxHvlqgN6QRczox3LQaOaWeKk4XgQAKkmZ+JAKjGM/lYJKYgBcn8
UysdLNs19LuAQqntBdEhyWAFFW5Ndg2fa2sc87PlkomBbK79Pgdetcl+VqFbtztqJqb0WlMU5fM/
0HfTY6Icplsg/lnyrECaxqbohV/o+FRvJC1h8+6Vxw6CReZowu0geDgqHWMyJlEeqDtTxm5xAOsM
YYbSYaXdIqWIv9TxtZHf0husTc5ZP5bfLCe+jE7JKepG7nwkOs2NX6cz/raf01b9RrOn3xSedNW5
EuUOMPTd6FoH5Ye4QylySF6woDxVHoKqvY3b6Zbmyr51aIVcsbfQNb0y6awdWm9ediP25VvExLIl
ScEhoCZBqYFmhcr84BhntffKbisYYbdeITm+99Y46i0q3+38aJA/uUnupEvwPv0A0vizOFfnkZm/
W2+gI2BaZZr9hdazflEemxfNe2/38+nQvfqgW5xoBzHK5Q0zDjkW16M67k3qyhhYNnKwoQ4dm9S8
HXWXIzupXvBAR+E9uHZwvsTpkTzqb21hOWlGSlBNz8g1HpAQaa0r/9CKO1rS01d6IZK8MVQPBTrs
Bxu6XweEhB/NHalqUhwYjy0E7sYFG17iG5fr1/p0Nu9sPlZ+MFwA+eORvpy9iQ5i8CSgNvO+oHRM
OkuPBN01v3Tb2T+He/tO8WCJb8dX6p7ND+UcLGQUL7H3QeSVozc9pImHtLod9y11TP8QNzj77+nN
599U+hjz9iup77FylyewIi9wO76X0gY10CbkTrr8F8FnfzN/EPAJ5KbQIVs6pnzyGQoPrnpLuyN5
qib3pD/2kiOdxLb0imf9R8h9kDwLCvD22b8PSJb42ufu5Lvpq00+CNZ8VE1gVPf96/Rol2dF28tn
xl536at4J5GHyoT8RiBbeuy/yRyV1VlgMt/1OxID8bIFsKVp6tMVdgmhiARTRkd5zpHbeLSmzCfj
rb/LrtZLdRgJ34a2CY/7zOmPfokckOEBCHDmO92PwK3fbU4fsaGhDp0EZUKKuk/b8Q7585BTWwRm
N+qR9ile2HFjZ9Dcnehdvhm+Sd/Tq7YpXCZpj8pL8CN5hDZMYXVpcTit61+S5+oZxvodpoJgG27w
b5WOcSn2lHznl/SgXZ6me/1B2qvX+D1fcJOuWjm6JyM49YzjuC020Hq40NRfyAO5U/baST6Q3orS
JPQIZuFudWi80dE20osMmWQLstnpvO4RlzbXQuEyK0DhCWW6El5LE5RLNhOIu/41OwCrJ/siNsAs
OfI58LimPmviCN3vofA9PnqxQUvTOwqz38FRHGVr7fM7+yugnKdxY3jzPnklHhH3B97YW5WyNqZn
l4umFxzzxgWcoaFYLM6cboCEL+oe4ab+zHGIR9oRDqUvfE0OZ75CeuklDl1r3BJld/fd3wdnZp77
fD9zopIHY13bvXxAG9fXW43mGldA1ZUhTXvVA9/poT2NTpKgeXRzjtRgj9gm6Mmj8mJO6ytxd4DP
wXEFLjRL2IkAGHIi1C4mQG/X4jjc0crpdsEGqusu/jrcFPUX5l6x5Ab8RXurP1N/p4NJKrV6tjw4
bmfC2I7Gk8Z73tFj34+Je2tmrnmqym25V7mnuBp3dTegHOnTHdu8T7fJ2f6mXVHR3SDJesuFq1/G
pe/6efuz8oqCz3qLVLlsZLBM9xSPjjIc0V2o+hdyD7GkLzMcv8BNBeWh9LphQFnaLBhJxXoxYqiQ
+l4zBlJKy5LsAipgx355yboWLBOSdQ2NIu2mj1VbJlgtTvtTgs5yFy3PSdfZzf/71WqyUM4b+Bdm
S1u+6AxAAkVzskzy4nKTCVVod8fuz0Vcy91RUtP+uK6tDzRN+SqhPqGOBKbHHmoSkud5G5JIfGio
XFkDZNR51rhSrqujTO2x0UvAToZG0F4TMuAcwG+7AWqvYwigKSOkIoy57lKDiNdt3+Qhk/7wRJLJ
3qhthtMywTOYx3CCrGsA5dj5uV1D9NxhRj4ZvZZ6ZVqTN7sYXeRlsZoC17XPfcLuh11Wd1cfFWAk
OPgNlLgu0xNmulUuSm+KhbTzg9vAkOWjZaaMQchHOMSLk+jDrrS40WipXKpJQqKzmmP+XKx+mM99
CgYycnDk27X2ufJG17WaoIk/vEvrTs0gDM6M6nCzuk8MBQKSNmv7tRzcLiXBdc1YqsFRosgI8hC2
GuIBVry/BQfEdXbsExftMkD3rkRIIQuSjFSux93TWE3DYYgGwgJHe/dZQJItSEtTQpM2h3WbwY5r
52M2U4lR25qrOimrcLYZeXakg446Es11Ux4iUNkMlWyU5iiG5WOYjRjcCOJ4LGur2tIDGI/0Acaj
LUZ1p0bWPoDHkFG30Z+zqbQ2fUpv3l1tS1pCFqrpWyXk78X/v/xyn4vPfQRaTAfFP6/OJbHahrWu
mLyJVpncNBeTWQ/YHmPfL4W4tUS3dEFcve+56i0+Sa1ZiikfxePPYrKi9K862kngyQUY/2JUj/nU
npj7hlxZq7epTRCCD5g+IHKoZNlYgpkbCzlDJwXicdPUBEKt/NX1t1wXn5tWW0RHbbH/L4a09edd
7YXSRPSSKyrESOXil5omi/JOpeEg+lgsNWS9rNlJGLmHQ5EhSdUuqqY/wbjx4qf62LbkMdv8r53o
/9NOZIhfWk7et/bbf7yvr7x8y2C8XrATfcWZ8ms3TlE53djxrWn//p+SKf5m0euyTGQJpk087S9m
IvtvJs022cDDKfif8oudaGnH6RR8SMwSqmUs8fSf7TjNpm9mC1W2PtxJ/4N2nOCd/ZOZiLBNVTN1
jE74kyzj95x70RsVipCgOEzwTG97OW3vfUBaMWLaoctmbxb+7E625naB/5NSBE3qdLC8X760f9On
E79bmpZ3YdlC5mviu6AP9s9dwb6RJVwUImegY1fbUofiZ2c3M1Pbiz6DOUb6f1MTb0Ij2zECMicC
vf05jWW4CyFUOxqm9b9oHS5N19+/GE3WFMWEqaPY6u8uq1qCa1tacn5QUGA5SSq1ntzNy+DM/JG1
sXxNRzA0RdPieQneNJ3grE4n/0KA10JEdE8Vxtx0+UBMq66DBE25SJj2jGIIaK9rIlvelSqEPLNo
g41V+rpXmNDdh2Y/AP2hLTd++YsveWl2/tIM1fiSMY5xtFkcUJbQfvuSK0nmstfU+UG2Z+BcXCaR
/RcQwiNC1kusNIpfR7sG3NdelBo+ZKTwaDuKtjxbY/4YFdBKc8V69gn4+7jAfB//T/Be/LsDgEP9
X94bBzodaHU5SZbj/de2cNu0GCMsMzsA/run+wg+XE4PjDOmXSDbYOBspBOTWn3V7a49prpCPWCo
ABowk1D9ZL7NpNuAtsVfva9/OTANwUnIu6I1LvND/dZAjvEclQrmK6pvh6olvFqVmePrEhP6UjA1
0VsIX8zQZpHHsC+GpzIj4wOq/AhbdSZQqw//4sDUf+ugY/cBE4+1RbdtfkvFWt7y92/3aAKav/+n
+C9QUfIc+GO/V2MxbHV8VCdjycxRLOnGJh/6IfVvEuIK76ohBYAnDIqqOANnzYi2WU1lRvbL8ZJr
BWLZHrl5P6bacVKDA4Zp+bmGV2j2tJ1mlRzx1EIaryfao4EX5Wz06Fo6bZuLuL4R4y18StTdi857
LpUZgSPKf4vgr96f3oqOeB1LssctjawzLj/wdmVzIPPzK4B2gHJrCwA9uyqhJh9qaUvyz3Spc+q5
OPdikiZkbAPeaJKSba4C+UUqb9h15M02dfUhhxA5oaj/788SRcOP+duxaOoCdYLgvJepEy5Wzl+/
YASqFia9ttsrQ4dIJyOkLKD2lNs2ihq1PsC8o7JYYRMc/fEygvA/zUmeX+Mwh1I7QoRtJfJMhBSc
7L5+rzNCKqmfz6S+/BjCgs8+oTBK/JkMFd/8XlZxxPh9svl+FQTgGpMwUyq/+i1F2ZBSVDrCky98
xTwOCpMRS3m0p7A/hI0pX6SaxbqW2EFwbI3u2tsGSZrhZGwaSYS36yINbdB8VsF8DBJyZxQns8nv
+Rm7S0r49r5pdfHYa/l0F/q3o2N2hK9nYicnDOQABLkJ4LBbOy4JEZtwC3HwzB48J0MpQBRjbVuK
uyCFBXHnetFU2zAo8kOZxwdNm5Ob1i6TG0V/mzol90ZolzcKIrrtPHfpAfutJ2MP2XJyRy7AqmQf
To12NkhTjs/w8NozCEn70lZpdENom5spQXCXxc+T1HTAolBmhWKeTnndiwvBMoo0TRfcuFdLr4g6
YxTqAW21z0NY1SjmC/OYyhRzRFHCD68TxMl0KpxBm4qTsKB/GmHUnIk2ceN2nog118Zzk5bYejp1
j5XrW973X6yysI7rb2SkITFPoSpI4GzIp1Dlr3poiyPqfpiQg66fY0ykakbNq2xhzUqpeeauerAr
4slgQZ3wsKhnqHXRHcHw0R2Og9Ap5OqiEmG+k6RKPOBm8rkyAwk3Ro3KmhGc9ZLPSLDGdMEWO3gK
xhvCpKezYsamhiqturOhfR6QwiNULNvXqA3yczMKjKV217idqaH80kc0Fha1oIm7fCwF2cbqQRYZ
YxqfEZPH52aS1b0/hJdkNpfaGZWIsBBcZq3xHnAume/wJm5HmYZJDE4BshEuutyo00MfohAs8ki+
+mRXRFEcHaqp+zbW1XTtMAVc+zZ7spPkNHetuocRrd5rciXdRtAm1y1Vkx8RUfMli8K+nVCYoYu0
j3o6H7rANm/XhR7U0QEgbuism7Odw3pYHk10Pgd58NZm3RfG0WByhRp3GBzn8/oUqJgR9qBcozAU
WdvMlHu3DJrgrl4WBHOixiXF3lk3STTjATWEBFgbeHd5hibnYeAO4tioVANk2wp3ipIED0keYq5L
NNnlAiNBYGQhx/oxTKf5Aj4geAgtudunVgu8vEToo1JbXRYt04HjpE3f162stuYLH88bGTjSvOpL
p49CMsaXxdj7X63ZzLcElBKrjhKVBONYFkzqwWCm+LznsaKCkgIfZZbXPgS5ueEGO5+lkh43QcNP
AiaLkw3N8KAWvUeH66nMiRsLdfgMnR63lBqbDqtliQ3YbqRL1ySdA+yQmplflV8tzHOR8QPwW/Sl
nTiI5Z6sxVR/EjpCS6vIzIPQSPzuKs300Ct8T4vOvtYUX03l1QJOegUTjg/zqTPQRhvdzqSbszcQ
p+Q53pipRbbt4xCJOzs94SQ5jJwXGwnZBwag9KBDt980Q6uTUKufuxq3RmTW9S7REMYGJkqmyaIE
j8hs2hGZgcVmkKnbI9w+yGX0U+HStrXLQePKhaY0HbhO1IpluHSdyB51Q9Ihs3r078I0e23hh241
Lr77DOpoXnfWpZDakNIuoZ9yn+3kksR3aVK+xK0x0ZlvqqsR5jgYhkd/lAwkqLblQr73mcoWuZem
dohsJ7hJw6j7+DZTNNWHOa8doSvqAb/a4ETxs9517VVuDS+uSsyNy/Vppgv1OHEs182LJUsLTcq+
ZOo8nHCl5q6wxgfTGKJdp59GBhG7OWUvQ3fI0sTQIlMZX6nAzFstai6dMmCMH7hIGCSI4sCgCl0i
39fieR9aVrUXYNp7/sDXIJ0fCBPXzlFAdHOeq3BDc+qGI+lDsh1JGNDdUDS1CzgnO/H7Xa2AvmYb
mFeznKnxyT5pMxPBQ1ZoglwtcPAJsocZCu9yn9qfZlHe46ORLJdZlTdGAf2gMAdtIIk3Wcprxqvd
poxjmJl5V5ziXiXyJiIud1TFqQ2t4awFG1Xk80V0/SkvYul5xjxrkzQ8KOG0p8CS7NWovMyLU5EJ
WbozqzzaagRHzcNE7ap/jgrKUhb0TFlNXPpg+kMSTB7pZktks5CeiCG2vHAsdnbXmzjIg/lqVXe1
HgvktlGAE34s+ecJaZVbLElxP5+sEUNRONEBGxGA3MqZZRzh+91EtIQIIaXtUmX0bqyMETh+VOJJ
C/scLuOADMFFS7vSCDT9OC/iIzkglvK7bNE0l7GUUQIsb6pUKS6y/R4OtEd9X31hUENUpl6/R3Eh
uZVMzJXU2reiU82jPs01tfJMX7TXw74z1fGeeE1xyk2N27GFTwbGK1y2dqyv9aLD7nND+4YJr/wa
meET1GX9qDa15cJwxraYZpJrCADhWodGv/OPtVGX8JlTHc9gT4BXZVyqnlx7gEn5QoWQGmgHCXzq
OCMb2fbKsixgR9DAaU3MMWYcx45l+vVhffNSGzR3ZWffFEEpgXWJIkfH8+a20KRu7CxBAZ6JbWg/
9j1R4lHWR5hXR+7+loaPCsditWAxQFY6Gp9skur2Fs5ZQ582gpEawvO2sWJsC8aoVdere1utbtO6
r/djswWrUx6Kvuz3/fhe63lxMxQQpWe//lnOVJ6HgBt4DDUdhvFBxKhXLRQB+7RQVZJ4sF4DAsJW
RvQqU1XaA2FimqAsuBR2/vis9KXqhhMfIQHJAc+ykA4KaZ7r32h9P6cCJ6odR9BB7VTAtzO4bk0J
WlADOC+GRN+M5Im6XFfs7QAwOcurDfJs6Qy1KAWToOOWI3uZw0Tx2taNYuM91aL5GiKpiEzzoLSw
B+qYrp02Wceu7GBKRBYVZGoVTo+dqrHBa3TDohqxNgE8UhIy4M6F6mPdgQMJKOSPXfHszwMZzpH9
qHRYs6OZDM8Begdvh+KgndekHFvxl26Sf9Z6YBBcb8b3NT6LrplUWrXSTBMtK7dCags3JIiBYNu+
PKW4rx5TnVO37RJuTW18MRqTsamaxXspHGmKLZsd/NEzdxa+4t46hS33qF5Pxocuo1Ur2chzBuPG
ykMoToYONHYy/BuGqYqHVCF7EaF/hffRv6smmoVGvrHqcolCIImxznLjpGAZg2XSdRu5VyBoCU4Q
9kSEE58g8YGIn6E5xWlEU3R9pFxf1ZWnmjRkQBdm6KZ5RI+6Cyj2ywmZnVk7nAxzQogKhXaj1Qqb
kv/DFgp2vaGUt5Ge0TjupVMfRMF5XVsXJgAExKMm8RBBQXRJJWvSyQZ5Xym9dlyf0gCpGKtWAjhr
/zRbJfKokF4kPVaPBonNH4s85deriFHDM2PODtV1LDW5E3u6XKS31hx9leGK0AC9IFct7rTqOqaG
cZWgPw+FX97LqaLvKyo4JGtM5f26r4PGh7ext3YIMyWG0hLRx1NY3xcJXZa2ra7rli8UcTTQpzrr
ZrAHDNeimaHVWxkZ+SWWXpJzWqt3iaGod1MSFWhSamS4M/kgNdWWQ6XikhoN4kTkoT3jY6keAv4N
bhv3prBI8J6qbE+duXbrWlRny06+CH8wz6K1DpY24BSTy2ArB6G4bxMh34eGcLWGN+i3trYtBpkZ
mBJsKE3RNeuW08fKN5iv9kw3irPF9dfVbZ2+viTdisaWj9NMU2CAsYoFfNk2S012TGq2FK8N8nYL
Qlomi5iHDJgkOeGQOKTgXu3I1ZpV/BVYnshpZmCHpXk+rguEV5TeP7fDiZAYC3nuRuF75pY5Ge+R
ILbaEHt8KZjpKv0uLbv+aHISnRiX02NOiPzOStvjFfHJDIN6NzbVRfHnYKtE+oskk1ecmnLuMW44
YEeON4ACCHkMsrPSpS91Ybz5tRycCAPeyzaNxiyLzj04F37Y4E4e4os9R5e6ZjrSolyotH0s/i97
Z7YbuZJl2S/iBQcjjQQa/eDzrFmKiBdCUkRwHo3z19ci42ZG3qzOrG406q1eHO6Sy+UD3WjnnL3X
bmEd8FRHyFvM1wkd7K300nAWcO1eY5Q5fKtIyFzjSXzDUoWQRbfWcRw9OzmlV20dLfZoHYIUxs5z
4kDmfWL9eZeTPPRu9wLdZk5p/JrpxOU6hAGvg2dw0dGqa+JiDz+DCtANOEoRjxqqP8SieWBz8hbO
Z5hUkBxKEhpyoE1ZHUwjhhV0NOvwPskdnxBOdrgmTE9jNmX5fUHozxhcNDEeMWzjEe3QKurvRfvI
Pt9HzEwMzjSwqzFqySQIgeva7oZDJwQjVBgeh9ThO1UZ0RluXb3W3fYHun2YmXbyPiRTucJf8WYW
DiGTUCJ8duhukDoITJi+MO+N6Smd5LxcLheZvXHq0DkYsfdDTbzOuFV7rGtHA+o86R32gxMN3qqB
1GcipIcDRL6cK0hG6JCJJJambcgNx7+pPWro0ndF1UnICOnH4LVs4uf2TuYSqOO+6qaH6sZxmYMr
ZPTOOJGQDZUOjEaCw5k5b9RRDhWIt8giZi7v55tJ47ytGWwEmqR6T75acZndlzp5MkEFG2juICPB
a76zcNyxDIWr0jK9O1cLbDSFErxfVvzs7YF5c2ybO2Pw7NfAsW4orI9F1Hh0QEkwz9MQ5qwXWi+O
V36pkemdIjyyF+H52Tr0+vhiVuqsqlIC0Jh3X3n9LcqL8o2P5Kql/mtddUQJ19W704IwSkHz7lVv
A7TpUkIaQlRqNmsIRXtyhsEDpx2U0XaUVnjTUsDNkVnfmiSVO9Vor4xkaTFQtcdj527LktMXeNV6
YxpzEnHth4cmJWKGNCyPQMkyKvZKluVDFNExxACekfmDgldKinJn1vePq7Lws0uXlibF0otuNPpF
760SD18DEIVg57g167OomvpcQhXa2GldrQ1klUfPbr7lNI5WGHlPiMPDHese65et31mpIe9DGtRk
K9y78bETo/5e6j3J8oR7nuOUZJ1Yz79V7KX2Sec+6JNznXwTqrxt2HvXQGuWdh4cnB5yU/pM+IYE
bBh3G7rU1V1RRU+SvF5t8t0LnxquWJt+EqYGuXUTWspxkQExmpyzSPj2H+VAejkhAahH5vMGOJIX
b7StIxuFSwHPf5Monn0q4gfX6f2XIs53RTm+Ss/qN3nArFofQSa7IW6cKYpJQ+2TB0ODhw5WvDgZ
uCiNEtC32YPbViTBYZDHHRNUd12hbomWlSgb+X0ysqeNdJ+UYgwWvULP6uc4Z+lN9E0CE6OYejQo
zPyMtuC8mcli58vpxbVR9tm0rqf1clUtjhOFTTVqym9uC5Z70J8LFAda0ouMVYiBYJmlJqNtaspS
ik1afbhT+oFZzj1N7AFR5BDbd1pu5yagpDAKj848wC9nlX89Xyw3lwuxUCD/5a/92QTw+9699NRu
7MMn18z3BuT5qnO+kpHQomZMwdlDQCNGHtEQukBIF/Md6EydpoKYlIpQntqrCTefB47LRRePxg6x
FjW4BfaFzdoFW0R0TDVip5w7EiGqXRt1Dzn0kcSL3RNkOvKLy+x9zBBOaRZhE1nbaqfJvFOZ11Jp
au5WJiCgDIe0oQDP6KNfwR2S/pTtjD54kPta+dlTJLuXGkfafhEN6zaI7yEg4aquzfNoAJ/ckx4r
n9qasYrXuW8MPYtnDwzJ8yTLVR4MK6zBR2LKk1NvueMNkTtJr5LY2aQgdorwNN4a4tt0QnkCuDd8
cC2djDE/ToK8DtKpMpBygwZM2DIBbRGlSUpOXpbJySum73zYkiVbs49YY13cOHGDHXP8YvaNd2PU
b+1TuHgUius4mjgb16qgAhyJPStc2ropnZU2DQrCbtTVJYX2XAFP8ziSN5qee9wLm7c1YDhGn2O6
U/LFyeDr+TnNBj9S+QZxcXVBt3uzjEJ7LT2330n2CMe0CboHT0Mvx/ih+RyScC8nVEhTI56kDAtC
F/384Idh/lrk/jnPY+299eneCdfobkMWpgQECQolOBglm/H3oKTH00brQg7iK/azB8eP5A9wC5uu
qSFkas5d6lukPuCmXdX6eKiEcj6y3HIpvTDZSZ1GOq7UR29goNO1NHkpqOWmwDx/JDEIE3sGoQfk
BrqhnKVjxBrNuaVBl0Rjsij7eK9Xw54WhzqpHKRYE7bOLaiClH5gYWw0p9UustaCzag8saHY/2lV
6kBB6RwhxaC3lPldYnTGM322E1wfTvGZN55tKrjRKsKnuvHb7XwLDS4SzKyRt4YZL+kSE3nIogVQ
MebPITXCOm6pgoM6A0zjdsVeIHhz/DEGT1JoD0NwHWNbQgSEA6hrzmftqvEINXoAWdiinhoGbRXZ
unlGmsEb4xmCBDLwX3XZyWtfZ1c3zqOLMQcHSH04M50sjqyZ186I2wczc94TIH2hSLNNMSfOxzoW
KDPkJGUM7qpy2sdWcTJWgY6O052+qyrrgNNj7Ndorq6YW+U7R2eAO8e8xzX+eTlE6moh74bl0VIl
TAheE2gnkLK+hmHDFr2vjdvSlvJsa8/YyHk09PfKEqBCioJTWIN6qUzKTViG1imN0F+OZblrTZNj
bKiZegbTK7HZ+cEc+yc+rXEmrFADJd20A4EgECWP5MDL1twnAaJG0kceWCIAjcfeekroDuPGJ/XC
qt+8BqBNxxipGvX2jMzqQpvTvgB0km12l9uqfggnYnRyJ2iuWgZRUHBKq3s17O3x6+j1Ny/3kMwl
zdbm7T2NUf4lndz+DN/jjHzCuQGrfQtwud+3lX+RRMmtrN5J1vrAyCYZnTuvTDWIJA6q8kDdTbS2
gdGaG9G3GPOLKjw3Ufs4OdAeXft7ZQ2gFc140wcam+1YjFtl5XOljrSy0lz2x9m27S3MVY4dbIa+
+dT7MTxPmg1PshsKJLiIVqJ9VgztNaw6Ez4jnTRtuvZYlLCj1NDYyjLcLp0DlWXOxm8qoEYBQALZ
58cu6VpEfnjIx4S3AxXOLcpc+bV+QXo5G8/ucLRgtOySJ1LLohuMKLKhG2PjVELfDqNnr5KwLCBN
rA2PKhLPsHPQRLRDwSVOIQ29vm31/YRHjfi1snxjtWcXrse7yYrzb810HKPo1Foiujkas2Y2SYoE
pJp4nShgJySZPN2HiuXQqhvtEtcaD2oGpGTTDIDyfnWFbxxauAU7gyJkGzCVWON/IlJLIzUqJM/8
3BbeSz941b6aY8+MOrdepBjhSOb8UdnYWC5aj0wsgDBE48Q/Oit1diVI0VPePmJzb790o/6lbZBg
SfLl9qHBRyzw4EJkmsJj0JKuEjKfHzNGY0bsYBTGjAOSSO9uDjLismTjFzfiMgWlPHpD8SqMOLzY
ypy5jiaOzpJ4pxEkCwehljwQqm5tIpeYU5Pwo70e7luiWbtBHiLq/7NqQoSk3kgmFntGn9DITdKZ
Der5oLra5LWdBgTuuV0Y1yh0XnVI/CCGrFdGFRrN86JSYI/YWhg1A1/TBRefmBx9posK0ht7Yrtg
kZFXxvLK0CShcYKjtuPUSy6rOZ1KkXREG44Xgw3FxZovIpMVuQ7aMz4Pe1fqaP5axlKnyGHYXEbG
c58R3u7HQFC16kwnNTsHFjI61Ws/UyzDzCf88tkCVnSngXu03a8LaEoBpX0GyX0gJeFrpHfNVaYG
1KDWP8je0CkRSSfnHYGXSp3YjCUau2pingfwZuPTODtnqcjOIciHdV6TtVWRe3IeNBBTeTZctZgt
X6jPXETbAapiBtEPQhVTCFW2IJcudY9e85oFBZMDctDXjkxAueFynGi3QtkniY1IMHjU5danZbFy
FAsGT3BAI8tUYOUp+FJdQNNPxiNRiFrQHWP6QjXCxvpQtqoied5GvTpHp9nELW6JbAC9IZqyv4W2
a+wQbjKSyJsXYkj7Qw67cGSizYgpza3+GiA09liSEyXv6qpWd818sSw7Kd9gdCjJQQ53DAXYq1eN
m9/kPKYWMEGv9nBnBnZ4cGNWeFAoJNaNRnIXztdkBBSyoOjOGyJDgVgxG/W6TVen/MzPr07RqYuI
073LNvZcwwpDUp6kxxBmLXbLkCmrpAL1rJe8TjlNCp30O3D6nLkD59o3MEjgplwTgiw8RdaF1yd4
mvQU3pmPNt3yDIdmbKb2aTG9h9IKqJAz76k1omve1PpXn6hOQGFOvtUn475VFP5Z1pZoUIgqVVGV
70VdQPLS0289QTRgMrxzmds4BhwhX71ZJZ2VJ6lbwXPdGDTshvEc2K1JlI8kVchyP8eQgMLRL/qt
FppkB8v6K+SNzeRAAKnZkt6MMvCvYogxaNjYUmmgYLGSoEML4yPpq90UZUwP2ITmLt2/rNVqZpsm
nZ09GThQACvlPRNHtveAG/TsXS9DSj+hA25mGDXgK71gPllvkcuW70On/8A/+WmTu3jwPTU+l7Sn
aS0AI7AiLBQ0l5bjYTkyYK7uBVuObQmaaWNmmX9MAxhZHNwc8Sp5ETWaaZd2xl7lon7IqUzB7cGf
tcD0VbTKmEN968LGWBucN1YM42tsB8YzA3B9k0Iw3XbUbjs6W5R9jDvXbaQeuyQTR0LPELQPRAN2
EKBfc8/+oamJH6Wpvmefab6ADvI2+WRO+2URBs4L8AqG6d4ems8eWco1q5UOY7cqNiP23U0dm9q+
1aR9nZR8DYuiec51T1xDy3xNqgeH+f+Tk9jRs1cbdKjzCK5+7CETWGzIfVkShjZfXW5bs2l5uQYC
EF/mfDMcBTKrKALhZzecEqLYOwJekNP6t+Izz/s3YJrpZkCCIWYH2i9swD84shPG2sd+vNJs/jMF
47f3ern2KymjaGiA85WPV4uU1V2yqxiEko/x63oeOQBjaiu2kSgQ7TPHlPxzKIZTnQ2s/0eFeT5p
smobTyMPsIiIF97Ccs1ICoc13HmLpY0ntpsNoL+uLnrTaPY7VqiVV6GySXicvaSLzHSabaTLzd8X
tgyjbZUwq10ADcsDLA/466FmN+tyrSbEapJBccA7U0/rNEn9rT30r8svk+VnywMkS1rD8hT+6QGT
EnEWRJLXRdJaOD0fxG8+/kJYCEINTxWijA15UkCP0pzEyjl3gtndn+ETv2/6ocZGNSBn7O/JFMvd
lrf/n372++bvv7eW9ITfj5wG5AQyH2zZ2s9RJvPFr09uua1pJZ9EpHBJeISR5mR8nnyB+D3tQ8da
N3aGIMMjIrZ3MX3Kp+UOmvjwTFUeBzmU6rxImZfHlVNO0slyFULcnyLn5ZoxB2nocfO53Hn50XKx
iJ+Xa8pz1X6UxfH3wy0///WYxUDjT5To5zKTRZgOHjETOBp/XVtuLr9oIypwyGdiHZVPHsPPY1OG
dHA7J90ucIa0Qm3PvmhlBlZ6XD7mcDncfn+sabLr5i/V8nVaUAzLxQI4EA5swGqKwu2CF1mgIuYs
A19u/r5YfpaFE5UhNPA4aYDQNWkGXmV+Ib9DKkZZB9sgqQfkIm7+4sUdUif0AqnNABmdS72adU1Q
xKyk3kmnLFdjRLvPI0nczfBuezaKLfdZc9t6xbh5H2f5wCna2YE7+55F4YuR549WQgu2H7Yjo3wi
LQNtNQUGsoNxzwbNPLsApyIjMdYjFd6K0eFLGpl3mRm7O3NMvrse9Q6D8Ben4B9mpAdWLQFfWJHf
3NE6dkR6rkkCCfbKsq7wxCiVKoR6AeQluqCvZmXfEaAaXAKB52iam82Rf/ETJzxJnuAKz8aoPujF
MStnMLpCAAYki0+GB0STsYKLN27nROVsrATdTQjvaZohakmco+9YV1+AzrXa6zDPhtsGorwT3+nS
O4tR+Wu6dV1TMSNtQTKr9k2k9T0dsz0wP0NHcx6O7mdpvzVwrtZF4x1VkHyyWm8YAvJ6AsxCmote
qxo/p2lJSh1OxBRs3dFzV0Fpv5i9fNf0va6y2UoHoRVzyGr0pIZJg3mBrwjzm7MSRWhSLHAaj/C2
hnabo9fHYKhhRm/pAV0DP/pWRVVK6QGB0zCHIxzSh5jJTZdRW/r+fYTKfg2Tah/mxBDIEoy3R1KJ
aPHsSBoyZCrsehqootGGWY8Cgr0wGqQOLkht3KcW75yiEjv5Jrb2AG4xc4VwV4Yp83PP+Fo4e9wQ
4crK2OKXtb8jqOAham55MVrbIgOJTGLcymVfs2nAelPTpqR3EmgTMAh0GA5axt5HbANfsIL4LehK
msTKe7X1NDamt/YdIPtoIx5pUV157WpVjmQUI6aKd5LkgaH2jFVsw3AsnfyVb+dPo9k0E33SWDHg
ZoN/FAEHl4EH058EMwwr3E9dBBqm1T8oIBRfWdOoNxzb2KXyAOIjDS6srU35NjZgO8oi+ojKfoRn
qW9QSPpbKI4VL9h4HKX93SdNwu4xNms5jlfe4xYowtYnaoohSubv60EcxEx+1WcGrD7TYJsQLiy5
aOYO+NuICRlqbD7zY+uZJBtD5oMf3ojnAcxsNvNm4fihBpixtNNCowVLO8182uVHMNNW9cyu1WeK
rT3As1WAbc2ZcJvNrFuS2AAxzvzbaSbhBjMTVwO+wQQdTi5zRQSdoHMH1MVHjyJxVcxcXWB2kuYB
rF0xU3d9XoGaObxiJvKGEPyKmdGrjQBO6eFMOw+NH7oW9EoWYzQ6E/B9h5n024H85UTRkQ/MRTOc
hpkKHBeXaKYEx+CCq5kbDFC6f5bY9DcxUGEtnn6kUdTCZ+6j+8jSCOnNdlbpm6xVqXeQcpq/Jlr0
CAHqFArrUjCYdTu7O1eTzYygaTXIdI9WY8nHwYh2Yzp193prPlV5/RnqmcevRnrVo5XfOfi7KdSN
/ugaCaxDv0ZsUxjDBqJ0uc28el8IZd0MKruuyJszwu932szJLqaNSN9viNguiv4i49esjF12/329
9dXAUdA/I/RoVmbX4xJ0PbZOJdvCVL9WjiuutjmKa24iVxzQNewcoM58k2PQg2Rf0PaX6ygIjYsw
xEPVARjUnGDY0q7C+6q9WUPnXK3GvQzorg7TVEWbLJsp37RNN3XUzGr1LNyiD/8xpgTeafT25tTM
0G+yF6c/j5PyoLaSMWsnb5kx9hffG8trrEFBnlU3VU1XMiJ0I5jqQ+fw7/+9stiY+V1/0d+7qK6k
BWbWNEA7/7PVYurM2IukVR4Sw00OfcfQu8l8bYVm8MVFtPg0ZAqqwjTu7FncMThN9F88BfM/uT1c
12VB1Q3b0BkELry0f9COe37YtDGC/kOmIXfySTyWASuA1oekT8Tu19Rkf44goNwRohrehAf70cyM
tVYW3VpVFvlzNA7Ps9hU7wziU9zguWG4fKRc1UkyL9dLN+rfv3HmLLj+pzfOlbqOewIdvkD1/ldB
Nm6G1IqLgTeOnKptSir1MehwVloTsvciFXu7c/EAd8axc8ZwT9mUfJ2sgyGSj6gfL74S3vuAYdsN
PxxTfy1o5tD8sX8gULEF6xdbYLox96oAH5tF0fQrjOlfmhtmH89/ev5z9o/jAtfT7UVw/g/v+qhi
PDOGU7DU5WzdBSDNqFG8CGK4EwTVR1QZ+RrJE4C1VH7pnIjlQVzjxmu2hVlgcDfdS+9+2ElcHybH
/eLNHZAqLr/yzbuPh5IA5bIg9ycjkbOJxU00abtePoT/4TE+jyVGrnd2efkmUk0dfTZ/cXMZAuDh
v0mUukZ5/kMVzfv/4a/+9IC53h/CtShuqPowh2H1+juR0ZN/mDifdMd1sJcYtsP/+huS0fvDcoVl
S4Hu0zNtiRHkbx4w64//Dw8Y/+avB6juGcA/TOlKjE6Gbi4r1z8coFaYeFkjcv2cY30MGRaWsqut
cyE6YUEYQq18dsrG+uEPIbkyJV5YdHC134byuYrNLPiJia23v2PYKLQX4TuV+9qXdaN+BqNIi/dJ
Wp32vYtdOsXxRG0+WZOaVkDhMH1XuJWMalUMUsOSzHlAPdXokE3ANYDZIzPvkFqpMoTEUDUV7oCg
JsjHc9PO/7TDFmh26pgBQ5WwS+/IUGd87vdaKHcdQl2KIR1HxqX1vKrAwhGBHNDdcCzvIGT5FjEQ
rg0qvMWxsuKVwF7Q2zT/pruupiFMZPO8qWkhFmsPmrnAFhwIhuZ4wYwfnMUStaaKHIf1EAZwEcNq
aNgI+AKNPTkiyrmMKSK28K7NhYnoq29STyn+Wzzq6hgGdo7zOU7tyHjPuqYJj/gAavQoKkWdXfVJ
Eh/7MOvrPTnAj4Ku2Cq2JjgF8LDZscKjKpkdFX7yYaoeR64mvDS8Mv/LoNGBejcR8ICIgXdB8DmV
ke14/ldM1GCEdV+hRVG2hSV/jHCre/2AqBbPna3PCoXRu2+nUPYvVu9W1tMwwbb+RNMkPgOs2J86
EhiaTEmlkk1c12W0g2gEBpixfvPNCZPWp9XX+7fMYy9umr6FC8lGQmKg+9pWsZyiNZkaBaT5fjBP
iTDFQ+6kUNcNvSrYVSOUTjjb+NAyZOn3u7wrm+HBa02GtiG93XhjmqNunGomcUTWt1aStBvCV0QJ
S75xStDHyo4IhR9NKJ+VKh2mimZbsYGKC/S+bTipcRVpXY5KnlnMT7iQFkAYbEUJshxsvvkqKyAl
zUZsiTCoi4JIO2fIU3D4c2IP1qJEC8rWxkHYgJZZocruCGtz97HbgwgE7KbZW596J8D50Y6IcCKV
mTtAyUq/lWVnPMWihKGAnrOvrmmjguCqDcEgX/EOeuZhrHDxEbJmC2u2Xjp0fLeRXvKp9Ks2Uf3N
6dtha44Vvnmzi070hrUvpcjGp05a1qNRq4AolgiIEXryex3h4YVvQLxmu2vfGah0Ql5nCoGIDDYS
4hT4n9wMCYnuow8kA8GeXrqNsN8FdayEv/XcjJSykoAXuEPldoJoX64m1DaUmSB9BKK7a0Si3HpC
IU6rn1492vDhOa1RuvSRW5wzWcnLEOrg7Pw+2wSGdE5+JUBa2EH/5FSBv6kbe4RCasSHoLXMI2xo
+1WnSg5XoRfZNzVZP0TWj++tSusboZ/ioSDc4aHvJnOdG0b+UOZdwPuhQjitnXpwi6D96FKjPGJN
sZ4Q+6DJTVoZXt104I5p5ewV4uwvWa6ig0Xo2xGfG2VhS8iSRVvkkLjxPEl0c/+Ayjs5aF5N/cK2
9BIUfsTUtTDix5QVkoQTZl45XMFt1XrBvePUyHzq2N+yJSRKBJEdArqhPqjaVAfRUlh4FqsLEdv1
1eJQ3Hd0VHe4pez7DgHCuxmNAw9VlK9dVDb3LnjwXZ1r446RQ3c3xajYnBglux86ONvtSNzrdgM1
yQ5FdgOWRR89jvWfmR7nT8hu1Y0hceitHIOz06rVM/MokJS96eWkruRGgOjux9GBSRcm5X1opUBt
Op9m8DgAbLcyuQksJAFZV3rbuDCBH2n06LYWoxtQIHzNW6MZGH5WaN18yyDBzB8BYY/lSNSJiQwy
7Ul9ylyLYBsb8UfGjmsVtZLgHXvKP1vDjDlCdJZb5tRPXVE7t3qw1Y2xarH1+XwOZlTaRz9LhqNZ
wkcSSaxRlaO5Ju9uOCRpb29celvMfsyUsxUdALcJWv7Wk5vct+VnDe6f7LMquugWQldKHW0rTavc
9yg2N1bkVcDAnfrm1mQI9WMZvgDSHq9h645b06T8rqZhZlFp8dYrMhBLLrEAzN3EWg4atvw0Ghie
CXlNs9F9dVUb7wc2mDgUhgopeqfvzakfHvxMr2+8B3DyrDyO90lf4CrQ8SOh/mMoM07m1vNdclXq
yiNjkFgO+ALRJidoYacFeKQrE9gB5WNzk2PZEl0+tkxO4eKEqd3vGtZNJOKkA+hFZ7Bd7PxrawQd
BjvAbZwQXBShwt8Jgmf2FRrJNShgPHpjbX5Pg76+IUnR2QDY/SrHyrN39TBal0ksNlo20ZV1++Go
JRGpXVMbg0mxqKslpH9nHPEkar19yLM2xwpnGRdNlzp5trH3JmXmvCS1a95pvsTVGQZy33sxQVhN
QyeV2eCGrzeLKEXqNm04W5R2OO4qYbk/Q4EeFctSsiPGpX503ZExst0SxdArsUHZUW2Q5FubZHID
ukjktmeZF5/aCUZd3LU9msO03MK07G4GK8d+8uNkm0qHthdDvH0srBQRrMy3mT61O1sLGf4UVjQc
osDC6ISyBcxDqa4lY4wN8tYWamXEzMDzrY1VTBwObVcTFZX20zkonHQ+4erbSnrDBix8saUgwLcW
09JzcLfNMX7xRnpxvR3gBqwzXJc7qI8QgWgto1+BVtXEMfranAScMtbbfdhn8wmkL87g8IONEQDr
H0qDozSLQQANjJgTwPVzhh2spLjT586Unl6isW0fNQ0mDpNUwDxG4RwbGqMz/YOPvZp8xNssM8ry
tAPCMXtre/6wJSm73U+J03krMSbqvahRNcd6JyDyDRbGgaFlIqZVZfhAv7g8pq4LidV3Vf1WtoQu
EytY3gQ2k3SXENAhIbT1vblTCfq86xAJJAZ6FKTtLjRQfh8GY+ini8ublK6Hiknc8yCmEkGj39bN
hgZJT76pkxZrywjZxDliZLaRVaCsSb3xjIrmWN2R6Vji1mu1Ub+0sBg+ggk3I9PE/5YqaP+jmPkQ
6n/N5dUncsWavkXzv/96U/26jUF+xkr85cZ2QUw8tD/q8fGHalP+9Fe1Od/z//aXf4Iq/ov6xrKt
uZ7+14m5r1EdcHr6S3nz5x/9DXFh/2EK0KsALATtU3eul/ofC/3Ctf5AzyokczUbnAUT1r+XNxZF
EdsXcLe0IRxqDnDof0vMdf7g0WgvSjgFJrKS/6fE3BnW8Nf6Rrj8f0tKHpOnodP54Pf/UN+4nVMU
xRgYh2ZitMgxsxJJHm/lxW4itWoCvm1zeCkCMFI75Lnp14kAQoldijZ0ZsFSHGeFVG/QyDflrSDw
nd5zf1jo0UWJZ7kDOejpsjtlpfai6CigDXyZDMYNGPk2nheSWQT6rNVJSHO6jW8Mj5KI6qB1T5Wu
nhwmqFCmgfOxn5XFNTVgQ0mstz9ZxN5Kf/hCHqXOngSS8BgM33p1H73WtjKQHJynCISbNMtvJI59
LDOYmQlEqNZjZDoXV8FvdR1c+doRYz0dJsHStwtUDt5Mym48SDzmoISwl8MBWQcmCGs/d+4gQpkn
VQjr4LJiJ7ZPZIrAvELknYtIUjgrRzKYIJ523HgkI2l5/lNmLE2YYe6q2sM77wHBQ737Hg/04boE
A5D+mnrfLdt7tqLuGkfey2BYTGjnYVU6z6n4+B4jH2RYYAHwXBK8M6bqGiYo3YZrU2cEkBRt0KKl
0Nw1mauMEGgE62tznmJqc5r64J2QA4Rg/3IB45noyonxLgNamNEwCpDeIPGuOexf/LD6UtibVqRk
nEn1c/BkeSkjh7xVXvYiXOWcvbILEd2bLR5H288LCKJaC4C0C3Zo2Q7WGER3md58L/uOpXogGD2M
fO8VM6/xOk7GsRyNjVnpgO76DC0WUg92IUG2EQk+Djd+sBCuk8PT7yo3FHfdWPtHRIwKVRRJLIl3
j5q3g59LgULZLDZl/kKaDgKLYKDMDA2eigjOXTSYKFo98K+DaxzrQePvunRfeBuBXouDxvjWkk+2
8msybzNlvtpRHqIHBBdPip53HJxDxICXqStyiMwN9mOc/rB777kPjX0fFN8nV/sIIejuejPpt7qP
iKxmE5DOo1mUlDkCwdzNL/WMyDWNvNhFoXtyZxDhpOxNxstC75I8FrQn4f8D8tOyrN9YurvWe4SO
A9q3pGbcgRjFWBdO9lROMZYFY/wYBrPfotCrT5xoL4EDERtoS3fCO4BEnN3naskdWC5qvGmoR131
i6+kBTQSgook01/o/JmfJeZOeR/bh2WCOqRfo9r7KvTs4tfsTIG/iqz5TFwCevE1rOI6Z8YMlGP2
BCPKr/XZjpP+zKK4/XXI0ua/sLxEvNHF91Rmb3Wm+ztS4GgxqC0aRTQBBfug3odwOWO7lgsfEUA0
Mj6z1VidFnI+w8IJ1+2QATSUmoN0OKQLgUIfKmcpN9b8xmhZdWWz8JLEzSGuEcTpia045TsTKfSx
fvIRNW171Dk4NwJ1LnT1ULcOfkn0ja5DpMKCK6sIuXJIwNXK+B4xC0gqm2xbUqFYCwOA9lZBLrKI
2IjhuG8Kb9cEenMcnfYODQabC1OQlFxCuhiR+2xTuv+10oqDRA2zdpSoSGwGah13rrWrQZ5V1cxe
hNuzlm14+PU8I/uJc2ZPlwbKfo7UdYUVfe9X9EnCPnx3Q9XuFHdapAt1Bgauj3AwfNcTj9nifOFP
hMn2j0mPy7FvdWtFU2TJy7AknORA8tY6OTjrODuSU7ZWA+Z2Yw6oqDQjBfRKC6BtS1ofdbAnzHUl
tfy9z4ANtaNxH/TkgWDhIK4xVx+jNKNdWchxo1pEPuw4H2yDlUaTfEpVlMiTtAAlm2Y8PrIbulCu
hxs706Z9cywCp74XpmvdXPJNoAdNZ4OinYN3h0NYnqYSsVI45AjGC0RYhAmwIpAT3I8G+C+xdwDd
nUw7+Y6ElpoVSynjN9zgjWI3Wjk6cszkuJyIhlpcVRAz5AzyHrBq8kTSk79nuPqQFHV9Gwy9eKw9
bx8Ydf061gXrVqW+LreCUDFftCKE9c0brQAsj4YSt8mO4FukWrAvmHwjDA4ChtggehLfCTeBp2sb
MzHEhV3Yj6YLT1n9H3ydx3LjSJtFX2VeABFwCbMlQdCLonxpg5DKwHsggcTTz4Fm809MxGwquruq
1BIJprnfvefW3T1HrLaxKmPWW77MpH5IOmSVci205cWmJhED2TsvLdXy4NWU3swX4pHb2cyH65ik
VoiPiNif3zDGLziHb5zIWM1zU0a0iDoSD+Vr78GcgB858NTNURxUtgYDtYDpyxDI2S6145548PvQ
73UirUsdP8bUakWLONetXYSqawz8AuNjtyweS36b8tgpRehpLq71HH83EVRGe86ndVpzFCs4hIyU
c4IPcsEN4+3dDtBPNefv1D7pFxHVItScirnckElYCUhjnmfjiqw1excVEQijGE+72WdvjiqAyFr9
HEwiGuECFG2A8d47MVd+d0RJp9KIQRMs07DL8XIcZuWZp6EeKKWT8ByECuyo6G9R1dwSGtiOIxfn
fT7Ap88TCFUREZVTWfypLHaRwec9JeJ1nlJ7PBqlD2XU0A8TJzLWCeL0FEaLQ6HBTiYDB1J4vYT/
/AYvIcSShquAxScSz/ZjkpqP3Prkc2VVDr1w8dOoRQO0AoqHHb+qrmi+4D50JBEEl5BI0Autg0dN
s96A2USfPfISQbK8uXaUzwNkeJbWgjnJlicssUh4szEAWkyHrw5ygz5hCF76cmf1RcQtzaMLtCzG
/UrPCXXSjYO0NVKAjTM/Id8dXVd7zKbav9sT6vRAMPyM6caKuaRKjMmza/WHWvGuLiOZQ9OgdcEb
XnARl5gHEBA9VXxpI3NSzSlvudNtRyHbC1WG6lI1KMgGkR8RmVjE5qs7SLoLujU6Gtu3xe2nMM1v
4wxFybPRoDrJH+LqTdtpNP0auZg+GgMVamYL+3rAs9rwyFKp8sxbdFoS58LpdHjSVLOEjqF9SOY7
Af2g5WsZ29cClYA28e4SYafcsgstZ717TpZO2ybEnqh/TfRAlUZ9Nnv7GYcIBvuy026JrpKr5rC0
ep+qiuNHDhE6nffRfKDTYI+OSgAth7bQEFF8lUTjtyhWZKr6dHwdmUiyZk7mlknrsmESsFFe3b6W
xscyGt2BK512ApNYJp17NWohNpqneDsQQeeAcZ1zwKTwPCC4XwaKlPeDXpvvqbn3rNE5+8MCr8Kd
xaUZ0jN6J5svnpQLtt1rVEkcnj29jjLxlxDhk30f8y+u76TZN3ZqXSaZCPIF/kWfdTuwxGC9tjxf
W98Xapc48VfHZeSWAqnZ+V0jGLvVA8NhOuwmBrxkQkvvPssOoJG6y8XvcCKbiG0u9pjc1eLTGo/Q
inOTqSw0qWR57Szzk6VvYzXp8JrOgH5iYKBlwhPHKayksTNu+de0uLht+TtbLTaW1nibJRvFRx6K
PP4080reEo6IzFP0ZFt2sGYJ+Xs3NVpPPmb7HQs+9v66Z8DClDrEXDjsOTd3e63HfqGWGNLqLAYq
WofuYMRxHiw5rHCzV8Zz3fDlwHJE97ke3oc+qTd67DavujnzjUk7+SNW9qVsvNeOzlVg5FttdrvX
KjO6bTkzRGHnbH71GcGUH3BVKSiurlwq6iJZf7tww06xAs/p1BXV4X37ikLvNUbynU3dTRDbIQCM
Abk2SSGopggM5h8Ug4Psa4uGUQ+klVPmjG9JmevHyKrIMooGfXXR9w6rHctUZ27Qy8FjjH9pQwD+
OyFjtUl/sgaCxKl0eDp4XekU98OKKqhj1L2rCNM4dheucqMmQzxk1lGQsjpoOD7NLHHOHVYa1KGq
4ILneh8JfPe0cMQdsQowsNddchAXmwyG/z532/mh9rMvvgrJKAwLW9etxZf0Y/NmoSfvUn+K99z7
dks0Gx8Dd8N2iZ/iObaoQaTfvi6Tnh+C4Y5h8LpnsY1X11WPGBkp+q16hulLUpLasGRYJK6xF8Xw
b14zSHlODtZyYeJ3cgpKi8Ohjrpk8/E/Lot1JZQ54FWzeYwFLOUpjR7Jr96xs9PmPmr/qsbKjo52
HIk8x9kIp6XM0ZoH1BgeNESsQTO3ZTzZB081hwYjyRVQ1gqnOvQs9rDxkU8yBmNBBQIHX3TZEjGT
VGDj8+f0dSNsz83IxItFqunIJkH51Vinx0qI72RajLDPHBdYEIzSMe7dPeG7dIvkVl+hCNzTcXiZ
gIAdOP56uxkRmVtwfGnaxgsG06z5yvi/utg/9Atf2W2tfwKZkFSH3gW+XWU3lhvOG43RP3XMu2Hu
JZJJAeA9VknKQiPiApWFv4tpjdxqnDACJ4rJs3njQ/QLCWLa5H7fHUpEjA31Ey2lrraFGObe014b
DvNMbWUsYaZjHiQBIvPiYhbXRUAGZ2cyd/1YJ8cocT8Udqqyc4vXihyLZkuexaS8JAvCd9nmexsa
ZUJY8JhhjCGHMsugniB0iBz7qItTikq3+kxegI/6xJY/lSCmFxtLBQzDOI+gK2T5eNdcHszMQIrD
W2U1w99ltNuzNHO++8r56mIcTpMtgSpXgw73dR4IAk90SkvYMrSRbzrg0vd8bn4ZiakIZKYxpz58
XgY9Y3sNQW4nlUwOJbyWLM+sg4qERb6XLLvQ1xS4Kh/TZA05E/MKkenADi/e70H59Zkgy8j8zjxH
wiCN1+YYgaLpZlfDDlOvf/eLbKSRkrFS+STAJz07AIGurW086hqpikbWTzTB+hvPj8kDdZp9nUt5
QeKmA9Z2L3Xi+LdEMOesZOiXbbpXg22fNfePToX7GYbWsHGzlvcSkK9eP09jb51ydONzhA1wdIr4
WGpFevRMyGitGZ/pcXJC1VvRi03VbOJSNzMvzeewFkNkxiORhuSXxE7XkVOe8R9i6CPfX3fVg0lu
COBjBy5K5F3grTuuGxkOK2Y5HwYFvL2Ix/tMEd+WGyVBUg9+JgTnbeK4HRrsiKPMNs9kPodzllqQ
tgwOiF7/onwld8ROo43DTDjQ4ZruTJ2ZZZUTKh+s4tC7YN4HkX2yVZv0uVbq5ABlgbY2Qv6zA3BI
NFLbzmucVOOeeoq13J6CkE7XzJPzSoxpnmtOLoDowtmHnk6W5Kfw883pCo41+JYDk9c7ZAvYNN8T
ze536prL7SLlH2OWL0k92vssFweLgeZOpfbfFtiQAEa4L43yNyjY7pgsQ+g3mQPTaAR74GDGbRn4
vVk2s2zffzX96ovOXu8AsZHDK9kKOtpOJmOi61BZgAXKvjqPBiwE2Y/NF+7ZZ16JD7svJxgAZ46C
yZ32NOz8nBBNvaAx8qE1K/UexYs48pmzAsUIkQpTAj11rI6am12kHN8MtI+dgRvjKBJCtnzEz5o2
mVQMGdVuGTzvXmsJIVcTD04//OaXYGnybQ5H4DnJyKQWMsQUxfnXpVyXQFq/7cibzByXbmnaE/qT
Kg1jZCeK6FbwWHtRE7Jh5HS/HLeEgE3v7i5BLI9dEs6VloJt4+ipOg1T7QeOIHyP3RiSr8S7piEJ
IbT1WwAOOCbDwoHQHefgRuKBuNswpBTe5/UhMSWN54grQQSbe1stgHh5m0rAKAh+0vhqF6zTj6Y7
v8upZr2Za7bCESPAuOhb3nL1ME6e/cjSLx4LZhNUtbBROmNzj/raOzsrZcbUPE5kYg5aBvu/THzG
XKiKz1LFO9vVjM2Ytsm19K2Ukzr91z0lfdsFBCKvLUpMP4/9De9Zv/H4sQInif4QIsCJ2TnAxTqF
kqqVMAmy4V55i/XYa5a1bT2N6mUL2QPa3HhYMn5oJ9V0SOMUZOWVkRw6Hrm2poMEwOFkNX/LmFu/
EbeBYfcyaBFYH+14ZIpddAO7vwU2gJHx1XeMZucqgC6DZ34VUC26FvZaRR2RYkMfBauyV2V8dIhP
mXl0SQsdwphH9bE1li+CunNLh5s6jvZzypyQsJV57tJxBx/hpWaAEhBLz3n92+RJrr8kDmAFdyjv
ouQB5dbnxMAjp3nYehJ4+NgbN18L3PHUZ7lk3IHvJAaNIlV8NfsI83Y+bQaHBFxfW9VWy/mQOn65
xWThbvGz0OTRpN/QkrbCb9+N0X5oR/U1p+Yns499FwkcwF116yaGVGTJvYXSjqSQ1iuvslzrTG7C
bH7NkX3IZ7TuMr0v7IOccyBnVp51FQtlPVb+TW07e+drJ/zHxkteHJO+ApB8qM+x0/+z1yxLXRM9
1UGEFJx4NpUyb7NjEo8V+3Eaz8jWOO15EgGjU6qAwz4mRFMV7WtS2DE+S+21AjLBsROcrplTHLQk
jDen8ZcF1ZAkzdVNOTTVuGHRABwRwnLPaccp3yeTg3XcUFaCNqJx3hBTuW+VvIxV4hGy5m81NXbg
9DFJOCk0xQfP5KddrgjAyorDxul/DYmd7qEsv/lR9jufc2DHmn5u1DgRjWckzQYAHxZmGWPJBc8q
I27jSSiEUzSKjePMUCsKF8WIl9VOkFe0J9fAhC/I85KRK95i+s5B5Fc4RGZ7DLrS3Nuq8TcxSCyq
Do9mUYDQg9GzHWttCWxeyMDQ5t3Ya+22RrNk5rYEepX9GtEHN7ntRBwxyZlM/LBDufwrSBATrg5I
JXFgn3deAyZ1ZxCY2pClGQ8ug84N+uX36M3f0GSRjZEP8oalVin90JWaOBvGrjdiJ3AHqI0tanI3
t3+dNPpcnH4JujnnfSoexsxzd/FsnzkzmISrXB84oC3Opo2XH78CQE2TjhBV6dsS8Eido9LIDt+Y
HKaDN4kkWOr+M8q9u2tQgqPTrh0afn9WjEMMNz/Y/qmd8HjVyCxcptOtn9V0zaXnrml+xy4HuSVN
w66V1dVwSRQu3zrwuQA1xQ/1bDwLHCuxPfXHHJgp+h25eGUcjRZQVZtmIPxYozzXujj8luUYcRAl
NfPSpv8btWK6LTiuSoPmbNOWH5xU8F+51VWkjKej6c3lzL21tThB8OZkV1u8tLDCxGZqxvYzj3R6
2zU3vw0KyaHVFi/0+Nk2Pi1Bg0DxJuLAky1pRTKb7jgvJMlFZkPRjUnj6bb5EOdufqmYd2jW+EZW
+0SPuNuO5aduYYcrtX/YGajkWHjiilVdEBZ0JQ07gD6UioVqjkLQkRSouIbcCDm+Jj4mhbbpH31w
D5vUBMSEmfxkFpIYtORkVgw8CIw32hfBkRakBztHxW225u/YsjZg/a658YTbZ2W372vT26/Mabi3
zlKjfIVBu9D6fmVX8soheW04NY4HLD/2Bhfh1bPExa+aO6c7aAqPYGL8AM4DSDsXFaZfnUd4mxSg
3fZI2d62mmX1UDXqyZkHJgNrcJq7Z0Bc5k4GkGWmfNGXjtu2T7t7TFHpJpk8bWdqKOxtrT1aNVN9
Fl6zWRt86tsyFU8kGBvcAXm+zR7KriRTbVpUVgESPvdZcgMe4Rx7uXxCMv8eTSAo3cwliXvMN8uN
MUQQCvVi2lj9dwy6MZTJNZXjuqlLFbqxqLH9Tc2u6FvsbJHVhb4D9rXn+cuKuLhUegHInvOBN/Z+
aE/viYp4+3BkyXEBpDKpdDtUwDrIEG3Irf+L0uWfYlR+FzrjHD+b7/nITTLN2RRW1Yo0FZW9KWvA
2gkHTER7cdvPuWFjEEv8kYgY1R3jWjvfDeXBRjXNL6eL8W+l2mOV98dhrjO4xyRF7Ir5XdSCWTKb
b56I0mDiEjXN1dYIm3q6kV8rnxMFgyXAjcvwOkmy8WpchovFqH8a/GAaPG2LYrpQdNq9Zf7w5LS1
s/VahnLgjDdMgjihO8VXVQAjQ5l/U7WDBLDQZjSmygxlp5yL2wwBYY3XvoVcm0f1sHP0uj90qXm2
9GzPXlftLc3/xmozfRT6Z51QxGyhBxzASYzh2rhCBkAmLE19dGjB9U5cc6YQiOW71ZYvLpozPXL9
/D5NpGYWRpwRFWKl+Qm5jqKNhcyXJMdDx0sOL8HtwxQA3KfReTtnLkuagWLYb3CVIRSQgE8opfyQ
HCuvhFC3SkODXZzijAZfbiNkhKXUj43BCc+HaFlG1rhrLaaEkxfxfzCfNNZI7ofGSxZF7EdweOPI
OamkNZjpzl3YQAkFnOIFeAWBBs3130rYY1gD2YUytSkbOwlqEg1IpBz92/I2trxiAxmd2GR+R763
ZJZ0GGsTAPdMZYyEUVZChWR6Mz4Npv6p+ObCCKPXxnanP6WTUBdS6uruDO5d9qxb7dyGdkfTlXBA
QroaTiBAUltPnfXEHO/KrJGqKK/O+HOATUEOLAe78o5I6mDZJnMPF2UGS0kOS/Q0KmWyPBnT+O53
GSgY863vJazP2X2RS/1qDuOzk7m7tOlpmHIOcTmVePr1/LGRWv6YcSykQtR/jhupnz0bXS5x5INg
Wa0tR7sx+3IaEsVDfZEDm6zupkc30VDJTK7S+BGqjwrOS2OweOe99ziX7SNH7TaYEusIgcx40HKM
iGnDXlWmb7mwzEuJatKJSH/kM8wBmM6XhY1mzQBxuqAtxnKghmJQjJgRDCzn5QiVEa1cNA9eNd2m
hVs3GysNxEeMhXdp6ZwL7fZj/J3CRz5Ui/MJQTDdV3qptriMn5UJ3m1KMdxyT6fhjMDJiAyJGY1r
usMYe9nlE16BVvncfhYYSWWmbyOhzDvNNSGsmDjwZc6UopR7T+Pt6Q9O5L/kNsAQnxED5Uag4CJS
cF3RnLwcOONosSdkfnLqXcb+WRsUDeORNrFfYz/dsqmxZuTWOXM5eunqAoxEwxddM01154AhZLEf
DJY6knlcOvy8u+KjY1m/DxhYN32aLHsds9vim11gKNh4C1MAxgec4Xkwk+EbixuodEA09Tzpm8Vg
ha4N3KyT/y3hb6+B5xcgBByKLQJEkkulnZt/C8UxNl8YTyaa8yayf7jO/k5Ld2lou9jNcDiBoBCw
KxpEPQxUXGKzGQe14d7d2D2qGBPHgkLrt2/oa+VpsIY3tzHkacYMm3IrZdZSWjd4Qztriv7krjls
bHy4x1bDRjdP+ddY5pS6iSfDYB3twZR5i/c0R5RMqVg3L42HK9GZbG7GREiNrv6NN46rwwJtR1LF
sa2AeDSTxbvBcRdcZLJLx/lLGg72taYMGvdrdkf09uLLN9Rh9nD+AZGinKzW50COVksWH8c2Pjtr
a1kpXSEaQbMy2ZIvXpg23Dw9uvMKYr6MHkVitnuZDwc54qmdyOlH2Aa3PL95UKjhkfgtkyvhKQ7V
Debl3GQcNh2NxXpQivCqC7VQy99bYP6V6zVhB5Vvyed0Ny51gOeDmYt1R/v9MNptH7lcLntsnXOK
5bdw+L+Kx8obko956aadI3EoDkXHoJpb/d6r8E6XYgYc2zwAFPijwXuD8Db94QcSG90atf2KD9Wr
J/++LPH0ysArFI7XXJ1BPAhGiCoXRJdsLrQiip5oEPYQO+vdOtrbJJT0MpBs9zw+V6ftbkxrQXEM
yZORxlev1XoCnnOzJXQB3wwnTJllOzP1iyOog/fI83bMOaZ9OvIGLZxJmLT6e7C0dGJWtLYny7Kp
o2VfOi5CRiE3vnJjLv4z0eWS1bUu+p1B+IFKV/6L63ioY91Ep8vCodtciXTJByM/Z5emn3VOfyEd
MdCzxL01TLyS1tPY5hwy7eIqYmwMhokWNJbxiz//LssYFyagCeAVxdYouAE6eG9p2XaqACtghxW9
gDhKtNdqPvJEifPqbeLsWnAs6ifqPyWsS3pLwpEnYt/pOj1z7Qi6CeAKRtWCe01CtNN1J7p8SclF
iaQOU0Ni4LaXX6JEfRAEudYVveBtSZA0HshfDyC1UgMGKNcue56xoBQUKThDDxauIwJo2A9jCYHH
Yf60nTMf1m/VfxIcIWDtr5wVhiuRc5wjfEm5YmfxRnbN2d/oTUVTovsKw+Nqd+6t1fwzF68d0t4m
Nt4yvnPHovLUQZGYnJB081Yk030e+jcCLrsl0V7qQU4X2Iov+qHPAasmlJZYjCp6/P34Mfstyfgn
olTzS1RoOyOhDALzEz7fNgljDyIK0TiooTHcWkfGKLOAwIMq4xvEd3tdRgYB6xHYdH9meSnhlVTd
pJMwFIu/Wi7XZDSAYDqkJUfhhcMsn+m+GIHPwVeCQt6Sd8AtWvRrdUYO4b6xsTT1OYRliEHr26bb
O2NKtR2iyvKYx+MVrpMMo3RN65nPAtsHgGa2tRp2S5T0CfMi0zimKwOWqlNyyttKYpCacuBzbu6z
pUCZAeh+MaP5nPOebAXgOC9Gwbaq6WtSjJ2FjRjTe3N9JFR3RPsOcsvbWZbfhLYGNRHQ+qEvYIYh
K2le7gapv9BP+yvK5/cxKvKdldkaZyJ6TZ3uVABrY5c7x5V3TZRP+YybRBjBXbYtlxIEST/gLsui
21CJL73nbRApufv10qBaxOxOhDBpso3SpXNcsSk0ljjGJen08ph63ddsQPDkvl7scjvvzqYe30Ys
+2Qbi7+2ImNq6/OfhFwISeyNlUl/T/I+ZZAnx7ujHRpMUofaxHOcGcUhYwiD9XzcDjXBcxdAaK5Z
0w4wNq4jBS9Suk+6LUAFzypIRtLYsqadRvcMSnfFcMPMmFJMl3L49iCOdLfKQhfjk/9sWqt0k9Dd
OFAoZ3n7njT0Ts5AWbl/2BQGFRh31/yha2o5Lh6CwlHf7p32dVwqFejK3bDz4hZX/VXv1StJndfM
RC4EVrDHUBBIF9GokArikvvl12ZykN+Dcj4U04dNamPfmVLjiRIqZycUuoifOt+JBwEoTdt6N9bt
P8xEs7YOb6v5h5u0wLHlUa/LV5K9FIIAwd61nsGsLu71w+gvxyJ1dlTBUBTcVIv4yrNZYbNewJEw
8doR+rZXAvqVdkeulythyCqqjxwadlNlfyqIjt0Uu2fLYerkcwic2a56dNAdd+JjzXHxTbXXvlO0
8iWClo1cx2Z55Czm889ygWZTX1s9v9ho8ijMz5Vf363R7C8mRJSo485hx3W+9WOLy6c/91ySXe9Q
jzxOHLugIUDc/+q0lPBZZ+4Eq9dRS/39aP3LvMw+67+BPcWBPgJ5FA3GTac0CTFhQWARwMuVEwKP
E9Fdkhbzt2H8S+coXQefLwaVB9Rpux+jPe7T0jEeDW00HlHnjI2E77CzGAsz2lu2ESO5Pfo6XvCp
wAIjxYeeypDhB51sXLmTik1qEr9KI51uhXmf/Yd0qMx39gl+7syZN6kVb5TAt274nkn7BW4q8NnT
zoZ7X+hqn9e8r4T1IwJS9EzHPgsZvjPYv5n1NsjPiJHhedG7Yq/m8c5TVEL1SwO3jy6F1nE4dVex
lkFT3zymcnF2xCNg8HG/2+Rd+g5ewSBm99rN5W1AJw5BWYXEVMgFMc7bxs6wS1V25S1on3FGPapI
tVtyapxOiyfleFfZVr8G14PsRt1yLkwcK/lc0eDMkdh0GEcpHLFDg+UbbkZAThx/aeTmgdv97rOC
6bRaaWwn0QvBwkBnhVpoyp1zjpCNz7A7yYO5tkIx0NNiO0UKKXm9Gdh9QSUx1fV1if89aiE8FYBa
mfJwFPK3TbRclxK7pm7TLzMYLQ+2zrqnxEG54P/LJOKwapLg5gWnqhfD4ZYeg2/Jhn9aPJpONOz4
Y4a8a5vVe866iLYd3XCj1JtJp5QC1aDvykORAEd0sFWectArreN7HOyzowHlKvGHmw4+DVI3WEPV
CkZrJHJwXn2XiWz3uUleoiORE9q83FaH3GRyUd8uLpDTJnESDMSZ++BzgPKWvkX8a1b+RYPAkvAR
pBjkWmU0HbikDmLpsBII7dq35d8oy2TITXrWf3XJwnRumfHSPolRyXPndsNRK4wD4HnO9+XibFnb
dillYXizPPtQYIxRCLiZpAZNSCMQ1bKlVkA8JMSM8HtGC1sqF7gKWx6P3ZomSHblQGd8P3IbGzi5
LMzN1Jw9NRU9mVYfvZr9l9Gt1LnVFFwUYCKWtKdUIWUCmtgcVgDERZvGbfFOrJ4/cp5HCCLw+zPj
70LZwi62VqtyBnRJoVO1yoENSxbuWHbJA/42J8TADU+m07uXwgfJX2iGuSVDAUFyHahJDITxHOUn
vZ2DXEbgMHCuhEXRJkfhQ9eymxa2rwQQAZSZeMubDSXZMMh9NBHU96INfyyeVdtsi6g3D8KbW66H
Jpr8arZkJ7jZCxYy38tPjmUSB1u7S/mEXZGeEVeG5uWHXSSBpx4Svcc+Md1cx6AGOUIA3/TDpJ86
AL5LEtF1vH47keOiSfKvQZ49T52OJ0zFdkAb2bD5H/f3MnfNKZXDE2J3G2orSVgzOyDlMtIDKZdp
2VpoepgRlgjgsxjvwPwUIUEONhnOjtargXCtH82Sd5XoPVhtw0cSX0lacWWK0NOAymAICAHI/268
+jBNfDgcGJdbCnAgYdKXs/P9P7KXbagklvE1ApXBQ4ZTAgCUB7Evy6eRfbjYDKuptF59t5pbfdVk
2GjSSQQIrJVORb3ALo7Ur9WJwZjGfVn0Ec5liZsTMGRs711RH8akLHfk3j4NFAjGK9V9MGhenCjZ
ItPoXfGhEy5NzM9qgenPvIhf2qk+pqRMmqTuAzvmDOObi7GJ7JyDl/ACx3zK9cbbZXbHSIyy5J9f
gGqd+MDN+8Ur1GnK0w+nwvJq6A/OkJ8nha49xvMpSyEJQqtk6hKdiXmyN6TzrfOS18X9sjy4gs5q
GS58e28JaPyNTcWLYf6LNemzzVJak/sRVQYFQSA8yxkaWGvvWixOHDNBt8MPGyjlo9HTFti2B2N6
s0zD2rcscr4rq2OG7n6K8sg7EeKAFgaSx7MMY4sm1S49FDXnuzDN1cJY0fOjeCSG2Jm35tB8ccV9
90jvwLd0r2yA6Rq2Vqd6ZSd6dWaH7dA+YZ2eKGhxn3yuA2Ltb5uGfRl7NMpXqJpKFWeU5xa7E58+
wK/GMyWVb0ti19up1j6cfja5+0b4jYuvH+fwT83wzz8pRNS9nfl3Lg4cntSXyNdwwECxUG2PN833
49Oih9UYP+DWrjBlDu024ywcx0uKMY+KIQbN9gnMWOTzvmE7DaE3QLRmi2a8BVvYR8psBJiGziqe
fz5VRoQaQq1Qv2v05Az88NHia+9+Hssf1/PPLwuEKKeIbqBtuP5qd7clZ4Iirp/qpi1D01NvheHL
kEPH+0QDz4atJw7VWhOlgW8zIsCqU18aNOvguyPTxLKNMXn9bjvq4Ri186TokZ6Bb4qTQM/QxmcH
YkzOJyAxrP6ktTFfQhB5+SmYdtctZgLfLsC4BW0dfVSWdo2cbM29AliU5VNBPgEA70KdeZFo/Hwy
/utXE/tcRyBOYXDGNVqGkp4GG3jfYWjXpzuzTz891vrKmRuS2Ab1y2XfYfgzQawfREzKcLFxXlrl
kebiAGEONlA0Lhs/GgL/8AMU68b5DwI5+z7I6BiIBm8Gnz3yd+NGMycmmRpidQroM5brImfmz6Mx
7iwgZn3+MBoCvrmaMYalMcRCBqq+LMittqGL2WfjUx5HsX2N98rNuaP+Rxzq8X84JP9VjeVjnVbD
WrFJvOl/4T183aIjAP8nqpxB7mVNH/1HuohIPAHveO5wqGd/F2FHQSa8fAURc29JIIxkkufX9ECP
YjwBUeoyNVPOF2TDdP//fy/8pf/zzUCQ8oRpWy5XEVOs3+x/fDNFIpUj9L4+6Dr2aVfYXUhxOZaj
XL+aTfvMjQQobkd+F/cVUlBC7xjUp6A3vAXfMlVwdf2c89G6uGleXVYnNFLzU0PB+4ODUlbJPgBm
nKA+zdFuSrwqcM1EAx1mvWVujiyeptZpKMohIFjQXyLbxURJq9TWSIduO3iZOnkVB6cpL/cpiJan
YTDpI1wemihK/zG5/9al7h0ME7SxLLEaseWMhBuYx+plFW0HbbRflQiJBMRbPMH6XWtSVvdJimOR
MzUQNWd7W3D+iQu2zdimeG7KjJDHUftV4+G12mO9qigUvz2YM8NCKEIp5ic9fV98jpZOQYeTb5FQ
SeJj5njyONrDEfymc7PT5sPspvISJ1p9Ti0uNiqqnrSm807IEMQKOkkNpcdz3nQpy6SY+5201h1z
8aybvs4Xqzm6+BQuviGiFDEzc27dVuiJ7GFyXVSYnqkEllsI8kWEoa3OvKMuQIrzTPp7k6WUVqIB
JjCxlrDW9I9CLOWTJrwnu6VdrEaMDobGNndt2kie6azfY89atejuO4+qGEou9gPLBT5B95BGt030
h63COOWKbzPPEBEno/TOdmTRCTXNF7diEazVMF9xCmrkVcWNMon6GxQxBKo7u0T1hdGAhq4koc01
E18+psfAM5u3NJrzi8aUElebzXMf5ZeEAjqFUrmtS9N8MTVyTsWS/SJ2cnCbwtvhahtwCNrLe+nT
oJI2xT+rMc29XvIwkUdR+Kfz7s13h0+jMCa0T6SwSUGYsmnBPcJTexzXf8scCcLs5zcqHqirZQ5F
SHGnTlC1LVqeFxfCdMu0X59HAnmxa87Bz9/8+TssBShGqgKfv/5B3dXcwJGKNLuDKoH9LD/ZQ8MR
nyzbZulMjqQCeleMje6YCH/+b/bOpDlSbMvW/6XmXKM5HGDwJuB4K1cb6mKCKUIK+r7n178PIivz
3qx6de3Ny9IMc1ekJJc7cPbZe61vPbZAMY9CQ+Y2tbR87BeRoB8oGERHtiW8MrQIzJ2zp3Iu62sJ
N2inponKVUkvFeQwThyZFi7XZPHUwihP7Pxeza3wWEGbZCQ/3zjO6LjEzSAJ6+RJanWz15Xmq4Zr
y8resgIQK+Dh9ipcvWzEI/UmqurgLqs59Xsyu7w80sUejgF2KN7Yu24MMgwaqX1VmyKhEhcW5sVx
eUR/XsJAcJJTADPABdX/zMxW97QqqYDZ/qrDYXy2UdKYGqjsNqVLhzKTvKwE2lqA8SW1O43lEIWv
JRN6gbP1Y8NE2fogboKwf2qVsLpOYCeoH6c98Fts7FWDbbFfaOWVRFLwnjX7QCyMcmnkKGgqsBIt
fjBJl1FHeY4K4zaR6gj7tfSztOwviUFkEj2mjj0iDIewJEimm8bxYoGN3TGcbvYIRuODJZcftHgb
D7FfdlDn8mhndrwzQ9oy//PNWft7pDgGUFMKAYPLFCq22L8tFCkk2wD+R3lEUQCPGz+hIDb6rOp5
cmOOesAGJf1qOI9xzGRIBuy4RP9O5hnI0fhGH4ieqtkoFaQgvDBr+UU38d+8xP+C2tpeIoQtXLwg
i/S/r2V2I2nyoYE6Tlpi+C2sHW+0GeCh9dIvagY/g4i15CvgVi5Son66TKc6NQ3lfkjGnaY+bLzi
iPYhkU02/Lhmsq4SsVpc2iY0/g0KwLyKniEAGgp6Wp2l/m9WQQ3r8N9WZFuFquRIGGcOcM+/pXZX
ClJ6dYahj9yvvorQvMeA50o2HztTM4trm58Bmt2E3APpYdWHeCoEE00Eedx94M201bNo4njnTB+M
k1DNlbWCXjfHE/Y/nxLC+G9eqdBV29E1y3D+y/uNDVEJyqBBCZ+sKOd6BdpWqjzqJA4WYY1Dph1/
TmHzUHd289bJn9PMKN6SbXPoCowddpBfpFEQqxwMyqHMndeiti4AzqYbGxG336Qs9SYkCQpsHcxj
kLNhKSrzPAAPv5gMQN0qt4BXj42+c/L8oLOneA3k9DUsdwSYTQ9VBY2ciPBjGDsStyxSf7WjvZNa
CCPo7JNcvRwblUne9tb8L3Ds3xjydc38d8AxmqB9E/8rb2z7pr94Y6oDj8rSpYkp/083vmP+w7Ic
ncvC4ov/iRlT/yE1TZMq/C9DV431l//lw1cRIWHD15BsGrRv/uM/QQR/1MUwDP7fGDxd/xsBUUVz
pAOYwX1jG5aBkvxfi9NGk0nd12F0XnfftgiZIhYdyR9sebJIRxuaZuYBqfxhe7YdEKL4DKuSozqn
1WnQPjfo9nawyxnh9fZQbezKU7vlllDNXSCixY27DAuSXX7v1IAxaQjrXFvIgzDyL9nico+L5or5
mZQgnNdz7kDApGzk25ObAOQNiRi7QfbaXYACna1VWN8Q+Yz9dyTL0ekTf9ZW6Wi/PA3Q9Q/Vslx6
soldmUrnFCiq6dY29mat3NVtRE9eauaucYgOaPQpvUtTX47WGZP88kqyQFHPI3PYjDwsvrkIfkCs
kjtW5hsEq60Rw9RhZuXKpSb6JU4Nj/1jsYPDIF2DKRTuUASLEPYHf1LA6nShYxyj09BogTvWWFjt
mm4erW131STEbdDtMwdH5hBOB1akuymMPrQ4ZeDUAEKYKvXL0L8RcQCWhAwLH8JZ6rcIRlyd+7y7
2H3KjBLpU5aA4ayG5wpNl9cFNLFtfd5jKayMKj0kYfILicdjWuv6qUNLGA8i9cGT3tP9vber+dRp
ybRTJa2ilOBQUbcXDRLbwV781l5QaWUgvHzVKnXc4xu8jZEf9vnryCKK8y1kaFMTMqxYGnkGlGtO
2t7BZkp3jPQTcAO8Ymvh/cB6AUc26d0Y/c45BueSl4+J1i8fLUTaevyanDg45YGKBVJ2oH+oN2Cw
mX5WZk9MgHeVDdiqRJG2qzsGek4YqdhJysknGJ0EPyhPYGwaboUKbByIQARwP8x2ER2zirFqaolv
Tt4gnemUkxhsdCvocnhrLlZdauQTGNxrc7BeAWCUESCrh+qCXjsv09RQ9jGdRezHqJQYBatp5d7p
ScEJ0yE5srkqcMWoLaTbYj6N5Rz7VBlMzlHulIkefbMVyy/momVpYVrKyt6h0eqUO1XnzUxTBIXq
8D71yJnQOdteRqleaOQvjPNOH1FWAyhkQ84Q+TDUU0T8RfEZZw9zlKFlTdUZtZ3ogSCZz0Pp8Op1
86wmxEiXBoLWYaJVrGteZxjNI5thcm9R90Ud15ndjLzjpjk/VuCrelt8ZoGWf4/aU1ubl17kZzFj
1tAGphwarGPL/hYuxbtW9BrxH7E4glhY9m35GFbo7JDOk+BbqCgw+xkhBnpdYz4kuJj2ZpQaB+hV
BGTx6UUwnzvMFjsnKglNR4umRT3sBNr0cVbdlmSJ0cCn4T+3Cl5BdKxrPsu9Mcm9bsq9FLTXVzed
2xWCK1yPVMS4ybFi7+DVK1muUmtSltPCw1ROzkzuDT1THvCOJ5MEzKuuxXc6qE4f7npsjLf5/NyR
5HUwKzQrin3UcyV8Mvjfr0ygbgGZvFuDfWrHHp07lqAyF0iZOJHhGw2XSjd/qIjJ46WsDpJoLO+G
HV/ixTx2bdRTpzBmfM7uo09JfArz9iHQ+l0n6dTjvPeNpew8tRgKL+sVQGI50ubcvJ+HZbkb2vZN
GaLXRKQBZVo5+0wQylMT2PuSn1GZ5Y+GbuQ6vwZZavt6uMw+cFO6NY76EWrY3WovyFdxU4Brve3y
X8jQz71TfQZwxW+JNOPehNfDNVMzglmBN6WaMc3rqmKTFSykVzedQAW/ioBqsFWoYelkNV5mjddO
iY/mklh7At9Rmss7Iw6qQymJa0n79gf06XJfOs5XXIu3vk6ak17Q/Y/16g6ACxFa08LYQCdOwxjp
0wmRQJHA/jTHkqSTXgF6Nn+A70AXXy1HNHPtUc3LwVfj6GqExmUcMDUP2nRTxr3u1cXIgCXNz3oz
MBjHIs0wsTGCY2Kp5aHqUMi3M+GrVTjf4gnslhdrEp0XtKrmoyL6HOnhljpLBE2/m2is72srrI9J
mX3WQ/wzKezkEgxR7zK2GvD6v1pdavvNDFOcGQIPGKILc/mAZ8L10tB3ajXpHCpFHVz8eqbbxBke
dnX8RT1cohAX17F15n3ckfmBlg/x76KQpdjQFInTB1U81WVpflrji4yzt85K06cxJgrKMVk1xYiK
A2P2V+fkhP4lw2OANmdnO9PsFoZzaRcd85ymfo8beLXpNSkCLFrTbupKPmPSfPpAO2ts8xjorcaB
0NlZ0Ipp0PEudcPwMzdfwzwMn1RG5WXbclfJb2dHNw7qQht/ctQXo33oIWH46NTJc3T6CtbZTC/x
B/0rV0OQ44X2OBxmeH8qOPZbHaegG8MN7arJ2ls4GMQUtlx+teYj7/iuzDOqL6IRcQ8zulQHbEBZ
UBp+JKdnGS1vMahHcJ5MdkezQWHUfy9tHdS72r13koDfRRLX2mnWyF4o2bewSS2A4Fz8smVDTLqT
FhEoNMdt5zla/AaELbmYUvk07S71U1p1fgPWEwuANaymjvo2nhUG1JDur6OT+eY4nADNGfeltkok
6WW4FiqMvmDnzxCGblWl+xLN9tnEe+hbA43utDLlIafYoKvMStGqBN1qyZ1ZR2dCazrmwmXErjM7
KT0hm8QqYu20GmQCZnusG6KOiXSQe7RnL706vBmxyhLSksljZKpLoqAk18j4CVVmJxvzVmkrgdOD
WKpKyzxdcj+vCiDsvfJI6+x+5DTyzBbHestljNnyJ/pZQ4zKN0fF1mkMIQEw3S0mkaxboNqwnfDJ
I+euMy9vacXFK/TBOeLxxaxetG+sOhiQocmQccdiZplYO2GyAG4hnaY3NCxCdNnuSjYtLdKzwGqL
swJK0FVL0mS7DEoETly62BWQHHwJy5o4PFsxwzPtKyZGuQ5ApSWM8Q4mKq/aQBE/t7Z6MmHM+WZe
Siq7ovQsoTHWVxeyCswMihFSrcVKIZzoanDbjMXik7Me4qyh1wuqMGXuFoALfFM0441XSSY0BHSQ
qPQB0f/MvuUcRMhGrB8oIhs6N5WFCC3NzeTM5ZW5scqUjzbgCXF54CGEkzsmY9zBbONG5KQh0wpl
FaxC0h1ikraqUU8fyko/m7SR4A87+zTX9vlCy6BxpDzg1uxbyA/tYGhHtiS3iYP0Wp0CIjBM8dnY
TnmULRpt2NrX3sQ7ael+SbqbOxMiuBNlfibVCHzd2GsnFm/ODIOW7xpUbztkZyf10RiYkDhAuolJ
qilgFP0rTIFG5pr8LjpR76YNepeOpzqcdmEx4EUdxbyvUgKb6dbvJrKCkRPlOK95P2cGL3243joz
vJGK2t4Zlfg+6ZwrsWjIDMgxTKTkLaJlI8EXHH9HuOdOh6FJYApPsZCgv0i4GrtaZQVxnPukpzid
TfPUcXHsYGwWSPjLJ7URBcLWeLkBicX9O3NsrxLVQLOogf06lo+1YbqdnkK4G4b6JQ/b8yQr+Hk1
mmzKkeSiqgUAbwp2c0XrzPWurh8UFRp+VlgRRIAFmgTblFbWyUUW1r3GHsMLFMhhzPnOOcZLN4cA
wklYvpDVKknoje+MfHmtFLFikRRxAa4V6rvaptlvjyCSgNHgT01SAkEwKzhlkNwwKPkBkYphW5Sk
Lr6lfMd4+yK0Tt5QiNw5q61dc8gOlM7sMafe23FfXyVpcHctLlGMbX7aGgfhCPYf1rBnz9G+Lhk5
R2meXWYYqacGEy5cwAAFHY3ibiwuHaDBmzFdUFakTOjonOKfZQCiP056/97GzkmPrPeZERtCnoh+
ZmkakC5DLxm5jU4auhEnMfZDhQabuT2v9NooS3qravwhKKE9M1w4zdrWX8LvUTXP56bzkoAdDBuH
t8YWyaHVWVb1bjhwa/yJIlg8ZFp+aeBCwqMqT0Y3YaqrCnkWZnWE+NBawSEKh5+mxRRYY2H3AiIo
CHcLnpRk+MSkiznYjEmAUR4JfuteIlMyv4g+W2VS933dTDfLklwyRb/o83kR2P/T/t0xc1it0Z1K
e/xq1UjABmV0qV0xaDcD0dvL28Cn9jEnTOqntPjFUC8ZrnzmM/JOrT849XJXdRbXdGTXpCro+j6b
lni3OMg4fU4l82SpI1azRg9PjYyPlc1gkA8cQmZo/9QlDuNR0YUbSO6M9dA+h1WbHM0K/i4XKfIi
Zr4z59HiPFpRT4orCI+Elv6xtvCnCG0+CLt9VFSiL5zJER95YvplUvpxohSfesLAf9C4tKu6psIt
PD4crmT2wH44prcTXagQOlrT6dm3DhWp25v8/ZWmkNE1DZmn6GSYKYbpN6jiPerwwtO5uneLSmt9
ybQSKINnqnN7V8nxqY8x/bPdDw/ELxKNQxhQm7OszmV3N43Lu0H++KTq/c0gBn0f6x31bCu8rCzW
wqplyitgJ7Em+6G6ms3b+UEfjNHDr/OSW43YSzb3aDLkHiFF5xfWcAJVIPexMKcDOlzUzFJ/7Yw4
9SM4TchgSF1xtJ+tbWdcp/mvBAd51CTxVRuGO53NNlVmqiAD0tvTEAzfmLJApBAdhLiUNX4yoOpS
F9wU+kgxltcZ2u6A0rIMrxX+tEoq0i8j8koz6ynuebMTwBB+amvgXgDc7rBZ1deacHZyWl8AVce+
w31gPwlp7DV10K524zadqnpDjfC2K/CEZ5bwkZ+SZBW/NrJBt6hsAbH6E1MEasfBwqBrjYR9WdQ6
CiUWaiI35LXxsQ1fbayhBgRvYAFDacILuD28TBVbGNXHAKBEu2zgZlI5PTZQPX0Us8AoiK53BH+N
ZyveAnOj1aZZXtS0PePNVV2UfWzOS+TkSjqz8nW6yxz4WS/jr4XcW3gYhMT2Bhf/lP2g8v3QdTOh
49DdhNj2yL3kaiPhRHOBhYpb8mI1bkdHxgxyDWz2aqvncrD4E4owgHZTq6+S/kBUhRT3c+WZCMUV
Gy5SavpJYPferPX3hdT1c71qf7hPWbia1udLTzT49mg7VLkb9EV/tiXoxll5qJsy2TlKpJ23Q23i
5yvXw/aUmzdxzmtOObIm/VythygbUWp0iJCklMkB94pJ1ebcSxQZaG/5be36ErZDRazxebC8v16E
2qkh+F8dytya4bkFeW6P/run7UhIVqHASVpfoArp/YxSFKW9dtqebF+e9Gny06H5UumcY0tQ2XrD
MCTWmxe7PTKG+C6jzN/3YGfz3/+qxIvHaR+eIPHr5zzsoVysj4ykEJ6ma4QiMbI6k2w0UIsYFmze
6L5DzuNazH53s6J2x74pfCg/hNmvh+2RQ3/u9yP4rtX2f3QUAJASGoSW2C1WaEPXgeWE6kf2bO8O
ajnulH6ANLckADuN9fsmRrBtx8ckAgeDDuzOsqiH87JiFbfDBPAdXt6fXxxYUThLgAay171XGKER
Ew5vcHvkrE//+lpBtX4sRIK7IhjPndT+OADUItvDjr9NcJr3maU9hjXyKrp/5XmIRpAL/YCIe0KA
9ddByxBpUWRX59rpxh2mYKQmpYxPmoN5pVPS6jizPJ8z9GRnixqdE7oiO6lRaj4hZCwUXv3vp4z7
tZ3T15BO1w5hksvxnHIlnjT5DsloPKtaWBxqYGbwZ9CfrYft63aZhjl90EFxS3sxvZIxAxXw3A9n
ZxU31ZkDskxBVZQu+buWXMdVlZVOZtYeq9/aLFRI44hQqA1Jn/vrkCGuQuU4T5h/ioft6/z+5Ow4
XqIuI4CCVbeyKH17rgo1oouH6Zzs0uoQAl8zEPd4CTEQXr5yQv86FOsvbQXMDO72/Ms9vrv2rDFJ
OcfrD9zy7dfBLjX0+rxR5t4rMovg3qb8Vpqcd4nAiqCgAQgtbpMWHlCgH51bFKDS7XAq91H34owV
5bqDITzSxPeBLArAKSN9kUX+1Gu6s1ZinMYUTc3QnmyYIq4SzHh/USS4JuZY1Ex16w1m8G5b5QOy
i8OgDua+T7Sn2nBeCRgeYZXvlTiJDmWd3MfzMLGVrrtrBF/Oy6X8TJQn4ei1T0o72nrTfpnN8Aa1
PbG2VOuuE43OPp8JOpkIcOU6zge6dNDQbzNFmHs0PGDfSNPYkTBrHxMRoESxkRvliV8aWNbtCbcV
krw0y/dd7/TsL8KBWyoz6so2gCh1vyjp+hPQhAN/0UucYmSWCfdL9TBks7kThPF5cm2XMxlwlzKA
32Jb/V1S8mNtBbHgEpZXYyI4LCfeAshWQZgddhO1k+7UG5+IP3CUOOwnpJPyyhWwnJwX5SwtLq3C
M4KJkM2xNlzpyA8le2lzpuhmIxWGwGy4yDl2e5kq+3K0Tq2TmGc7aXCXZo28WkVzQk5ISOxwJcR0
Ptcl2zPBX4aEqO7vEUd7uA6fa9x5ZU+xnI/KKwwGksPKBZT8ussshoOmoPwWSNkXE9HX+4Dj2TUs
a5+d86J5jc2sP9O7p7eh6Cf0n++9wapqSd3yy2KCNjK+JN3YfKOTBXNiPKTOQtpbBtmbqTwJ8iai
VhwopsX6Vjv4+i2tfxtMm3KvpgHVyQ8GNtkPOfTvhYWySbOiH91ioWZbFAcaJx8GmXXILcbiB2/4
q46twM6svdPpiIGM8hAO+ueQD8AsQgj+AEbC4H4JkGtMPX1PRyM/yKEBQlvCneQUHxqLEPdcMEln
vEElUzo+7fe7AlCCOmF+RCl6MEqLUAfwjF4TNtGBaIUvI5UmWYyly2xh7a4NDwvueEQ9KayQnp2d
WlkwdrKbWWBCNFrnmR3ChOiXLSZgDxm33+kVfB8nZCPkt6EFpMPIKISlJIrL+xl+Nl0ObAgGPnp9
jp6HpgCNZDU0quivem0RXXLtvnlcdP5wyABXSnAyoexuTzSAxoZ0oBFa7+RUjlfDSBPf1HG9N1cu
Lc4uU5CGniPbMM13QcbIkbTwMl9NzMb0omo5somh+x4oPQhVU0X1Y3Ga4Sync5FQ+JTKPoqK95AP
hn04Zr0wEvukU2nbsGMkDvDUFIClihniuVavQ6g8+LbMvNLAtMu9ZiWJq5nRlYvLXUcZmdV3voBP
6A25dTKMDKRIjKbBAq3/KO6rHBq9QVjN2tqK6MUYyJTtj9Au1Zs1G5TtuXlXrf54MwkGGH81KFcl
vNTJ91nYyjmocP1qpFeHhI7HUaY9aIH6JpP0O43tAvNgmcM7OFW2hjG2b/2iJPF75o9tSONSJrZ2
kazIiATi0bP2HjCerU7c5lvEYIWtyaeyiuGDyEAoPymmy+q1a1VDYqFTfpoiX1xrUH81MHbGZdJe
YH4s+0h30h210TeG9lioUlRnyK9hYhMPts+DCT4cCGHWRZyakJ2xs4wtBra8ugPwjLL0jAD+eYSJ
eY/5C0d8yZkXVLV5KsFWYuuRH0VbPhdTtkstJCIp0WZ4vupjbYrCK7AYIs4pcDZyY9cz+HJFiAcq
ZDmNR+7gfTTs7W6+0Q3zlhuW7iYxmxsd96Kb0Zpkc3kbZS/mQP6KbOoXfU0zV4C+1Q7wqlaLl5cR
c9WuC3Q6a5CMGl3eIpCkRavvK6OZj5kW34jYeUkr+KudLfQDADiXfkh+mOf4OqQh5G/KT0GwgRXN
P0LCQw4JaisX/f03Cs9XNTIU2ljTwXJY/8uogceBcSPLw2scN62vOri15sQzO4I0+V9eoqCim2yd
1dFgM1I52sGaradRIMCZ1YPQZ8NNmMew4TMrtsrlR5kNrzWTA1DYZBRbwwe2k42whPZpKeiOoCsi
Dt3Ly3C8GdT+rs2zL5qBYpAIiZcCCQJ9MeaWqNcJUzkl69e2f9gOsVIXUEzh9ZJ18kJfMyEWlSpl
O9T48iiAzrkNfc0FPhIeYyluxxmqitM85jmBNiF6k3o8Z0PTH2RJZbAdApVyZXs0B12gepEWk+EZ
aLsK6zW227jSGa30ynCZAxEeSATx7FXGH6uhH9OTZEyHwJPxJ2lCjPxCQWa8JdrpmAXpNc9YeBwH
LOvEMu4k2mr9HYmNrzJxSlXsOFCVCYR0xprbK1LQrKR+ZZEka3emiCXoDtRMC6Jy/Xq9ZLC2RgLl
4VXVtO/9pWc8GaePY9DJvWrkztmQDoU1JKHOjM+V3tMpzCGWQ01IThb8iTNyQtTFnTn6hVIiBUMW
6s8Y2y8IErMLhPr8IvADc1chDGJGbueOEgZ2HZbmGnrFtae3iS9Cyk5AjfV5e7QdxiRjS7U9RGJd
nks4GWp6KXBIXabU0JgPa19VL6rzbHNtZ4ICbsYe5dMt+wxVcN6dIuuzCd3rvD1lq1e5EhpfM4/0
P9aPzAoQ1f1+hB0BsXdzU09WjbjQUbylSYDsWhZ8uyBG8svmz4vXXyWmgt55WLgLbwesuwcVEMbB
EDI/Ytzy85ky8K+DUVAqtnpMK3d7uP3LLOt9oLNfSNMov0RdiImliG+LqHpP13Nyxue+Oq2aq1KM
1v6fvtbJ9jpoS8KFuuJcli7cT/rAQJWze8NPb4+YR3envngZE2mcuXMa53wIuRJggK9h15uDYjts
ZOdlEcD6CbLcOUZOb2bdRTirXWN7tB3MZAIbMJbVrh2B5yAWOyQFfeo4aQzXoJ93BlRWBARYx05D
L8+YLBJxa5tu81rWiy4IMfk3nGNrqb8drLh39npo3ebrZq6L7a9ypkvKsn6yGM3DEqAMp4QrYs6d
TQCPNt9i2zLRNlg1HQzsUPVv4dF9RdSPJmf5m8v+VwK5Y6vZUcP6PxUEFuPzBPK/xMovjNjVeQsI
3w5OEkGcXA9G7ZigMjlHzS6y9+Qd3KZrQsNvtUhfo/6T1XE3R4uleiOyl2OHYn1Y94gAI7jaTOKJ
5pA+7vZBhGvGebblrLeNJXc242s6H93IEJ+SvCqhnNtNYV5qQ7t0jIBoUOaTclhM/IshsP+M6/0Y
WR2TN6hUw6GfxbFvY+5dOH8Cxyn22+8ZcXBzbZnrLY8cFLEPjPGhWzXXlkWSF8x3Gr+i48UOQDr1
3hu3jZBiWv6Qlm+b+cdYTw01BvdC3sXyO6h8XeDP9ZqBnthEloui6Q6G0502kDsAdlhxhopFFsZk
7hrrXtCJ6piVo2cH0hIB1EUMnuyBprDR/5D6/Jis3H193YVapl2dMwjB3JXW51M40PNsYt4LsO0X
K6vjU0VbYZPgTMUUAeNaX2K5np9NaxBWyUK6vXSCFmYUoKftlZYZzWEPRe7VavkIf1uvNvtRTazO
glgt5JcAoEBLK4/bj5x7Ind+//TtuZpi8Vp/N6MqnPnrQcc4ginxz+cDAVVeIZYHpU+/R6FxkKjV
D+0wc5ohPK1YSSxt8UiQgCW83lzWr6G+rF2LKcRu+4uF1RekZKzvQ6K0b4vQILNPuJjXtyO6KRDj
nK2sl+cOIlI5psbva3N7iXhx8TPNNXO6dVve5PaPYC6fIUbS0CE4+CDXVsr6LJjjz2HKB39zaQSM
D6GKBS14rIH2wPqytutle7odlvUfxj7qieyj57698mlWalKX9BtyfG5DkaEu4dNNttB2cyZPCbhS
zCZwGPvTkOerzYxLPu+Zh1fzGyuY4iYSDG6VNg8KBri6ejJ62zg6aX+rFRrbhzBwC/Y0kPqAfQDs
vQ4xtBTPpBnJnUtHQ7xrhkxn2hoCppG0r2st4hpUznrJu6pXw8+KvqZLst6jXelvSSffCWC8rSvN
gSkFhc2pCsG7bd5kybIcqiRhOVcJBcGi2lrVu9kbzDtMFbU7QREEylEFRmgM2vx7iCcLzree+7BO
vYI8IjolqjsYdnqoY/HczxeDuPUyYzupm+Mu1vvbZMy+l23GzVZc+xG+ipWWP2nHt48Dvcohm5hZ
RwD9A/XYUY/ZYd15VIXwuRSQdujmyYaUV9r093YSGK71oFmkJ1UC7+kk47spozKOq67w7Vn4hs7G
mCKVQoWI7mpFhKwytUChKNPjALe+2k7sIXAE2i3yB6YFZJLUpnRHozjNcPJ+lOq9aQXiJ/aNmdHE
OuIpqVEHIqHsUX0JhXLn0LjAyp7C5xm7X5pDXV9Hw8NUtwQglIqz3y5Gms79cY1RnIoGk5C0D9td
BARzgiV5vaGkU6if6hl3WMZ9Dc/hnZYtyt6JCuc85YRZ/K/Wc4tw+jdaT00gb/gnxfAa7/RHbNOa
H/V//uP0+RGV/yz0/OM7/hB6otv8hyoM/tMEE1/sR39qPTVtTZY1NFP8Xe/p/ENVVXTetmMxtdNX
8fQfek+h/cNBN8qaaJiwiCzV+P/Re1qa/jdnlLr+CJXX5WAZFBqBTv+q90whjfWcsvJWmwGeppQj
BE2Hp15fdOYJMZFIWM3QfW4H2OrDXobR42/HowZm1d8eboekxe3cJq3t9djlz9thUcCDT+the1pO
XNFukUUAN3V8bWtbdDtQnTa/vcP/9DWlyA9h0FyKbX3blo34z7Xj91qCc6jyAiuova0KgwTP0rE9
DGodAPNATSPK16WWCEOUJvfrsOG+a9pH6Fj3gXAm3+nqW8r9+OBEOV4QW1gedzJ+zFbcSSfE6WDn
VyQigPDYvjGLTfZG16s7FB6qWzk0sub0h7PKPXBgDucIEdp5iwRSBk3b13p7z92wZwK6drgVCzts
WFePM8qKvWLxmsLE5u7nnBALc2dWqfRX92pKQCqzMNa1icE5K+v6sG3Yov1e6g3S4NNYwcKyenm3
tXl7FMeldaKjXa8mz+2gAX89qCP3u4FBNGr542azxntacxeh/RrEx7UAzirJ+Fie7O4jidMLLD36
fq11WvF7hCRUJ7rSLu/PdBKheMrzuN6lHaymdRu41VO0gwXU+tH+p7gfY63FtxJue7QdEPQU510x
Jg8kIfVkDVGJbofNorg92tbZ7RFDaXnMBA0ELecnrQbx7WCtT7evKQs165SvRJ8hW82cvB7y+QYA
vQdckNnTwr4YtalnkaRA2ET9YNxo7Q7+Sv2sm08WzqvPRt0JulsO3fR9oe655Q/KXtuRnZntmTt7
uKpITp8/uu5YK08QjmmkPPLIYQJsePkLY5NF3yH9nNU7oDbu2O4DyZJ4SbXrOtZ6S39pu8VtXstr
FPuMaOGStukJoWOJfbZd7ozpSVSf+MsJnm/QLzbkXaxDjmindWcEUqNXXyYCxFXsHS7OniNZjoA2
nyMaqgtODzd+VOljQjyChKSy9MIKPpHHoaJG1XdKQxTBjSUwVACrogb15Vdy7zguPnmUbbUAKOSC
KC+eiicj2csX2TP6WN82Yh1MWoJE3E67WJyz8ZCwDjPcj5xjTRBrSvMDHBC8CXqLt5Xzo/okrYO3
7274Fj/IF5qeTuh3N93TMIAechmoEpPVH4gg0h0/1a+zzdTXpZh8QNfVYpHzwN+6lv+RnhK3uii3
MOuEcKv3nvqbObqAmINli6G4mwhPZcgBc9IVZ0jl06oqu6+oKck9+upZmJufCYgulLC0niCWEE/0
kzirtHtEGs67yxiTb8uhlXygRHI65Ld+eztFh0bQInch99HF7B+N6VLc68/Ga45H0uQewvaDXeuu
fUAZh96uegrOC2puH1KOAcMVyBfX5mNlH+no0R2kLlZzWHR+9iRv8L53r8UP67l4cfzsLhlxvcCo
uDjNOz046zhDKOBT7D1qQzyFPds17kjDT6JBnfTZPsTXDDrdPXoVDJwFWTvfjBtc2Oi7dZfTVnyI
r+lbbLrhRZ6rU3ey2RfHkDp2A82Mz7Ld06ZNKDt/At0kkgkAa36lH1lnR/GC7b12ldAFTF8+DTf1
y3Svf7fzY/PWEF3pUIe6A0bnWz7U/pekLlvAc7hO63NCmdl+LfCgJBLPV7m29MLvzcWPTyoj8m/g
iOEwWh6Evh6AZ+5rfvcAMnH55ZxpmoKv29utb3kUvb+cn9E349J+iU8Qgx/xp/PAfWf+v3Sdx3Lj
SrKGnwgRhAe38PRONOIGIcrAG8KDT38/9lnM6sZMnOiWWhQJoKoy83eNo51CB02SShbb6xxk/khd
ht86bPY9BBgMnMVrgEOINV8SMgLFWSMobFf4waLfTYVTcRxgQ8GM+kv6wo6szHyD5yF3K4KFfp6N
S6tS2T/9BsvyfsOsSbsqa/wSUHX3G8TJjoTpkiPja5KZwS3GNdLJNtARCFV4rlq7/sAx/bWK5+wZ
sAR9469ARnkhiwwel9zeGvmTvSOYTPr5UftRoPnoRzVy+EO9niUL6Wt6WSVOkcwnTcr0D2yD4T3W
n/C2ZD/5aelGEOiaqV8eRejRIKZfr4/EFR/lL8wxsALDnzR3wIyOLaq2ktt0VuF2mGyLTNocZTG4
SPHg3Kjn+PP1tAa39Ngth3ufuK9FtSeuDIPaOvC4lxERUAHs5kX1ESB1h4rmZ3vh+4nJHR2y4HDr
WXvFxxjZ/EIJ11fSe9bdJXgtxtqe4bk3gLIzPbZh70ImR7AujCsk4FLqFxx07DviMvtIeCgR+glO
+EUNG81hxzrkosith5okJYz1wPI+5JvkESXW/Ds8tsFS3THLM8mZhtAI5Zu0gMAcb2V/Tp6bVPTm
JwHWGtN9cvRAI2EKCGtduDdTQVngls26/hZP7S3YwEXQpz2NAGhzeBlmXl5eVJCgqvYxMU+JDcLG
WbxAPpjNDs2402d/IJvACWFksXnEuRMoKwxhmJjCL5/1tiyauP/coMUYRADhBnt6nYL+LjW/mNdg
GmU96Vh1V2YJAT414H44PWv5ntdQQtzUQPU7PDlxXXtvGUyhwX8SxCVQ4GBeBveovyq9nSdLlCTl
X7bgf705uvQzfDD2fyA+V1tG3+FkieaH4CiHMLvBJZa2eFfA6nhthoUV3Ool9r7vXOzV7ImHCqC6
P4bf7+yWzErzBVF6iFkKLi3KkZkrwUeO9mW9EmJHbDf94PH26gIpvx3neOCQxmOSitGaYreAWwj7
zzw/iwWALHQkwVaaA3J+EJJV+skkdJkctdXkK1t599rh0LjkiUbjvBJueus82WJS8WWSbHzjLcAB
rJudEAPmuihHqwbzn8QRA79nxiedJFIT1SWeicExc4aP0lVt2QVizRZigTyVtOBL3G7TkZyzDTP0
aVU4qXuB5MwdVH/E6Juo5kDyaalliG2lrdDU1ZRfAxJPkNF4he/cAAdnxQD6+SB/lHQYS8DZWPBH
1cJoIUnonTG15Pj0huTjhQ5UhVXk94ptZBuSi/n3Eq5r2aHA26YzUwGlr1kd2YjO75cazHyH/MWg
ujXni+oXH7v6LOwVjLA0WDR0+kxKTbr25BfSt5TA1TcjpB+TBym5gsMGFkNoCbGfmicowCNwM5xE
Xs3Tiz74koQaBhc+M/5WrtVm/pkbZnHgq1PtBasIhfkWQ1kCgq5PDNCd6kgEBhaI69EzHsoVl/81
3k+MRd7bafuHsrrehvMFtCuvZaLhIUT0ZKe4twfBAzh0wr2AEcai2Q0r+fPpH8i3Kn7r+7htX46x
q3iNlxOtFL9gzI8tG9F5m9xObzM/Dj5qHGpEy1hxjZ5oaWYY25rxCZ+eJrAlytU5vcKiMJixXeQ9
YBJjQYzZCrAnKHre7DH/nF275tojND8DnfeH3MXKqTlNK2ol3oVHza5OXqd5BHxmy2xTaFZyUFZo
ZK7DtT5z/fllcbeqDgJhJ1sOjn50rHLRfAwfeGfzxFZET7jtaL2ybbHUL+L59RuN2MD4ebF5nesl
bQC00ZY1iL/Xd7evvhS3BjN8pxbwDNlwdBBp4KQeHbtFeMIb+ocHp/bE86y94uqqXkTZE5lZgas2
tja7Gq8T5nxvwt2XSD9zwYoeYeuTuXt/HCL8EzwGrM+VDolsTlwYrsHmuiZWBl8gdnhMK+/JAW0G
Pu5N52Q+JrMlTkvpETc45FsaKba5i5UIEIX8hQ1tSTLjl9M8d+UP5zRMmyl35QtqMogOPwRbeO22
axdkAUgYPeXWc9eeZ48ciuPNIH/ITQtXfEdZWE2zwX8C2U8+UN3u+2N9rKWNSM7gEWB7ni7SzxiI
mnHt6rnHfJbh9fOUfvPhn7Iz7PgFE3aJBEHFy+eerLwWeir4JT+vb6WZLcRL/IKa3QtDbAp1zalE
vzhi/JDp0EWIOoAyaYKYNlawTXfBlXfUQUt7MW0Kcfb0+sJOWpe2af6nUp4z9MrhDB/Swavjk149
xtzvfp4432JnjdOZbHeL6eVSTYi7YcE1x+ZZWQ8vubGLVqbmxFkD9p5M4ittmbFU3wwqeSArtOr+
M+3559yDl+58KUAmNIz6jr9eD7sIgs4LIPa/P/372r//MBOEwzNTqDCM+o0JlQ1Al2bJpCfZdQOX
cZRTQA38mtDT/0Mh3n8aRIa5/76WCwLvK3l/J4Pi7KVZv0KSgTzg37dHfL8L///9aWQUna1qQISt
6us4ZT9T4YbaoHekgkoReUlFWCKYRvf+hWjfsaaSudTzuPFycVoWfdb6ClnDTVCQCFc8Ofb//VGu
6POnDH83aa+x3bZ2W15J3f6Fz04o52xDi0a2AcpHdCe1p9bYD0HEtWMdh01z5LeykrGMIljk11gU
q9onvgYeJGSS4oG9qIGhO7odU9jO6CQUc/apclJYEnosQs0TZm8mDeamn5nlaAkJZvAeL6poW1KQ
TECWk3aSNxNeHclKMKB2mPA24IPkv8V12gtOSy0K/YjfQf15NSIzWEdWuOk+pU8apNeKT79NbAHT
A6v1cTtAfGejU//sNs87XSesVANre8wkoKzgX4tFVGECzCa29hkuZ3vxrp3ahzDZ4S98WC608ll6
OnrQ1ObeYxeZqQ75DdJv/5PsaVKr7Kg+kMkfwGH6l59GRyBuurdH4RYLCg80HtW6XSuY8LAK/4gV
a2+pP/1GrnhPqPs+9QNOH1w6w5y2yQ9FMZ3eoFnBZ/Nb3smKwfEjQQiheyJe/Pbzl+Iy4sdgL4j9
u5mSLvWpR93BgVTheW6qa/khcf4dGo870lIPb3LQNKrYyOV2V6057SdcVXz10C7DzYBt/xaGB6Al
kV6EJheTOfsZErgrUJso2dvEH1f8NiigT/C00plAaGiTyHA7wku4BW6FyQzgvITlZmWRXYPyhDie
NU8lFLDikYCJDk5/BZBHe9JfBed7tDCm9eJ18KFbscXwdfFCIboJXIQdGMsvZR9xFkLKzmsfErfg
h1d9ytY7w8dvV/PGmj+QJginFic8ft7nC0fhiK1kulEq+EWc70f6ZxlYzxFXIhvLCe2MYvYiFts2
bo8QRZTPhhn0cTZYPCsQVpWfys+u6GRETrWCcDcMK5nqO89zqZiiTZjgSnHCQxHYJXkU3vMYURrG
xFgyhDH5kjZYskdGE5vtfDNbSPCV/e6Miohw4utzKa6M0ct25Z3wOtzwSnv60S35EABiEEF2bkGT
B4v7Mnf6x4jJC3f5isp5ttdiR/qBc1zRUQkWHT6f4x3vQEl9kha1/zbsN5/e3K12AQOhTwi+6Zmw
1nxD99K9i0A/viuVO6cRSNmDMSmWF+KR4vxQ4e2GwZSOVQ5xC9ZTtQI/xZdGNQtyRrAiRLPRuGjV
NOXYMX7i4ERLQPcgHjoI/ycSbZIvfUM7kBt/70A+YaPWiKTM+TfFH+2p5lWL97BMNFUCaiOHcJPh
7bH7brsgQtOQ/Rn4Z67pI/G5Hu6vddB/gUVgPRJzTjS8CSxdsb7hWafndLsv9ZH7On7lDD0YVhLB
i6ddeCqyD/Xqzi7jotqRnYm6dCb6AJHIWQZMuWUTql7PHOxafGLoHr68LrWrmf2CG/ggUEpcEVnz
nrc0VnN/P0V345cpAkzpEw9GmoLuI/GyueHdgamAcKP5Vh88JNHt9WaZWM87ijT1AUE+z7ZR4mYM
JG7dL1tc9FnBmkoJhqFWW/X7ZvsvOdnur5XkJzWbJO+L4cRCOwyazZQr2Q/3uWgxykDfwhxrUq9p
xWTSJBRv9pvVTnOfcLnmog3IBbEvhHEJ/8sy/hrmX5kLty2/G0siM5XcExj7hPFy2MxppqHKPdCj
EqqsbGQ0sRfkhV6yw0IJhSz2Qff5cVK3eD8OWGmLVpYdsvSDmMPiSsz5O3Op9sJh04zvMQtbqJZs
YRcSJkjazToQXOlElD3+zseSTY/GgaEDcwIIQM/164qx0rL3gxMuv9zO0nwdGGtBwnC4u/VPemCR
hPJJVzk4Ny8ZlhrETC+PkLe57NCy3ZzR1R/wJMl96F/TOT+IERtbNVyYenESBeqemEsWNkdO/dAd
fcsELV7JV9Zuiwf6ptpp+2lPip4Ga49dad1QLOA5t5Rd2eZper/cIa6O3MfnsJjO750isaITd54l
J1zJgTEOMTwzdliDxfjg1GjQTCdsN8DjHTvvqjynm2Gv3xW7mxN0Z89+R6Btlly6Eh6dii+0O4v8
CRZAhdGjn8XuqJslZcR8H1DF6CZ7F3PEUvj9d725MYozO/RsAsanjSohwgjQLEkSUs3Aq3aERqii
hWkWm88cf3CKkNLPSws5rUjzqTQkISyh0DDCgokwWsStxJMnZDDVVpxQ7KI8WPGw0YmwgVP/MRyl
35bbfGK5aWT2oXgmrZHEDzKrJRfXRyRT/EJFsUXdnHO+slBgck1mtMX3mt6fyOaOZW0WX0Dn6AhI
7uBhvE33YcNKY8PGiSjpeFWIxYT0nmfqCpvQbFEvZLuaQlPncSoXdKhcK5ilVAtEmr58Vi3+2Imn
CMf+vdHL9Le8d663gtWTz7rQSpyumE7KdxUGaIE0xKlei2dnpYb3HF2D+A+exp/YoT1GSoZpH0JB
RxM/NHSEtT9BvURVCi8XceeiOr0/MzvL02HWyeOI0siM+IuvPjLqFOV9w4N+E6GD0vdpvMT7zWzo
Kjm2MbEr4DFj3oPozcokBzOJ94OiME5x2+zQssEgNu+GDcdG/XRi+uTA0gp3vmX7NRHMXHp2LWoo
aZWB6oP//JLxh8lt09NdbmdnDkWGgjhK9D8lnPBF6SVurO65KfKVUIpDeFYIkDP1bb/qEZddgUgt
qrbQn+/w1pqTmvWd7Ml4HLHiXuSpxxpVOGArsyRLHtWTOTuTTTPiJcojccXqAZOAp9kCDlktU5+j
Elr1TnyQxshg8vXAHJBDpzy0hCOZEKydGCkMkVGHho3kPY5GrMg9TSrbHY7NWVvmX+lx5mj3J8kI
aOxnJi5VDPQ74hSuqjv8zUlKflmiG1nAOsVCGL9JvW280De+2H7BefMzh+RLcWcnLmzQvddu80st
jpCftJO6AhnYCF8c6ekSYtPS2FQ3UTTDP02n23ZfxrmFmpzIljHzmNik3EMrWKYMwviS8h6szhhZ
oh7/y7f0/HdkPawV6VcilKyyn2SYnAcHKzpWAAXewMHn5gV6UCtfQajVUO271GR47uNowoyUSq3m
X5rSclxLf+y6b1b9yxJ24YqnrD0VP4pTQBOo7ZEnwazW06HVneAXPzN2cA3bYeZAyfIF+DH8yva0
TPbPY+jztH7zJgNccts1w9Kq2nGTsbBdKJRuOMKQVmvGd+Py3JL3sYo9fKY7Ut1NEk1RuM2s7o9j
eZ5Z2Yd0pvRSVylNyTJbi/hd7qfJ4rszS7Ypzo/sUbXsS6L7jngsiRh8lxkBPhzGOoLTEbstKp2S
VAezf8wfLE5EUP2Vh0X6kYD9ddNsNsOFuFlMEqzmPF4ncHQzsrl8P/fs47WuT82ZTTFhfsL85iOm
THCkhfL5esyvr8abzikRGHfOJVXZZd02mr45aCj/g7V8DzAm0FbGN9WJEFlF4dXJIjrmlA8f6qFi
oHNKJd6ymfG4raUPnWfy2vvdb0bfs8x26WY8zG7I1GEQvsx8XawU3RkDsBPMM03yGlrIOhT7i8qZ
b8I9NuORPzrKDrnxQFeTXCRXdlg7a1SoPm6a+/lq9MfjcBM9Y40iAgNpYTsRKci93jESB6iIXO5G
bQaYQWcO1UUEZfmBiWd/Yo/8ZxlgZg9Cpqfep3wPBdonZs4Gfgd0Y+x8VJPwTp8eTzjM23itenOP
McHwMUNxjz0MZoCGLeMx8CJOy4IXVY6rya0FJ517ORJFFKsnEhmKFUR+JAL8AgxU9B5ali3tXpbh
dyja5HPFxory4T1twKgR4SEUW4cCER/Kb3FZL9v78NE3LswQ6TZams1Np2LuJFelOdzR9VGYHsmN
E++qoy3KMx3fCkBgQWOhn6GNzjfZtooW0EuY871YI7C8PmdMWtn0Qx/zCJ4d4Svwh9v4N+Pjlaaw
ed6E1u2+2wvuoPPBz/D4Qtdvkt6gXozV7MHgSu0d5Sosa9GLjuNlqB21dRldlD+IAQ3eFdN8jYYM
gooM1dBNXnBJAAAYbnLDnUpjHEJCBEp4kxeu8KNctzMafMYpdxXxLYYh5nSaXmvZ0T3j9LyFTJSA
oCjG9cnJGcYwJjkq6b3nE8WL4RYPJ1VxkQpPPDrM5tdM0r/9RmDm1R65bc/AtPqMwRs0WdMQbaQ2
E9sIkZ6m8NNa+p98AfQIQjigngrEJvrxXn5t8F5veCyssCML9Nx0XtW4JKVFtMEw5DFYAdmbOKBt
wVN8vCxnBRxvewJa9YxvOC5WeMuYjymoGR1Fel//mDgR1AdHkaCGgEoD5zPaTlq8aZdtWxwMWDB7
4xtyLf+YvgATax1p5YZdO6Pbod/7mVyFRQ22uH9uw5VOSJADO3uZs3golTlIwo3qVG751V3UR7tO
emxZ7PALOUBWv7ff9K8kCuyv/TTG90EF1qd5zbJZRRsw1vBP/ki8+UezHKyehn+6K39jzN2zUPfS
MXOERJiEoyMw+0V6DIQ95ij4o4NxvoJlPdu/XlteMSKH5RYUq1FC+MJiMtmsk84TAuKeliXmWMqa
lHJAOhkifm+JLxdgM36fWWfxMXtZBUarcw/QUg69QLeRhwuG92puSrp44naQWcBENdocryD4/F1H
gIka1tghwzWfR4WiXH3/1vlNxvZ6tPMQbZdNigfHQjPaxhfFcbDVkBYQTrgYlhQE4IU0fjbSE+G7
+MyZrQlwNZfF/KASrAFp3q9P4tyd8DjpzOQ7gpXFkWWnfv6F00lYm9kMyr5VZzsAjmHOUBr006dx
eTrk2+jbxK1pvjbhHTVFSXXvSA0IF3ePCjg9xOR5iu938MIa/CA5XBxRMqPc5Thzuk20S9RNQwKj
U3Mg6lbPJMZjy97ycamMkxvVcl6tC7IkXqVPjTb/0s+5bBWX9CfUHB71fA0R2TE+mQTgYc9mdGfM
lB/QQW+BT9sPUqEM3IjmXv9BDw+gOP+s0ZsxMEkIddiypIeST+AIv8O38ckhJ6n2+0Dq/TnFxh2l
A8c3JxyqWDbX/jRsld/88KTEWejfJd4UThq5k7QIgjUMWc1Tb4QZz+kEHSKYxNQF6x8xfymclsQg
DL64L+zV3HzK3g8ce13QZPAy3dJFs/3mAJWt5Gc6l4YjkOaI8dcmJ8ngMjjjjoQ4WHKkE1DbPAd0
nU4ioDGyS/owVhrPtWBG59htTqlhzkR8BFZG4Uf3DEXuvjqXpa8LPuACiIOIuU/pzvuFmOyn4TJP
HLKAYQtBUJwXvBW3e6TMeTyN8Q7m+kyuaCWaDYGyC9UUfEZHPAtUdpXdn5nLTjHht2Z60vfw19Wd
tOR4VC6yS+TCVS7dSsBbxurPWFPVCXPbdczQOGUs1TsttdgpvLxOoozg+B6T2sMbBIYAyvKNt1DH
0bEaUK1YwNGGt6Ytwsh91c5QLOXorm01p1niAtKhhbrFkA2S8/P9XuMvUjgCK+D/ZK0rXj/tAcwB
jAa83XSbkSXlBkbRjrIGPH1dmFw4wFi3DpjyLO6FRb57fmRHDvU5wrGVYCee/ANghH1jTJDJAsAB
dbifnmbKLlkOO43ML+TSv8F1dsU4J6PwXjw/Cy9ZSjZ2N/zIF8Put4WuWS1L7AVEi1zje+EEDpGB
5/jEx1HsQHRAOSDhLnDVY+TG54424W7cFJ6Uv/GU5I3QvUVDHEMEG3zUHyzN8YOHjA0P9231JN8M
Nu7diDfRgpwE6Kl9+TljhHFBINa23kC0TIGnAZispbdYBJvVbyGv6tQxmAmBlXFEc+0pd3K/mXzM
IrIWzMUlsUdlexkw9HbLFO7zQq82eJtEOokLXqQ7hJe/RrAMFxZZHrhaytNvYpMC/kCCudFhP+/M
02tWUcroq17YihsOlnqCRmxx9fR/eFyi2iisUx082pQ/69/4lD8g5xa/AMIHXp4n5n0Tlk0EZ5it
zoqvzar+rWc8Ihzppr5OzhXuOEdj9v50cv8PWWK09TSBAMmV6pn6fXB3+Ixwal+UYVdphbftRttB
E7LIPjyCHY61o/+oiWMHzCFqSwcoVNByrbRV/zV9pyJr0Ez+wDkW7bYezRZxSeINwyWEuStjoGJG
qVMcwlv/NEsmu/pG92ZgIzNqWwWg03t1NnnRlBs5mF1LN2tOj/hKUxHkXo1YD0QH8MTplirrFErP
w1hh4BwdqjMeQ7ErLNgdZq6ceHW5npfua/CxsBYdlgG2JzI1sLIPf8XjBN78TdILYZUuP/orML0t
GUvY0pXfR+TIVWJmtWmuyPrOQIqCXZ6ET+04foaJLy4ktImW9N1Qovx0NicFg7izEC7wVfLAFs/6
5LFlNKd6GY2mcg1PbArajAwNIq2cCmHkLtwam8EHZ6hwe0pM1v/TjfeiN3yn+xbwTdh3kIlh3Z3l
TwWQJz5lil2djQeJGSrDn1X3AXiCBzHXs/aM2Jw+eI32UB9mD2WVwr4lzhWerU2FBx9lvLzutSeH
b6i1YdDAXPQEyKyaaoDG3pRuGBueojuPHYZXDJstYwfkU012vv76oq1OmTD4o5dSg/3qg9menwyF
rIhfxHuMTwob3ik5v05wAwqqWnZwopi6hdATyGA+H3N+Zr7+y7ig83XmhRZBAZibYYKfnvLABlYG
uIU35WS/00lzo0OzelfIeIp1EAFMKCRnBpardpvvtK2AeR7oV8XCWsVufSTfd6HuU/u5Hz3lIQMY
IpC1khXJJntj7rQ3vNTZLZaxXRyy7YBxoj+Nq1nswHthLE/ZebDFReHFuLS4ApQO3YeHx5iFwfyR
AHAJrRAG3Nf23m81Pi3w7c97ZEv+3RqUEgeNFUrCietMux6ZxZnkGTwGnbX694xWrC/NJ5gqfi64
zz/MYqLQQf/Sod0F8oFwSAuG7sB8g4j68nWQpYW2o8RMnx/z5WyVvyMTiYtc81yigDiXBCJ9aQ++
1omm/MsWwYMifhIymVHZX+uNZBM91MVURFgg7YfWSUBqJgJ04dMhTMJqEKGUJ9PZPrGAMAciG+iI
P+oDvE8ByI2OOmda/kX1XskkpGKe7IiSR+4j1muz7+eaV4Isi9h1hpLgMpyIF+d14uKNBOPVvgoi
W/3qPvKPZMXzCXhdYsXHZDtfpqd2IyzTj24Bi0r7h/LTNR6ldTTZw4JKvWLr4y1yYtIgRr5xBcJ+
phZx25+C3f+OVFXr8EIeABQxmObjPZgW893zK1qwtF7MU29wQsBtKswOzWwtcNxDn3OqOd6pBIZZ
6aW+NbTgg00eBPv2eMMVCdkz8Q4XGB3CWjswFcAQNrhz0n2k6dI4QCw7QHM9tJ8oGW3o7nnmVl/s
2AL6OKvHF+Ag7zhBOGm0JawhBR87cgGxoehhvG/CpzUdqLL1vThZYwTlH2/Tw/TRnNT9sKq9LCUe
yNKpbC+1xwaz6xRXWM0/snChbWcQSDiZGX+8voXYC21IMatktNj5BCQUFmMWql4UFbLhTd7cZie4
1bo9XsC6yUO+zM80pa3BxN+cn9FMGJRfTmh3y1sWbIrI1qlrmRjzVSRMTO8BxP9i0lhuyQcNQ8uN
DD1UFJrz3NdbFBC8U2oC8qYwQkV1m/+0X3Sqce8l2/k9OBGhxJY4qxdtbkczH10x9WQwrAoCNme+
9q19pwjDuFRcxLWu22rqA6PHN3qq7obbFpltGsDVbKdT7OZWuh9+sOMoT4lfbGUWZmfpX8Kek46E
1Dz8fMJhkXm4FPqpAVPeNUEf8+KIKegg+0HkPoFaKUx/n+B/V2oIjBcpM0rGWPaT2co5/B5TRwoY
c1gsH3Zq3CNzkkUq54nBX+p19RXDMnp1jqYn4zQRtiwuswy3mS6DuzK8AmvC4gVC1KZctZ6V3Xmt
ibKKr7O19Lj0LHUS05zKGx5xsUCZAyEbzz0rGt8NtYy6BskpFiEoXlQ+s5NzWEfvAzg8TX77O3rS
KmYF9W9sQf1ornhbv0I/Ktek1qhMP8jrk/0y2yA9gUbFzicA60Pi02naLPF7QhlUMct4vUtYuhvm
lqGFCJk0CZ6h4pAwNB8uI3mBCwPYtPdlGRoqTg4msLQbsuGE/jAdw5ctj8snJAhtKXUuFQlvOM9u
IoFSY2UKAoUo0RRkQnOoAEZQW0vvy/+UnHRXDYtcWPXjoS2PcbqT8k1e+XIJkd2CZPgSLsKwGPo9
QmnjbfW/4thWtOXYb2QcdnDFMiCLXSaDcU3hU5ZQl1ELUSQo3F6GIZTslN2SY8Q435KBa74SuHrr
ueAFkOomJPlY69iYGEO7y27Kcb6HntS1cGOtFsC69AXBpDAiv1Asv7ATasY1Hkuwi9iYceHsz9qj
3/8D9rs32v8/nP/fX0WZXV3LSeP83zciI3xPR2r4cPwAZmopphl1MJBWFS3+fW0KNMXVW33fB/l8
YRgzJ+8YjCUNK6ESGMoRw4ZnSIhvzL8/6RWM+mES1cWzXhuCQq/470v/vim9CgibLaPtf18TyWVn
APn+iX9/n+MmZTyfhMcq8OrzBIue2Rj/iMOba//va/X7G0+Co/77z9SgYPv31/9949+/++9HiMBG
hyaQ1WWjmgZ7/PeymSGz473/+O+ftm/NbpxI6bJXs3oXYl9V0Y0rhMJOXeDLvFlRiw0PpX3pBmHr
TXCApAS/hXEggxHX3/icdtOmDqcDgaytHRrctTKX1Z1WIFXLoi/kp0dZEb4kIkhwX1UIbgHeiNNp
EQuJU7NeO/ykCZD0olJMmPbeAmGOUUGSjW4Gny4NezKDCIt2c0zEgpIJwrwAasygxU5yMrN1QaSl
eXthIrJH8iAnWyFOb3lfDos+pj5FccLRp3FuagRwmlXTjT76VAwRBsyMSmSMAbQoZFaToZDhqywS
8udqXI6x5jTwHmgZjQ77vJXEFUpQ0A1d/SFMgIGA7FY6+GTa2EY93VGFNGb2ouDoeg2fJyhpOGvY
eRYDWcbwO1XYFqSWhc7UQWtsBg7ClJTWaZiNyLejW59Iy3cSzYgoMQAewPu28mcqUSoY1rhckMJS
S7w2RfUJ8XKOVhB7OYIklQQyXd9vQk36bWbQmTVklUUjuq8XeHkVYYgivfSfJFe/ijnzjCxWUd+q
qa3qMBNGTD/CmvENWn3SL4D28HcUcQ922PCEWfUOXxsKOtZdHkG2gxA4FT84vyQOuul4jI+YOLQN
bLG6pw1IptAelddgq8/3j0fzbBVHl7jui2NQphCeIukgzjg4VFmd1npUFl6R48M5a7J82aiPcfLV
QsDThz1wKgnG45I7zQjFXYwxbInz7hbMompR5X+zBOZDUENY18dswDdHXc7BAnpED7HIzKFu42Sb
tLnTte+9Jiu+kBkmlrhNqickhdKAtPBq6chT/R6Ro+MRtfGYR6/NRJpfiRIE5jHOoVMMvTblE4UK
s00Jk9dtrhLEm5WBr0YGRS9LbaHLHXnJ4+i30ws2dzRnHgymKGvl5cmT6IiDyBzyuUARBTkyZTNL
jOyvHqJ6VRmYYr+YiRjxxAZdsD6CARWk+lIAeTJqV/3OFlj9KXn4k2h4ExQZZ1sqMqKSeGRbZmjS
U+jXL2NaYl/OKkmoBpSk+RQMzoKKCdqzBSCqFU1wpA7L5VrKvtQnOZZSndx0pN5mG8B11qsT7ooY
KAsFc+UeVHXG3DBMONoSeX7qlJCxX5XiS89WllS5uhPp/qVhH/AgEZrCMEIKDZsYcNi5Gezv4m8Q
0m4tpuzciiS/7aWoyOM89rQ5UHdHSZMEeMrjqZpiutZSsCjwDGcF7Pls5iEtVDlQyz4r3UnVVhoX
oH+7bBHRh1n4iyl4OERv8TMUf7T96w6rPxOFuYPPXXoYwq+4GZciyZ0QEQ0GIUroK6phTQowRJwO
P3mGhUsah7cIiadZ6hhbYPvhofbvrLhOX57UYevZGBPLBKZq2GNz/l2/lJgGOL3Wr9dFSfcjTiZD
C4ZIhCjk544nOKoNMxMYYpUAnzGO20RPzQ66kre7UqKFScfvmT77HEfudanOiQp9G+YHz0dT0tsv
A6zqTewzdobCyFFQLoVGhHL0jwKEAzm7HmTbnMQdHPSPYy4onynjRkkGq9SZBYd4jWSKsBwoIqRR
48BpDHy0+viedUbiIKJbyWRLwop8gVr3AKRjiCwhgCUST8/DXMR7qUtI2ZOBiZMnlUMr4vDRP8v6
HdS6k9rJkTRC4VIDM/uglk/YixWQ35kZ6mOJan+MX8TQ1Mhv9GhXiKG0xWTxVkvduaxZJwT+Ou04
o43HhI5Gq4m2eUUDqgLav1QcwGcpw3a6OX2oKl6X/U0SgqMQhOAUT9KO4SI+W3UVqdQXyRyQfL4O
2CJL4zZLGVMGeQKAj0JBTKbWb0jdFrTsPB/fcgWtu7dGFCxmOuXwoD0yLf+dWvyv1XHoLYxq/8oc
J2edEOsAaokk5ZGN/E3cdSVU87lYYiCh0C91AyMtKdS8V9hBm2giZx7NL0o5y5g0M6dgmcGUQ6Br
KMbLDnnKYfphcIa+B8R5KBJtkSFkD+EbFjOcJjmNLrPuOA3NBZP691tcBnrEQxVpGFFMgUm6jspz
kl3iuRy5UaGKSykGo6mLaQDGgeMhzpmMGC1LMSN8C9N/iukC4KPXhA4K9MwioAEPjCgM3L5Xd2lA
NaqrSunMa+xKRDKvtSY75Hk++QUwz2CQA6ZIL+KiXhAbXgNGIfkUQLTPmDHq/wLVGgQi/0fZeS23
kmRZ9lfK8rm9JpSHaOusB0ILgqAWL2GXKrT00F8/K5DZeSuzeqZmzDJhBAGSuECEh59z9l6bXzJQ
4bTxUs8IsA445J2YIIBxblMrNuJWxGfqaU2GLQHtiiiJdqppLpcTQFOCf7k8+RpDiEY+pxpNg8w9
To2YVlaFeqLoVYNyadqWkOr3xVDufRmksLHYQnoZ1r44oMtfSh+Wn+8Ga58qLBFRxASNEgbhSY9k
IXDpGppjnayd+tbUS7EKiRphs0xhH1t0PZRN7Yd/m9kBg6fQ8UYciCkzTIhXzA/xSnREGNsKslyO
hA/L92mE/oau1Rs7ZrEt8/2IkC6DpR+gJ0aZRJD9GUDl2kYM2vUhXUc+Avk6NJ51l+6y4PheNTTU
ipg8AoyTj16q3KXvZgw5IUBVjZXdG3n8RCzjFvhlw6hL9fThKUa03Fi2AaaXXMX4lriYZLXzrBJp
PGXWaTRryYW83JIgjatMI3DdbYpP3nFKdtd7tl3Zv4yt++Gn2f1gEIEC20od+mBnDswDDDvqD9KA
hWJ7FPVdRheq9tyjl2c/pE8ySqcxxS/i80As2d6c2seRI5CDlW0Nu7uyVxucrbRemTTGUBAXGXuv
mRmP94b5U2ZbL+RBbTyBiC12fApfglWuTC1NUaPpn2Yin4q6ghlQaquhH4+Rj+izo34BHQYvoNQt
YpiRLoTqDuTojjAmErQRNRh6tXFh+C0yghWXZmC/maqvqL6aVRoNNLFEfirlwKE3YRhjeFBmxtoT
urhpef1LYidriEr1yRfh6zi44dbu6cZATIcEbDXaNoBycpUZ3rSpnG7VEcTCpoXJtqWlG4CRRJ1F
095S/blKi2hDjvsG0ADXwRAVfxFX2JCiFrPiXAIJaPQhewHVcZmOvFPQ6+OMPyfPNC6WCUGta61k
SA+CeZlb17bIoEUGjFeljZFR079l33zAMudpwRkZ9Hhgf8cbVj4SA+/uqqM3NNb9ZNj4buFGZljS
JjYnm+kpjCNrjQN82nr6HvgijQmfo5acm2MfSoYplYAQh1bIMepdNCesDooEDns6l0GG4XbESqrk
wgFlhbaWEJdpctBd9dcD4ICmZ/ajKlsnqQw1ZN8+maYZ79I0OyNEGIwawyWC+krno46awVxpogaT
RYu9cypnNzrVwRqs4K4E0hMQnK5qpIouEJ61VTVvjlf2x8zzQEhTrniy3HTDWy6JqIyOCqvwSjgA
svIxoo52nkNd3jcpyOaW18rbFKMmzPyEDWTyMAbueyQ7uTVHE75B3tzpTRccM4ulLB+TV5mIr6Th
DYX7QopBtwtl+VpXSIxFpl4yI2KuoRWnyK8kIuBhD3RfLTOb6Nym4V0gFJuiJMXSRKBApi3LqLsB
ujle6ZsqcLW1W3QLjxDhVZVDC5fhp9NnRIsE735CZ4ewC7liM7bOm3I8mY5+ykJhXQlSYcy1pZdI
jkuaai1VL4u/V91qHhOVJirUppyVvcQl7Tx4EwsSJypAhFdyAgspA/aeCodIJccna8gwK7oRoc6x
0leerA6Vlq0K5b4WBtfhPhWbRKd3VOQJSiECvnH+inONteABuiLdIvWaDTGJOmaPbrJPHOiOL1Vy
sDuDEhoalg13hr4U+XROnvHViHZOC8x66UTo06RZr6IIqUYdWSwwHxoc7IVocv6lt02FB7rHUhbq
Y7CywXZf9V2ETHEM4rXvU+pNZnLvh3a0TFtmtXwaxaKVyapLyUXQMyZGVNH0811CfSg7dqawzzr5
B5ysa+Jn9gLdxJAxHnIZUphUqUiYwfRz0YIz0O84k707VR7rlOSMdu64oRXk5EHjVGaEwPQ7k/A5
eBqMlcewuaWn8Ei4Ob6NTGzBo8zS4JoeyNC+JW0O+8xyV+zmxUI1oPVGprWazFBB0m4cEUtL+9am
Gtrr8rbXGIjF41MctBBUSBZ3Qj1dZ4HgDeNkN4iL7p+lLqxFOLPzQ2/2y6onzN3DwSjRW91Yee4d
AP5vCXNuUcTKcGPaw23X6VTe5Npf+WZMK7RyT6ZN7zUQAYj4ebNMCAb7XvIZpbrmOM+WbuAx3/Xe
3bol3r6JD7roznFgXF9yYF1FwSZ6hYe9q06OFr8lJvkBSvIOtRmLX5GjEnSSO2NAPd6ZDdKSkfdX
mz93Hz2pqfsHgwDlZ82GjRmK5hDPyZhu1jGBHNMcCpzYQCBj1qcxdxk8etN8lFbDYEMmdXo9zH0+
VYpTHb63g9zXIwnZnqs4OlyLsU4d4PJB0gqaFkSZydAaBHzfmw5pLXcQXbBoh81HqKGpqGkOVA1F
j8dcnZiVpebg7c973t2S5sw6aBHsNBEDb1FQXNgVrq1xJLqXqwAG6NpEp4se0a7s/josnHXpyX5u
ZeDxNhDFRYbfruwB9r8/GfmurdHXEfCTU21bBLmjJtf80t20aFxqhI+ysGxMVfX3yNIrvXA8Zm0K
t2msbUSMqI96T8KS8/3+pJJwS+L69aQZINRcdH9EBR+8tlHLsvbRDvrRCnrjbVIjvhaTcTDn8Y60
WJisTD3ZqcMITlva/fMUBBoR5PKps0zEXJ1yrnhR9hWfZ7i1xIQqBuDxKpcg4PIWo1SDdnocOa4z
sTYlvobxyUyJsg20aYC4i7JKcTkIOOr7qdDWcLr8JVXwM9KMUquNj6m6D41IX82rvsMHisF0oaKT
EUUzuya6LRB2lAYKw3KstipJlxUQ1XsyRl34bIj+olWqp88pzPJu2pkKb4UwowPbwls6JhNii36T
a8Y3C+VnOFXVwiGshzlXTwS7SdibssRV3RA6D+l2IXO3IBrGo6B1vYd8lJyENgeqw7Cwp4a/MVhs
MGc5H8QUowlB+N4qjWrH7l9xUDV8iHV9JIdbLEIU1VWZD2uiQJhziCa8He13N7jD4lDSkyJfvfVW
Tm+8aQ3DlH6eHo0vTk/lQvTLG6A9tSghC1ovfoG3FAvWXmvQeaRt+KPRaArFMANigOGR0bOtihlS
qqp64ZSjwURQE5so67U22/5KNxGeanZuIHPX3k1I+FPNTKOxT0ldIAVQLnI+HQFZn3yGTpSfJ6T6
RsGorJjrWEkJp7OHK/vgKDBOuD0tkCHVj/4UufcAzQ40LmgR0vwKzEg/OYW+LCQ2KtUh1UzKIb+f
TO3dLfXwndrmU5JeQITHQ04kEJkw6pPr22tm03uRTcAu66ao2npLO1MOwbAOqgiKr4Uua9f2XFAj
CzOvammrsTQcMxQuEN8HtzGWkZlVGxmwiXFgNdRkwHLpYjRhFXunT91FrnfvvhGXCwOleOGzOxn9
2sd13W1DgqDWg8vylo/6j5SA2hz+98JML4sVwyd/OEFFfnV11W8mO1NQBC2XeZfQl3akFQhyqh9d
b23mMmNR1JK0EduaDp4HLjVm31JMdb7udP+ahS4+QB+0roIyp7nh6g8loT1wNQeB1BNTnGxfuHhF
t8nQjAvIvfeuE3grf/JR/Vfq0SWrEyiYtRyKCltqYd5bpJFc5bpVL9Og3DhCExs0qsRfl9QPsJgT
jR7PwNqXD1oNdaQDgFrPOfC5vYWfxlzQaTc+wQChi5PT9HNWoUzDj8AuSSNB1mXrnnUhK4rbWDui
cyMYweUiyWNva7K32AeF9RFlwruJ4vI8aZg6e8Mc1l5GtTe5OF6ynI28Za/sWK79Slt3Y8PM0sub
k/neIzzJWPhJXyQONmGzlzmKqYP/TCopAVcmIv2OeUYY/6jLwjm7tKOpGsYru3OePMR3GVY/PC8W
wc6l+M6tdgZS2VRu4sZp68+AxtuqqNFK9KU5wdS0mDnSrIcsmq7mrn1BNtea5BwYpGHgbHt/PAG/
Nkn+YUYq/ZGNXMXmwAGnB20LDcJosGLo9K+CiczTMBwITWlbEqjFU1w4cgnEnvFymb8Y45RtDZkc
fMK6FmOP/dBsZ5Fl08yJhEx1exbSQqfZbKpzLVxQDEFGnyMI5Vq9taI91KTSb4ypx9RhkypYq1Zx
sRJq2UFGW2r5pJYyypntT7QjBq5wi1j30m1saM6qMnhXSRf5sFt5Z6pMvnoCjZUbl2+xPfzQGtLL
a/vItfbc88k+lb7cD5qZLsJcoVhRnINZCnc4f4Gi7Gz9Go6MQM2QH5MeI3+M9D3rWfwbbFlcSIYr
6hGuz3b1kQY5G1LdRV5czCTD//nLcKxvgTVjqJpRiIMni/jm8vSgctyRQfVcRBDCvaTwz/e/PWl+
5s+7WWXDRLjc/+3Ly4//j4///PGpq3ldP+87LhPGHjB3/82fDPFIgEGM5pvLV5cbMTPN6hmS+PPu
5avL9y6P/nzyX773l7uX5/nQZqDZ6bW/GhOswl42ZHs/KfnXECb0319evnu5P5EgyCYrg/ZheMU9
9QlwzPmGowvH7c/7YvL/+z5R8/QO1TJ6cbJJbpNJLDxCjwz4/skElbGZ+FeKZk48v0rL0QViaELL
cZmeZl0l96EWyv0U+u6S7EMkK/Pdppp+fyCZn+LYFpMHYW5//sDlaZe7gqbQjEw8XL4VScvak7WE
k63VEgv/Mtyey/Muj1xuiqzmj1N03sWRiXHbzjF0xfPfvTzcGOQsFcbHaBkSwbDX4W610QpEUMQO
bBygbM20IqdimO+nXIurkumvFTf3TcyApqvHenFBwV5ujGEm/odFPaFvnFCIQJ1xiuZzEGgtclfS
/Yz16JBwAbdqJmahUowLhVgkwMa2F7jwBTicXw7wGer0G3A465Futw7h7TVZzIXeYW+4PNIFOckx
fpl/pT1d+Z8/l6qQC+rY2oC0scUll99w+d1lIGbyCCxh/jnR5uffyy7Pufza355zeWhomKTofY4r
9I8Xlfzxyi7PvjzwT7/7//jwz99QurHaeK3a/XzuP/3NInK3UVIfUp0NMMwslj83A6QgvXgZBh78
Z4SLho7PzhmbY0LrGZwU9IwOpOUyExGtyx8JMQVbp/KZChThziHCZWeHkHoFEUW9SpjjN8G2CztS
4YmcC9CtVAUoLxArS98TP7pa+7ahk+6JuSKuMGWrX7NzoeKUVNmQCoRt0xNjZmn4VJ5ebg4QYGAQ
dZ7a+Mw+BGkpK9XUNN68BzZgxSnpWdK8SkM6qxFM0yT+sgy6CrMSw/ourxF+utQi4NLjKwXDI8++
uiASq7pEA8VeYNkm47mlRbfELo+6yC4eGpsBQgWWHKUPWBe6ZEs23cy7G/yKUWoFu2rQ7w0nv2F7
qwja0RAiRPE25RK87eb0pQbU90KnLtP8CDmVi5+raM+EHHExi/z2NOgMllommLrJmK6d1eBp4O27
YhiXfoJpKxZoieVUTpxaQHEctMpwP0aEkm4p6nPBbNGPb0Ifqnw2eUho9OZTBqRFTuTkLg1PPxRh
3yI/9RGjK38fuBhANMd7njO4GuYgS8KacBC1KHqIyLMn8aOdgfV1rt61mXGcNgwaJRP9JDmrimI7
loQPWiF+XR81qMFw7WDJN0eaP4ykxTyraKZZo76VNtrxsEAYUNx0CXJD0LHPuAxAWLpwTmpgtVeV
S59UT0Cmx7qaAHKwPgirGHaVQ+0QMINNmqg+OL04MSeou+ah0tgX61SmTQ7DZFTRgmHwqU/0Y2+6
Ev0YMc2NW1yLxiSASPo3BGG959Xct+XlCA5hmiOGuBJxCzIwxxiT+Pm3k0aH1IcmT/y6uA5zemhc
zmAKRYL3JDVOAZQRU+vqRa1oB1RIYMYyMIDG6y9aY36RP7HNA8wV/Og17QBOmHA6Z8K+7+x6ONN7
NMjTnZMfGe1Kx9uCWV5XNEP2wtJGXFPAO3WXKij3xMHx7xOrk7dNanxLAxd/lD4GbFBw1Ofodq3X
TmngUprpOdyKgHQEbTLirZXMul67+WAYOBd+vQBtTq3XFJj4zDZdlTGrmpnpE8MV9qxmzkgbCazK
HW3JGIugv8T5CLo6fCpob/m+Vy7DPlpXPeA2n77u2s8I9kyiHc3MR6OyfFihRPJ5pqDVWchHvWiO
aeahgXNZRK2sx1ZnyW1nhu62Kf1rFUb13rJy1hFyBGkJXGuYsAbVvVZp/aaVvIKsRASb+bdloZ9V
OFD68X53YtVJtoJmO37qiS2u6wifgKFo4RFqhJoGHVYSIQOPpf8SAlpFUqvB1AkJ9cjwADchCNiJ
HAfSIADx++KDcg1FhbbLPQy+QXuwUNj1GHtUDVKJ5Xxt9tD4SpEFaGqz6h1EOTlX0H+XBHvo1xb6
Np3WHuKXRK2dyervSYJGZRgjlOG9RcDchOLEnh6An47odiQdz4mCs9NyTQ4YC1lWFKwHU39zY09D
DZOjvzSSx9GK2o1KKMP10JGnLvQ/GlporS5BYhjIu4aW11W18Tkifovz3cQ967ec3UPXIYsZr7yO
zpQMEE115JrKaTBWpdP0D23RM7bsHyqlNLSl4ZdhtuaiolmwbiSa34HAJvbw/FKmxGhc2tmJ2Hve
osYznaqsgXcSGyvR3fASjaVBnDiKUVof1qCqTQ6jkjE+StiBzO486EGr26hJEXJsJiHkqo8xVUAD
yhKUxraS2c4wAQtJEd4UKTvRcJhJCEzv1n7szhhr7aaa0IUxrHpsJyLBy+62V+S+Gy69j7HUsRdq
gbUn+uQjhpRKoy3/HGKQhH0dkiXWaU9CI1q8cWo8SBJSJhGNB43s3O3QOuuOBEj0SCYNHtOZ6dE5
ZotquB8aAz24FdEtFsvJKKdDg7gmJQT0ehaZceQ6RRcdk3LKVnWWHemT3ggylRCgRxYJefCOx8qp
N22D/r8fpmQ/1nzQ3qROVhABpyk7nzbC8OokaEDSYbhJ6Nvv+5LBSkaSrTHEJqbhwttpQ/JKmtLS
GYbX1GaYrtnxdTsJ9NEjVgvbwMKk1eYikEjhx248tnWc7qv12Ge3aamzpubeD5JTaeY3WHzt+ilx
Sb/kQL63GWrlUwRF1ObKnAnn055PVdtghJNkx7rnBKJnx25vGt59rTr12lgCzeFfH+N41zUs2W6G
BbkKH3RPSR2prlft0OVkFUIEWJr8umzf28DtGDNjg5q/d3lgIilwXZGMXqgmOHihfIkAjRMJpLX7
dibY9PON3ieYKYL8MRRhuA+z2tuP1vASCkAVKjfHvc5uD3kJN7WQwUpmyAlidFCHpCLXrPKmpTF3
D31lbIa5BtAc6oKKOpLQTH1Dkgvfmm+MP7663P3tJc4/oMCO7/PV5RsdAUNUHvMrd3v9QSQpkB+H
6D4Xbzm6yOdsaA4laesbto+kCfRzpINL1DXdX7KXrwo7N5e6JwCQ1N4mh4mY1a9mgPZf99B5Xrb0
lxuLxAkIONxc7obCpYNOwba0mjlry38LCPWafntRplI90Uejug3nIzyxuB40cTJd2ZwtFJcUEZd8
gAuT/bekgD9/r3M9rps2BqML/vlCkReiZEsbmC3qywSaeNtS0OXzZ/nzRs171HaG0WtMnBdWxbBz
ewk4uCBSgySgZsm1zQX/36kGQP2FRX65H81Q1qmiG+Ol5tYWHfEGF6j5hcya1Xdd4+o724FY5M43
ZEGODBVISOy1fiZVAYvdtyWus7qQ16FTsEDMIQXjHJl3+aqec/PK3i5oZtCKDWbMf2Wa815MUnJw
7/IaLl/ZlLpL20LCRR5aKYltaJSr79Gxd6Ht72QFzcRIEP0GZYgJPtXJUQvNuwuOP9fdahPGLlA2
9Tr17POo9bIFYwOI9G6hLf1AYNlxlEk8h27ulRnXy5Zr6FVjoz5wDJbKGZ0M69JzcmgBEG9SH5pC
iaC0ZFo3KstYmB21DHPMc+n70UbPHA4nj5J31RCV8Fu+wEy9bS8hE72PmH4i9WGG415unDxyZ1g5
nqXazQ95p2NfElzQoHoRIBcPcYTCmRv6q7uimfTN8EcKxOX9v9w1aSmmxFRsebsDAHrzZ3CJGbjc
eAMMFRetwGLyBArcmYpvhCai0n5TtCheKja83hxa8fOgvNwdYzzlxTj5y1a596bZv5YlnrpumrWS
lzCCUBveTezxrPvOrh/Kw39kVqdCqxHDyQBGOHk7mjvANwOuvPSsgU8mm4J07ZWDO0x7mz5DCoiY
NuEKeTU8x5X3UL2Lh+LAaIogZdzp3rwXhLkcsyEmA2nhHMPH6RW82Odww8TCfwwfMrQeG2eEcLrI
voEoziflsKHtyQSxxJfEKADsvbViCALdOgYcyTT8JZ+BYyBI1izq0z086boH9LputQ1Ux7DbanfT
TfNRcHdENkigz6oAccQM8NXg9NWXCHOaF/6UzSwO+Rfx1neY0RgSZrjBEd7Yx+hdp4rBnurxQxNy
BvzG4oB3qolX7JzrYYMjxLDWofxADAOspgQ0+qC/3gKwWkXnlnHcFTZjhBYPgk6pWGM7j2fQlHsc
P4KzcUSdBrhghT8WIgER4PZnyeUsXdj39qc8Gffizdz79/Tj2esp7FgkcvGOhUf2DCwrxmv8PN74
nwPe8OceBnazCY56tLMw8JNywaJtU0iurWopmGIhJz8Cn51Kiu6r4oXjAAf8xHSCqdExPcTvOC7L
RU7YMBlcNY4CHLHoLTD2AnhoxVUVMcJaII8DFNWf2YmxbiCJ926PqC02w3tQXcm7L69ZNyNS+eOI
z5vUpwy3SLX1nHuRbv4J135mRxIU+d/yNjsXUd6oX38xXHju7Avn7+8+f/0F4YkmNbYTBAcjTdWl
tHn848ddhHTm11/0/yirgaAcU8eoqe1LgWRllXyLQ7FN3tt9cAflNEW3sNb8c+Qsx2xDW9E5utfT
B0cI+1o0eunMdhntpb6ufbZNxM7OnNQ42ITuzs/PMDv7Eobq0hQb4RnM2Nk3bAwkfy8QTVAGPk3f
0P3W2Tp7hcJxjQd0Wz51t/Fd9lA+NXQcFsay/or3EGtf0h8WBpdNd0r3XPvRYWocsBjrt+ZmZCKx
cW5ZzNAabJHNYKdGPo1v38TYRLJRvyDKcw2vuF2iLJ0s3FHNk3MNhnmgm320u5XXrr/q7tN+yI7g
eMNvjAkYGpxvHFByWtgHqrQlwLTX+B0xpPZJ3xr5a3/PYOGh4kPHagOrmEc4q+E1CGT9SMl2GGb9
o7zlkG0YP94hNquekVi4p2J9wiiBV5fecMr7t0cS9epEbLK36Tta/bW4NZ+gYK5JK/6a3m2M3eYm
eiBWsz4ZL665io7tTtuGG+uEL9R6U+UC+9QK631zCwYQwXP2XEAWwfWCsmmF3BlzJOepgxvgPV4t
ol0uwbVecYaNNzMC4MHUFl+AySJnxe5gSZrEcgvMEtgnE+wQA+GhnY0XB3wK4NRX+h3DSj1kp3Ok
RQ5dfKY3cNgi4zuNS3YZS1FtITLs+CcGa/Osf2bZrtoOPyjBealcwDdyX72OB++VunLDzm3N3nwr
cAwtZ9DC6VW+oSREIbraxxt39W+O/Bnu/y8Hvm1oumU7tucZ1p8PfED2CkWX0Z8MtzvhWQqX8xrD
4fXoeC/GrDAlJWiZv2GbQdmE0egRR5Kaid+zVvnfvBiCEP7lxeiWheJZs8g++OtZKONmsGuv60+R
Qa+Q/xttF+YrUligOSscNlw/lvjsCH6krgpuyuYmYICLzfIR/0h0c3k5/+tj+E/Agr8vC+of/8X9
j6Kcd/Zh85e7/3goMv77r/ln/njOn3/iH9fRR12o4rv5vz5r81WcCItQf33Sn34zf/33VzdnTPzp
zuqSVHHbftXj3Zdq0+byKvh3zM/8f33w99SKf5t34WruP31y/5p3kdLeKyL158iLyw/9HnnhOn8n
4s80ia/QbEP+8rf+SzW//iI8/e9Ss6XNt13b0y2NdTYv6ib89RfLmB/i+5ZuOxYHgPPL335PvDDt
v3u2Q6Y7gaHG5Tf+/yReSFf/y2rPztxwTI8V37Noc7Fl+/NBH9mRFae6CgF/ParC83ajP0PPFJqY
l9Gqkc5lFrmrEUUk5aGFZcJWNGc0d20l0ac9lN9T1YhZc0wY9ojXIAAR3EfeeVRdtmfA51FSIqEU
VEKoVI6uoWD9Ri0kveBQ6rF80pjz6R+B2Tv3QyWPkxgANkhnuuvVhIQ5Y4GnE+GfZTsixgDCmlUp
qZgVLLCa4LVtOhHDYSrE0+kLcWIVGy72N51xHNJEW+V1utH7+Nkb4f4nbgDDNy3ZxkqrIlWdXixi
dNasCIFFKeVRxemTOwbTQTN3Tp4b64FRYGPAZkQC9NLbe9FydR7zvD4bWb4YpenhUZt2mc/lh6kv
aAHSOa8CYqv6tJ3pJco8N7nrA1sB2Oij55Rjl28CbKCJF9fP2oA9qSCN+ArNHtGkJZPGVprU8XBN
Joc0VITZp8tNYxs71EXjKtGQcQAJ8shzX48tl4eE3hX4gthcZTGXVUis2HcjcWehyT1J/p6qy2kj
9f5Q1rBAopH6T5/8FYF5Bbp78gCYjpZwM1q0AlBgxnzSt4k1ftX9uNM8s1+liq2AmxYbuxhurHlU
nMK3R2YznOu0c67inrD2rmAI0gkq9xg3e4IOma6At5/o70QBbSLgPmWpHrJ+BkQOwH5yBo0R5f86
tDEXmn1BcoB3Qylj1LkJGInRblbQQ7GkvY2LDBFsM7l8guyOZZw9R2Fw46ZhR2BpCcTZedHgIiW9
sm5FDyaCDffcsPPNs22weOeO++bLsAegLQDzpCV4enLhqoKtZ4bHZW96PSgdu0yxgwp1nRRIb9Aq
LXPMPs0QES3eNjCKBjv97YZ/GkFV6X0XpTRWKIhVXdC3L28CI39lBkuYhQ+v0SA0QrjMdXu/3GaV
G23diMGoGbL3yY2W5bljI+AoJMES6o7CJTQkCaZQTb9z7BrTx9TcuFAQddOIrhOEeCogrdBomSs0
gsaYMwYnRnU7kSSAYczCfU/YXjHNOmalrSBX0+9DsEUepLM0K2OHiSH+st3wOvf1dyssUPz5bMkF
Lp6bqsbTWqEforE3LicN0kRDf3PR2pG/1AbEorZHdnd0yxQ5Xg0tfaOu0T/cLADFwtRZSyQtyyHd
Cs9DcCdaruQe3vIJUERwGAgds4jn7v20w0QDFT3qpmQ1NXT0rJgA8tGWR5foO3yDIcRdcAhjkDAh
Rj/ldfue6IZpMj5knTwUbUO+kwZOfKo1mlel+xx37NKqwidz13J3bkxclVVNbHl0gqJzdt9jWZy1
HqhWboLFLyKwyQnNjGKulEfH2SAyZWa4qhDk6lEGTD5CQZfxuSfiJrSZfZdj/9gRSg+xBwuwUPwT
bQJP2TTQ1zJBPOr9u2EWTwaNLGRkzZbaHFGlhf/UFsNs6KzUifr6ZIJYqVKCFMF+SThSfYLelylT
tgjd9zp8dSx7WH/ZGYzy3vjMUQLhbbqyzk2T36RD2S8SRUCdO5G64HZYfKekWKNUIZC3CIerTuWU
T0wTZE4rX8vT7yro72nsVagilllFMU7W2tL1B5DF7UDziaKlNcP3FAkab17yXqfVLiiRIRhN/830
IVpqZI01KRBU5F3I38gIRTUWLE1EhFddhZJyivJN6znIPjIIdwWVakzy+FXg3xMk+E24HT9ljfQy
dBCQU1GfcyLTRF+dU+8hdKnUQjk9e5ZAMpz6yPeNbcXxNqr2ZJfqMUqrt3yIzir10aKTBkwThsFn
OREd4LvtW4a6cV9CsXClMdJ+QMbX0cRYuQaQC4eJ15CTfRRO2jLv9g0g24zKqq3Lz/wr7INzGqbD
3hi1k91ITuTBPMSZe20Q7hNmaIEt1JJxKA1g9h0WxBKXnaPRLLdd89nw07eUQE/ydMbPMtJI+Rtf
x5L+dtWZL0FSApCuoudB009h2MqN/lJqfQLgPyAhx8KWnUXo8KvIAQNnq+cI7LLf+j2VJl6ASkOZ
aKrpfsq7bxS3FXJ0YsX9W6lryHINZF/GdzGFxMD3HgErTVzceCpwyKSY6EaG8C3dFyO142PhMLPi
XPfWQwhMCi3pjead3Abjt22gERaEgnRl/YmEcVjkcVyvGv7WVdOuIgPhYxe5P6IoIimU5rjuo3Fn
bXkUtbo3eq6sftx8WbI+uHXMuMsR68ELbgK59yv6fmXOyh1j+zuEZGr3eQ0uwXB9gHbaAZ0aj3F+
lEkGOGrkRUbfkZI/rHbuV5CEVxmNQcSAWmVeZ+xUxiDLe4k1624MKnLwSLJkulnsRxHds/S4it+u
7AogPtcNNNiH3JseR6cABoBzXI32jde7P6TonmwNr5ppfblcgciPhLs6B1WC5Y6MEdu4KZZlMtZL
Ycz57vREFUMPthHFro2fnYhqkoyGYJVXToKP23jN/K488fKgOZnj0nO4cCASODom/koEKWhL5jW8
b8dHixNjiTmgCbJPTtVpJ8Kea7EFWoePeMwMtjKVs/HqnjQK6Bzslg7Mt6n8u/yrN9OdV1HctlGH
rNPWXpQvCTtCwRmU1kc13PqVaS8nG/9tm1EQROyiAiXDQ+vQ7Jts51i2U3AlCe8Jb8bJorQINDBN
JksXAbhtxqW0xLYFQ9XUw1UZMT62WmcRVtm74aU3jTSvEUO+G418C9TT0KGmjfRNDgkYZT/cavfB
T7YMwx87THirdqa92g4FP0BzrVkn7D+mJLt2aoKS+/oHMeJXqhrOXmrd6VVwTQ/y06jsnQKeajQ0
NcmraGX5rI8UuDaHmFYhmKjElqNxXWpTuMER0m2YtOSY4N33vP1uQohshaIuIowYdFlafAz+fkw+
UENtwgSdvh44LypnrhfIT8xWIAp95yuCiNd3gtyaDvxgTP8nld4r/WWf8SnvGOOksi7ltpciYIqd
n8e0cRbCd96ivDzkJrNGNgjXQSmZ0CSeu+BdKuiSGjchtmfF1o8DdmF07xOYYIZ6t04dvAdd82jH
4n9zdV7LqWtbGn4iVSmHW5SIBmwwy75RObCUUM56+v7EPt27u6vO8XZggTQ1wwh/2JpLXClWyhZF
SgVahcS0jvElqCIya5RbuCewdJBW5kRWbakRNgU7eCEgJyVEXpz9EcoUjbUOhCKkSHNd9JMjIfoa
QGIah3lHa/uNBjzSwKF4baWlt5GxtYyZeOmmelOZ+iYdFtGI8TZnKJkRnAZrE3YucmYyDUnqcbOu
IXfbWj7Vf3TZrCFHdsPiqZIJIIyjE9+aIoABVDmDSLo9agEYd49qoaWiodD7rSp/Wml7SELh24jM
Vw0nNnCESK0PS3F2BsqxCNmXEIWawlzP6ZucYgyi6NpFqvPSHnB+CfrmgL+z5LcPHj8N6nWuIvOe
stGpMfpgMYhCHYoVqmfJgBgUhY6kCX2mTIwPxHLILD7O3eLjHFUDUhTPbzWzw0AFXgLoH/5shkL1
n788f44rXITNDtrU89XPL88/yIw9Wp7Lu/375fmXf380ZKxVpCle/7/f/6+Pf774eWH/7zVpmuwU
uct92nyt5D5fxwkLa+L5Lfs+3NJ/P6rSpLWpDBHBOs5ARfdWGCgMP9/4+UWyRLSGljv89wsttf/9
YwfpZYtNKVSrifKX+ZU9P+P5KvX/vvSf36lbkTgVlg2l+0alS9EtX+asg2UXLyIvgUhh5/nL52ue
X7Sa7gr1jcxu9EsRzWg8/99//++PfUpBtGsBGlVYweMF9T8vlAodq1RG6AnCe+LroopuhLT0Dp6/
M/oxtYcHWOt0XEzT6Tn94xjxNIuIssX/9/ltJ4SnHDmSDAfYIdoLh0Z94bSatQP5RJJcIT/oSEGs
ApeTeosAxfgxnJU3ClHHwq4QjtsRudBmv2Y4Vtvlbb4RkSJAX/yAJ4NjZBNJb+OLhDo3tDpzD6cy
oeNAFmQjCHRPjtYLWoAzItdjaZwfF/OkjPPqhzolRgL1tIcSm9l01vGHRQtq8Lo765dcBX07GaWS
T7BnOMbpaAOs46+BjSdzxczXsaHYIgzDt+1Pjk0PgioThEOn6D9Rl6QQGnG0OMp3cwjQobIbX7mx
lcA+8HDCAhK0Ct7LS7qDe4jFFlKL8Oeo8eP3B1uSI+3w8CE3SReAdhENGBg1qqtTOsOt4vQ4mieE
C+Nqlfpt54kwZ8D/uNEx2xavYesVr4seHeI7QF73OfwHGOgbWf6DmvAIzsTEkVY48FUyViZSY3f4
07NOT4K36ccNeY++jf3Mp7jfCGvK9qSscClR46rTLfsoJnygWhSsCwrCug5vA051W70EaAxcxtdE
vApfJwBabeDMaw21/93jLftkg36c4pW0LuwHzn/VGaPDFQhi+NumQxdpJRPkruhkfFneH8M6ItWD
/EeAaiL6lZBlOgfNw1bEtwN5PhmkGRJ5NimmAzMl+UI9ZF270x/1WLo/JKbh3jq0gzP9yaGhftLK
3yNmqp1viJ4eESneUzwdqQAD+lEVh/Rw9QjsE7qF9dp0ThCX+PVKhd7KPWK3Yaun4NfcoOzvAPtF
ztHcoObr66f4oG/03/yb/+LgdK9vMH+/4yt0xeBX6Lz2pkKETlbBKXRp+KwIvxgAxHQb5lUENXaL
J5Xu3MVTfkPC4sSpWGA+sRFcuOMko078GXz8WFfzZJ5AkC0gS3dUN0G4teASyshBnigi4UpmeODD
HyufNgrF8tAtrlhpfLaC7YmpozifxcsxfP2jASqm8WfvDLQ/jrjpPXCC0tY6IuuUrIMVFVkT7Sp7
tOm/+tLrBJP+SjX95a68vsb9RrDvLXKn3yWKeIWTHGNUtGwE1rvrJXGQNZd2MyaSqyUWOY+R/4Cw
4GSspdymmtMMSGGmKH1Wwh2jieOEUWMJO2CFrch1AIi3w9ug8rG1Gxmp4oD3N05gHuq6LcWkT9BJ
//1bChpeuEVwo0dHIn/F80EEtKAkDupIq3A7I3J/5X2TY+VXd7g+zGXMUoCS5YMz2uV7sydDkSF0
+9RZqPVg1Mhk+zkk+9Grnd6DUBJj11IfwZoqbCHT0TyMKJ5j87UGgGZH3l3FmgItO2SFY1Sg3X9m
yj21fct+kKOujMmpbz+pX6/pS1yo+XB+YyaATU5mZ6jqORNKEQfhBb6PsKKdR9VuWc48TGbZDjJ5
iKUG9oH3jcSfhyvdS3pe+bHMD0G4MahxbMNsJ261H1pWIx4j8xlyX7DukBvW12O1iV+iU4j+q2EX
h3EVflIkoTdxo3GwokP2GbvpFgxhvCXPKc4ETIxc4QM07LOzBxbJ+AYkm7riYd5E0c4rcONCnu7l
syhP8rn7i4E5o1ILHs6R1RodcB3ci8WoFZZdfTUv8SvtV2iM6MrVn/JvSudIeifSpZRV9W7sU5+c
HalEgxUNXQxy5j16opb61f9qi+HRoYLUhnXS6hOCOqrNf2PxmCirb3qKOr1LVKe1ykuv2MLc0CxH
+dgRFn5VvoGwSiWqXUVHhKexGSid7F74tWATW0FOuOfaZkbZlUa5uYpdRGsPTJbCZ1TccAtgcrpG
f7rz4PfGkdGZdwjW2uniuWA6xrwiN5JzdL48kI+8PzMdDpfafxQHiUeEYuiftHdyBBQh66xwjnXB
chZIWs171kjsivmrskZ17io5YCVUc9+Cm3pNqNcgCA/eH7o4GHwf/YSRRz/c4QKtkL/HpkP55rDk
CKzscQcTi80BQnfxiRAFeh2hyxhUfnjG0Ojhjd8TkSq4PdxyOP6gty/PnlJN8ZVtZ0xbkKoRfxVk
Spgoh8jr1+oy90oaWN07ZiXB8thjQrxEfqVw+bh8YpeJKNP56Wx7fOUSxTuavKthuekDW88YbOJo
zXrbJHTPNnhbhg5qxGv0bZ//Dwe8Y2nq7ELXa66juDgtQb120xdwn3Zwzk/oZ19xNo3UNbA/RgKX
gaGwUc0Ydf/xI6Lnbd5n9agR7OIHwBWAvQWwRwCO6C20TzjGqZ0IPtq+wzW7czKwjdyQaFgUcuAN
0YQ8Ms853oJttRJdMMBrplXya/7VEfkGgFxzRnlMoYa1UvkcUB4nKTc4rrDiwOsIBikaV9/yHbwS
2/nD+jEQdJTtgPocbdHkDbr2rB3j7UblIPIAx+JgteXrVq98vFNXyHmAwUGPGHtaEduy87yJ71qH
6llT0uJ/KUGbgU2LLhYIAubAS3oh8f5ub+KVhXqPHPwIwq2yqz4xSbLZPNkzQPHD6vw2dgPqtuHK
C3fd12LDyjL4E34Fn8IOlvAu9BDOZATt3uOI3RbNCUV9qvKPk/wV7miojlRAsLV2nxuTw+bkjIYH
o+zxfkIrBELOCoItzbIXHk5zRTmHIUT+c3mIaPpzv4mDNShrye+pGuFTYS5ge5fdceGCrFqADF/A
o2f2Opz6PHybEoj+NuCVHUhFm6RBWNT3CYfm4hPEBQHPgrvI1lN2UvvHDu8HR8Bq4eHowR6tZhkj
OlxyujfD9MvhDd4JmrMAIcRNyKPVk42m7hLauq+oQ9l339RtYb1zRJ9uMGqEloWENX6bLnrIiCjx
yBWQA6vusz5GXmKdyrXh+oFHNcsJPCCJNrP8VXFiMCnucB5xBziG1TcmcNlPJVzqR2iPvwrZpKxY
BwG4l7gFZijgw2eEJ6krQTVlLkyiucBvgbmc4fQAMRswCDiMdWt8PcA9Eu/h6CdBSJovavlwxQ1I
bI4rylSj8UaJUwv29I5VdCd8If+RL/VkI1oO1E4GXmku+N/gEKytHm8WKgnAm7ZsO9IaW4RjQut9
rXyzt3GeEEhLiPKztbH8O55cdoZ2WVse4Up1heZbjRTGNgSqLLwjO08Ei2rb3REav0I2hwldsnGg
641hCU0gNo/XRnW01wpeHvu2hrQ+EaT7M+/6gHbMYh3VpI6k+f3iaOLO2BqztDmu8DQh4m5xiUQK
z67f5nJdeupdvQvlGsHd++ArJmHER3lknRu31G03IkZ8GyomMhI/XM+8orqyyl4lxHGAibYuReIa
vTbJT2sq0KuREnQItY69wsaHOGYXY8WjzQdOBWQS8Y6MEga9CCpBNOvzjcxqlcftqB4pqcwPsMSe
8BokLyFWg4f00/gTYLapvoy9x/D1v1AF/xkP9j5AYF3qqlyzz5lQFhtG+3EUSDzwNMNxhdCF8qM4
bCoVugEDZ4MLSgWX5d+l78gVJx7reUIhgnupVhd1WGvhXgPNYOuHaSu6fYfjy75IT+MOShimqNit
VNvsARnnLqj7JHaz3PmMRVuQXJGwCNcoBCpW+LVwPv8B19W91KfpilTVIHti8drj+4W2YupQVBGv
TbxGgaDjCnSCtI2iH5TmbRLeg/HDjO0CxWNiBhRgP1txRUR4a6kwE4JDg2xsGbwS1ATLM7DOrFwC
jMkPuyMB6rwDvcKc144UGg1cFhYTNPxcHDx8qkOwjB5Tqbg+3oT0QlNnO1WI52ywmeIkGE4PD2Of
AtsEkjAw2aUjrftyXWdnPdqOaBcGl0eCjAIpnJ07I003NPzZzfAXX/xqiu8Fcyw+4Ad4D+XUSUfC
mcXwr9yy2WHsd8dKGHY8jsDJ5FmGX6leikrMo7hEiKNEglfi9hTYYumqDM2RJm2IpJDB3mZj1qCg
4JAiJbw2sl0VIo/rjN1f8gQUE8w3aiGQzCk1AiugR4cY7qBR/HbyxBFLtEa9wHIxCkZPaYTjazho
6R+X6YeHDdIvueXTjkkzR/spo9dkkxtrydMBqyT7CeF8gjDOEc2h0zOdQ0x1oz3laJy50c9IoZVD
TUS74DVLUZEgIRGQ9xB7mxiR/yUPiJjE2jyA+ZtoEKsvHW8YzuUqPWGWg80TavI9xO50h/2PoX6Z
xqkGpS5uObIlGR2E7+FTpbb1XcI+I5e5cyrJmn2XkRPEOa9biyf8MGh+7RHjYvcKeVRbKt/4o6ON
AE0j8QbF45imdYyyihqvJ+Jl4ap5bebh8a6jmnerJTeLfgPAW3eOJPB7xSYeL1w0ew4Yb6XchtRC
OIoImNjr5sd5RJj2wvHA+bRqj6wbrDFpYXtHbK+IXyvq4R5xR/uGaDg7Ohb0L+FX+tXuP8tNsfos
fxVs5n5AjOlwKu32t1TZwTHFw1ruK2Zjmg48hJtBTMMUfacs0KzqE7nsOj5k5wTtTWrsVGZJ776E
N6zaxzedQfpSnP446m7yQ9iFGR7HmLG/lOjNOxBVqqu5qb/7G3tp7uDNxdyTmMRj7Tc4iLt0k+gi
E6XyNT9mh3TLDa3aN229FA/QbPSWg5eq+3cieGw3ZHopHjR5uR5ex9+utglpYrnHX3gN716jGMGs
rtys+RyZlSVai54lU/cw3RHWBzOzWQaUqgQ/gZZTN7G5T+nnnlAwHg7LQTK+sbb4JDJ3v7qyjRXn
zmfBoR1wRPbBZM/a528sXlbkw6NXTr2APX1kD1rJhE/DGqdqmuAbaY9AG7NsuoPe/4VJAfYHS7PA
gQuKtZNHLeqveJXOLHc+JSNpOLUwsH5BJmX3+JydjV3hGy7hnX54Xk/YH5Mf0Z33WKQtaTNBfonZ
4THojnnyMRvbBn+vgdwb/iGeHGbyUlBCICxeGqbdVSGgsm7JH3Jyw8OIT1vLdwpMwnfqBtmPUTrd
WXaJdNggc2yMHZ5DPp6YWu2RTFW6EV7qdvuBiBqMN8U7ihueuOHXR2olTze1OfYWdzsiWgYHenRs
Sz8UjuKmIRalWE1H/xGQuMDdNr2F6QYk6VP/aPDBo8HH/gfA80DQpFmXu4EirCtfx8Ejae8VpLIc
hF18yQGLWmxIM8QU2/hjrR/j7C8CNzc+vB08ixnNcVwtsJCkdResaeiKF8ErwKdxVGvYmoQYoL4O
uHt6+EXU0YpoVlVOCCGKHzq1D/2EtFlzZwJtAp97kFF1sNmycOGZN72TftX7Wl6VF4RJhJ/FDl2x
M4ALvQvN4YRX8qTaAZWXygn3OILdqh8UQPbDJdoFt/o6cGCSdKKdBiHaXEVnG62nt9q4gZhGLfhr
3CK6QDlxlXlOMTmI3qBNjnWdw2FfwU74Cv5i7Gbt4YdJJQq1qzR+G+AS6w4rsdAvseUYqBj3+7L/
M3xxnvExn5mvEQu1H7fyb4ZVn0a9iZxNFf6WDU1VO/18vF0KrFD2zZlopPvENa4rbFneLaLMWLQW
axAXlBlb4liqA819alYReLUVzLUZKcS7svOtV2LzXeaSYdIXdTpqmPJi5erxIMX0JXyZhg22QpO8
AxaZzHugIrJHMsHxnL8RC2Sf8uRfDLphzFSsIJaEjiBs2adxaaYOshQ77gka1h6mOYcp9fmtKO8E
5tC4EWhoNAdxptbsJvsmbZjcmXEtA3dQT8gHlTdqviXCKWw8xKFms8vezfY41q889YNIA7jbpT23
erRqIoHHd8FBUFGDS8IS3PAuM/bi9IcKXa7DpdgHOcSib/5HRcYCgrP850UJdkjGQte/WsZ5bHb6
Eofq8QmBnjXmZxeIvmb0+8icXtjxGR0Vfz/4mx+Z9T/URizVH9d4sJiYsAQOG9qeHH+pj6AYsA4Q
Q2Zjhc6Ji9qrEezg+SlkV9D9P6jTEcKjknwj4iVbomBZbjGvA1NPu2dVXYOW8rnd3tob/1kqbmvt
Zr1W+St61Tu49vpHJ6xJvF6Y93iupH4P98Rtbz3bz1y6hGHsGkcyDTP/Egfkw/AgzLkBZ3wc2FH5
GMrXZG0s5ohdnfAXpfx14i1qcvBW8WNw22+SSyCOQHi6I3Z4S0FX3uHMiB0YyedNeOEYKhw2VR3E
CY0fgihsh8J1RtXGlzGIQQm198b1MiCfXFEzsJHSCIP5uWTRnIigwxBRgvX53AGzA9vtG7l6+YZy
79Pk8pvR6m/EWmxroIURyFtmH5secWnw0V2jH1IX4mJquWyQEG1Kz1jLyY7EYndHfi/4iNU3QsyE
oh89oYb+4ze72/gnk/ye1+ioSO2A9GPXDS/vjaIGS2tx0HlsmvCA0kw3rCVO6ZsEp+5boomNDCml
mUDyUn9Dar8aY7AivqjiKiqCKiYL26WGtUoucPniFMvuY4PjxAuDHFd4z7ihChnC7Q7DVXWnLWoc
xNUei0z5bt/Aku0peFRUawhAzQ+ie+RU+ZbqP6kQIYVEzYoYASu+9D0kVwTV4RKMSMpaSo7dYieH
Wvhf7AuJqFLdpuQO22xwUe6pfMISkBEIr/VUle6DdoMUC9Iq3CabP8IbNVG2DD+NtpSUuCweENYv
wz2knPN3US2tgE0XHj5NhFX43DGiAFNSUqTF7K8OPqbhoNzyY+pytn0wbGJyC4izyL9NKjQpKhWY
V3+PuOTGCBZv2BoWuaXr+M07sa2gIEZdihN+6I4P0FMXnaTWNpEEKfbKtyrvZDY4DHxBxY7LDEzf
saUksQkOSXo0NJ83ezSIyL7IjAy5xZuy7t+ydzrJqP3i9fyOYvwnry/DPYot7TdqHNYb+lUsYrrs
Lji7AxOcSpPJ4VOUVBRdBoS9C8NQij0k6ks6AnZjcC1zhfQnDqRi+q7VN9xSabXRDCV/TS+8lsJO
RXCBdLyGIqPP0+g1mkvuSEmItBrrSeOEogbf8O8GdESdcQ0DhExiYJhqn7ey8g3miIV2ozuDz7f1
UQh/W9AxqHFSYYq31NpH/TO3PD1cl+qGyLlRdpl2E9j6uWYBN8/an8L1o/ZHcVomT7xkHmzZpNaL
h6UzMCtzer8uzwGjrPY496RtbiSg2ORwtD/eCEyQ3VCeGHSunmvlnflGkZjP1NN5uhUF0moZG+63
Va58IDsZ41GypYwX/pphMaI5uexSTeR7Uq7iKo62Kl0SDLtU1HBSLGntIvotx18GtRs++Od8zpKu
IAaxQoqLOEvZMazcEfcFiRtr1AlhKWXNJUn062mB8ecZeM3SzzH6E2chI854qdCbLS+B9QZkn/wK
BUHHQIWqo9hDXlzyFClRfjI7eU8Eyzj3oDMV4h/u+kGxsUrfKfvzA5dPZR1TuADla+8hU7dmp+Tk
I6WW0Iekm6lhIEdVc2Ed05eDcZ2dofoTOfJQOecZVTQEBAoaoMpZ8XS8gbagMQsDAYEO2WVuweO1
ApToUTlcHhG7AlMp0NjhzkLzBuXHrz4tPDo8vMY88Al9sRaFvypl+4OJVCc1tN6jTkKpsjPdZdKa
ri79Ya7wIyVX7LmWKOH5yXwCrHsuAVtPahrqijtjTpKelMrijspezYVyrxOIILTwU3ziNww/H8/B
n+PDt2VY+fd0xpcHijUpXrDM5XiRxeV2mPSKy1WxiPgLL+FxDP4Y0Rpebpu7xSmaS0PAkKFjCLhG
dBK4/xkJt3Dx2+Yfcb1MguUhIaXUYXEX0ULiAZKDYjq5tG/EqdkHW5INpFnZjLhNpoPZOdNh+OSD
+ze6BAIZk8fncjv8b27eeEOdMo/2wuOhLpySNasqFshHVoWmbljymbJrtU1HV0BDFZgmsOiAf+Mh
8mbLwohtFmqlYXNHs+5i7FTyH9PjwbJA+AxeyGPnDrnNRQTI6XW/OocyXgJUh9wZGzRgkkv/ABgo
0a+D8Cae05K1zkp7DryRrq7lSBf9saN4IqQUE96Y83x4AOpZAMrpTsYpaW0c5hAq4n4GphLx4NqY
9zwGXgufdJmLAFMoPyNVQnIK9JWKO+EOcxVY53W4azUiUIvjMFfB63gMkokCCgRwFGRX9eIv7lnK
lX8QifvB2tOvY37wKEfYGZlfST6fRM89ehBwb3Er5n0y19oNy+ozSPu4Ki573tPYYFmkpd12OyZZ
e+peaZCGNQaPDtLo7QXiJFWPskWelLAFlI5Piw0ta5x4c0eJviATc3WsYy1yiRzHzoOcIlp2mUmQ
WDavs+WwnVjduW8/EmBiDRxWeMLqAUibKHuoNDXyAUXWaPYgvRbihtY4NnAgxlLJDTVP1G48Yy6z
Dy6sPaN540dud0Fw4e8Tr4nLA2lt9KtacKSeeUubaxlYGMFAdGSX5AmE44yb+DL8K+zdcxdda+ak
WV3VcfPPCAPYFto1mErGB1F6cuG0tgfEp97HDVg37mzCLpRqMKrXKqqIPgsuX7pOdn3CFs5EBdhB
caJI15LsMAvBFCAYLQsuA4ZnO+6APDoGatEYhv4zew8AnwwsOxA/15q7JFK5W3LdCTBxlLW2jCmK
gCzlfxZkg/rgyqMm98v98VyZlgF9O3WpTw6PnfVdnQPuicSJyRhvGVjSPC6J+18AQQbgIjvS3YBi
/iosltwUfGSMBlh2necdH79Mgp5Spo0wkYk2NYSqwFepcpKVrehcyPg6WdCSKamtun5aDVZl++ye
NgrOGeqRw2us/2ExWrvoB5Rq9rrMV1RHSVLNDdLvSf65iI9y5KWkGSuVrK0YLqkF6X8vjoifCjcR
jOdz2Zmqp/fLSKPxwk5GlQ8ieu0TWigNUDinZI7lyNH6yAXg0rIMuI5GhF1iQv8ekTuwlwPvosMI
esqZWBTTrlfOQPqrC3U2kByWiYQlzgk5FaKz8Qh8lsGyflTcQ8EXOiXwuxNM6aLb8wsedVXtarQH
e8eicQ6G5SV4Z0RF+QCyK6FyLzusgII9BCPWZq1r8B/Wtfm9zGvlzLOk0CrSEKXtWUH+olCPSJOA
I1Hrdo0H4JJKLjtQTpkUOFdmLeM2TeaWfViWLXZ/UnykNcH3o9VhYQHoZP1aU/2sddLQZXsu1C3T
kLtAmJIEWiBQZ4HWLvY0WEsTkSYbK3ppQwDgXiiyeNw28aFSsNJAZJrJphi+hB8QK2xj6r1CFhVF
2NescBvGlPDG+oNSdtk4YBCXmYQAH27IC73JFg/o2TcMz7xTwhc6e2G166PdlKPP/AeNlaXrRSkh
ciMsgVmh9Za9Sqbk1C4HDWsRmxX1izKCRZvGL6s1E5NHwZQF8U9JKo9xz2QFatT6CLIMRGrRj7hy
GKF1xmyniTeYO/7E1r7EHHi1nIVvfjYjJJjRSrvo3EKJqpDNSZ6LnPZbIX190DOblrvglQXOg/yo
OyVWCAAjUawCbG1gQ4/Sir2sewHs5wcVET7eaBxWHu9Mx4lz+8Fxahcys5Gm/7RsIMuZ/aCStmEn
AaA8Y2CGnTnFIO3MsgScHjTvFRs9Vl79VuatIN/HqA/9MOHpgQTKmaXb4hcGXWF2ESgduSHADqwK
ZN/mytHRD2+3cEtWc88DAwPT7RRtHQ5rYfJESuehU0JMpBGDTku/Q9yZQg7DLeTngIiLjeW5GbFY
y9PjgznDkuLK2Ilm9FS5gud2zmbEzsEjCmEWPzY8NHaeDNCKjkQM7SWAWk7zBSCEDYrzTtA2vBzp
PfJm4mUEhMCsZXYhHdnGuvhQm+CMic0RBbUJG/gwPpWzj2IZPzKGBGesFnEkRz3RwdEsyvZLk4HH
yr/KQog5YMYPlsRhByUnGRGKVN9R5qGfucR7vBUhSOqzhTxmVOUX0YQkpTrcM/vDATW5DWuGetpD
+XoFE0BLhkiMuzd+2ORP1EZJ1slXl+Mb5AnlT5BF6IEuMIO2AfW3AWlBMZnDuabChPjzjAO8IJme
OSJ0aDeo0aBqz+ahWVi+hRU8daVqRwZz+Vmoc7pFvaYnvD0bbFXNzbarKxmUcEKEpA8vs/mARJm3
xlZD+yVUElxdUpCcGMLEfqmr2AqMyhaBJ2VrLa4XYgKIKlezDYS1z6SFRpG1k7xNERhHaiPdiENE
o1uA1BLrNcbVdYosOz4H27ALQmSdZYzQ8kER7R55EyY7hbNalwZ0RnB/inXBk2aeCOpW10EfHnYY
NAbEinGRl1MVhA0ulWqSSC1CDOYcoLE5a791Fn4NAYdMqXA6R3Pmd4abENeEoYk2AaDp1dBaiBcZ
0ttoYqWKF9J//nmg65MXpObx+as6VTKCHPHt+dYZhhnrkcpNvtCCcnlst1mjt9uhihmyrt/HMiDK
9H++yOEMEPP5cxsZgEHlEpmdioVbq2W1DdPov78oja9pBUfJMFWEG+Lrvy9I9OTHnPQOv6+cJtDy
pe4XGft/f35+1yOhifpHtpkWjYr4qVHx/PYhFgAa0QlOULWZd0IFslNI6wlHnLGG/WSwRmLw/k4b
4P30vFpTABFaV2mLVd/y7fOX//zD5V+D7OQv//6yTINNX5ODtaje2jVuPag9cBHPLwg0I1f4vJzn
t89famV1s0Q6iaMCWynMRKTKVE46xN//82VYfvx/v3v+9fk7GVdpJdFjXzGQX8chxcv7sALqUmGE
jvibEYUCO0D1Xotyg5RfZCAmAr0gbAZH7DXNlnVQ5ta+S0wde2ij8BskJbGSFGfAYpq5lLcTKgP5
+BeRpJrML/hGeuNBRFBti8Bq3aHSaIzMYNoSSmiJgZhB2efhMV/sGRV1JvVbiHRRQ80T6TpC8gZm
02LMhNwXCrvdonsznMqWA7kXNQzTHyWY5omU6IH56cImNNUU7VpMJqzR/M6at1qjIKjVUn4RaYWg
GY8saobDt1kluIOVNEIokqi1fp5k6YSeV+ErKsDXaghW7Uh4MoE59LUa9Qw0LnRSAupzxeQpEbK+
scqRVvTdawOusqRqZaa4/JVZt0FpXowlhSZcXTnB2NE1NMm1UKBfN4+BOlSpuhbkPjcbGelwguaN
rmiNAJFTG/s0RDR+SqvfsRM4oJHqRwJ8wMudZnoipHTrOYTgHho2XYUICziyQrwl6GNjnY4oD4Pa
m87QUx+1RJytBhAhmUSGgaL3eyG2G/D0sY78e5GQPxeGEW+kGQxSQZXZpECoD2jm4cLy2RcMWl0N
KpXXd8Uid8hHok0RcS/Iik6fwWgbP+EHIu5h9CD+lVWkRH+qCSGJqItCtFUL1X8UKDdQAdKkVFuP
CtZ15YPgMcppwHQUq/SAftRMbUeMcY/t9CSE0tTlh6yS3zBpcHSoEBuTEiJQLxi0BsgjC10OZP7q
XjB8MRo+io4rFoQUUKBg7rt21F5Ezi6jw1x8xEtPjQF7llH6YbREo6L2bSWWtg87DrhMg2haxuFN
0skMwTFjoirj9hr1Ix6Eeb6zlB6iBGZevaEVzkNawnupCNxwyB8H6GBDMfSoNPTKIZfL8zx0IKRo
9EJBmXeSof2pZAUoQS/4ZRejgzPgqmTi8RiG5yE/Nopu3eKlhKi5Fsp1u2xEUDwuWpyMNSTpymKn
CfXBMLRhnWKdoIea5A1DBVaFxWtXgnHupJhzL8b3+hGa8TKJyHNio6eaY/zm5Tyg6w+3LVHV3wrJ
eSFEGqzViUeEPs9xqjIAM2C0hHKTuIsMHO9QfnKSGU+TwsBxW0q6DzxN6ALNbeolEufvpP4aoTGs
hxpiH7SPF6VP5a2CMmlYPIj+p+BLUzBEFNIBQ/UQLepLVhler0rWvi6rPXyadgdvBak96a8yNRBo
SgpnHAH0GgAk4QekaVLiC0mP2D/Mo0yqtuL82uqQZxvU2bY54AhofhuzN0CxyRNJUpksdj16s4Uh
hb9ooP2iDZz5WaH7gfTgJKib61Dnn4P+gNLWSf6sPF6WmQ5T1xJdTXjImJhN32ZaYrwUR64ZQXkb
oKhUUuOPxN+qtRYUaT3ECIKJOlSb3ALrUc8D+jmcI1bbx84cQPbGAhbdN60CBmJUMGArzdgIHfGW
JqOhLofGNsMBB5ZPMDlpF+EUHjYbSRTmzaDk01mNonVSajumSPb9COSDiT+U3BbjFVME3+iguekD
nbWhoWwY1R9qM65VsxV2cwxMA9lECGDjjCiE2Vwn8TFuFFHZVzwaSo6gv8MIP+dOuWsD+Q2MK6Q+
LKIiSZpeRvq7AwJvaHVp81FTlVttSQ2Vjzne1Eh0U1qkEIVEPzkhJCy9RLVLqPtxU0i4zRQRXWQU
ZFDndgoFmo5Y6W8T/NftFKqDHwcI9E5ynm9nAhn9USweX8q5q5JLIFmVx2acbuTkqoeF+NIG5d4K
Z2Un08/S01i+tFNPUwcoVlMjAIKR2jhZv0gToWY2xH+nCIc2WYmuhRNCOd0U5qcQz/3eKotDUE0P
Hw2IGPaA+IWMGtl8QD/LLOu9WOI5kkoRvlw9eR6djOkhHSRhZts0+8ETUiNypax8Z5baZSWU6BK2
pOc9yl+CpT3cuBHoAobam4oDymPWdBdK6T0Zg33SyApw2uxhzyVhZzHE6CKS7T5S2i6VShvITCV9
1wX9pcUjchPC0KHxsJRI4A6HdRIf4rTyVCP72xgS/AAJmx/EbcJgGBYDkBTxHPnWZuHgRqo2+kNf
Ig5u9JtKmzhqVVn3tIH0yMCOMhMf71KvgNFoprNghDTFFFyGMzzvrKLIIT7ityePSAFWbC2d2sve
IMrdHg+RE/pzH2PRHuusoUaQjgqSc/0eheLQb+OopwY9YEc9NcfEsBm8whfkDHOgNjQcQ9ewfUwn
IC4ClleBHGzksX+QWgj1ttUgJDU6RYWqlR8X6D/HYRr3yIG9CImOuv6cwYIgoK9KhKk0yJIYZ1FB
SYT8N8dA8pFoLvG7+hWIcJ+Z7K+5KlEqN8xNTIS+xm9j8U/s9uh+v0rQkMO8xstPNHMA3A6eTsm6
7Jurtciz9qiD4o9JsjWH5k88E20WZgdURqdOVcvhRhcpaaa5oW3w75ssLx1JDqUeqEkbgTQtWmpz
ZsWaEaXOV40ClHnSH2A9jmn+F+I+qsK69lXOf6q6N+0wRkY/77l/HcbLPFvxYYqOppaBbeg+ULkD
zDqRDci7aU52bVWP+xoxcHDDv6GmE5iHdfseCa8DrpFOajUVeon9b4y465tFZ0ks4g45AdM8hGH/
EzZG4AsbRfsv9s5kOXJkba6vItMeVwggAEQstCFzzmQmZ7K4gdXQhXkMzE+vA/5XZlcrmfba0Lqs
ySqSmYjBP/fj9YFKA7hc3YQMsFTHpuBIn4niHLcUI3mZ+S26Yd86HDcahQjequWTxsS1VIN73zzz
GH8FxmxltHRbTwyMm0XIFrRkVzE9zG4SX/qaEapK3d0oNAPCgEsO13DoiVx4V9AsJDyYQ3Hwo030
cXT6H2w4zz4wYEpLIEpQ2stzuoVz5l1q+iYnsXSkzVeNya5eJp1UxxQf3JxP/JAOAV8Pgd7VkvGg
cck/+9Bdm4tHC+INsGrzAJgAWR8cuUYhUPFArcxU31wBOCvTjF4ngjhZDPZlTJeQtSn7paowvbRh
jzsozfa+7yG5Th6Eh9GmpzjYxM6GO5J3FhNA2GAWH5BAb0s/+g8ib9+JrbNPKtybKYF0x2HJmWbE
vbnUj5nPSwkoAleT44LyiZlz2mO98cUTilmXF5BmOvp5Frt8KKVJUcA7tDq/9rZ5ZE7pMDTvBtvi
rma+Dt3h2fdb5AtZ85LlHOgGmyl9IygiWlqaDpMc1Hjacx0G0Ej/kXcE2OkcpdbQe0FA9gB61sM3
yllghleupvXeEMPGDswfC5XTtZV5XzMkHzqP2/NIyBjRUny1srkVKzOzX5bufn14/GwGgxnxy/V8
uXpyOZJaxa70p3kHtNAjj80xwmJlyilpGCt0kDCVXxVn361b2P8ULUzJyR7BaoLtPCfwpDUPae1E
LGMub/C1JCcfe3EMh4LaygrgvM8yWY4kLVxFVjY0r7SOqQcaQ6lddqpDlawxBAyfpfDEeQqXq20P
4uAAhzhwn3bHZT0VYF3PIkpN5IKdEUMYF+qTyNrsqU90uo97husULrSHqgqAjPmze7HDDADf4KOa
JSH17NPRH4kfqaDn0gcN4ZTnQ8x+laFJAVGUYnE5nuyVm89Ev+foXUGwvV8yMN9pJT6jzzwggp9y
qN/4wZJdDMxcQnAle55jh9c5yNa8AOOT0MvfbBtdxJdCPNaKMKzkaEOxPI1Hk1Ek5V1YEDKIdtgA
030dLtRMdtWZHOM/zRwkJ71UCcoJ1QR+fVwsGM9Fl4+7pRKnsMW5rQMDJh8ZrYz4YW0V3TqXF3ct
CGrshYuhB/ZrVDY2shlvhpVSqFqV5tOyQOC5zqA5s6TtsZ2xo3OLQHJKcP13S3dayL+Y7mo5Q/Sg
7PTmyNF65brrsnf+XlrT3EtzHvwExUYxa+yt56oMoJtxUQh6ppp2yPadd0zRy+DKZWhTZu7vMYt9
fM30HqayKBk7gGcvus8hnN6RHTyuT4pVzjOHKmgbAhS6voS9OzKQyI8Zl/tTULesLU18Mkz6rdYO
91mTDWQieTmJNO+tpSjvqO9bb6H2wLXcxTgZMTPsOTqXOc5Q4ZI+EWNxDIrOfZTjcByQRwZa0B7i
2cLaTjfIlfcny2nqLmCJqbXinMZx27f+OCQLzkokn1PCtmrHPI28W3igOcKuVWTlrhXVzmB7NYJl
dPYpzKwjqfiE9kflji7Yz/bLHj2wYEnCI1rXTHKWT5HYb3HKqHAZGMsrDf7XyRn1hzNNhlbZfMUJ
0G13ihhS4jU3Nfb/uGH6EccD164iu06J+2IF47C39Rww91ju1K8xwn49xzVWDQsYd+fSv9HGT/ky
vy/LTIRMIwD3VXEtjXlb4vJg5VH0knsfZhh+T6nGRBtzlayROcCS0ijmoN06xj6ZqSAdgoME/D9+
BXUaVPYQtxdX2F/tApKhcPU5gDZAe5uv8N4Oz0YXw1Nmj/+4IzESRWkeQAXt3Zkgy17oufv0x/e6
qrw/i3wpk+ypmFqwtOXCGCid1qEzkyCjkVsz+TCxIcG07f4OjR4OnWaWB7dmYKdf9B6CEmgygaMR
fstPa2GyIEBzD3RVbyw8fFuRfbBgDbs+pTwVmSg910PyO6nyP3UQNai6zWMrwv5S4qUc2FWDRf3R
xha0SEnmkd3y/rNXYrravUWLBL8kuBXVvnFDfABbWPjOo2iHQ5AV3GnGbleygt/3YroMA41wTuRy
4I8flgK6nB4CRhf1cpiga9xP80zsoAcckfjHwlk1lzWYOLaIGHNXI4j3Dci5hcOUU9/I+DK6oOcI
76z8LLX+xy2sapf25lfp84o7SVjv58W/ublAkU6DnbE4FQXc7WpFlEZapAH7siGij2F8kpBANLkt
XnUeHxlvzBTg9cg8pIIhdliwiQpY2RxeB13/SRhTdl3x1wuBQfY+GVSqBS1WmlDbP60CO5GIIEDO
OXPkhGGcJYFTmvZXKUhBUUwwm6Y6trJieZVc5cIh/uiN+ZyGZbnl3qMuSBpDo8/3MD9KvItAlSyL
E7NBS9f8HVZunrqspelzNP3d/we9fePi/i+gN8f1BQi+//GfKLl/I+JWVt3//O/XFc323+5/tuCm
yp//iXv795f+G/cWeP+SnrNi22DhO46/gvv+TXxT8l+uI3xpr4RBqaQLWe7fxDewbp4CzqZQHF2H
L+Or/jfxzf0XnyoUqxGYNkp03f8X4psrHOf/JAtKWHOO6+qAm5YSthusRLj/4HsigjVFm3OTSGxG
ehDc3jw1h3ubOV5ZO/1T6gbxU5SOUJ64wdldJDZubbvPQEXru6xY+pOHPyEbS/+5thq9XYzD0Y3d
+TLOTEbGRXqPDJZUVK8bY7SLojJ9qSyigJQMFxfT1/WH266TFbqv7eUr7GmYKvXYXJ0OjgYMZvhp
KSjRLhHBE0hsrv5eyIg76zn6sAbPInSfFeUCOHIEJ2I4Tmd/IGUuGj/cOHHj7eoJSk01m+l3p+lE
UAKDcoGPQpZ+fligcmGVnMdPu6Wt2STTjwRlwGo6b1u3ebdPC7/6mGeHpF3MCdClE3sqov5tYkdj
ODfXD3S6d2+mUCyzdedtalX7d74t4reS3RZ1DuzwUpzNVF3n5WkOY7AWqvmpA00FPTYa0QBRLRJP
XVIfgEnLsodBr646cXXd5EPXMfRaH2P7UiAHFBc2mPlsQjA7/LLebTqmaRx1j6leXiu/cLeWR0zE
9wkn4V3huiLJIkGryha4vFnO6KrhABLX8aFcxuc+G7ioOi9j4JBUlxx6bWFYpAy34AoFoNfv9jml
2NMrH6N++oTOMe4KOpa3c0FH2dz21UHvszEaGNZgptSgkqdpEI9yGp7LdqAytE8Zy0Hw2mt+BMe/
WCr3APw0265iDN61a3SuU87JBAlncupu3sNeIXgu5aOlMHZL5k1Y2v7wHDWHjArcQzD79i3RYY6x
yn01mRXSkUc+RcXmppwC44oX1kddD/qu9ZyJ/r5u2nm8OFiV4aHaM9Yu6BfHfGpwCaSoFmUxwzKg
r/TQZRUSVA0hR4zW38rYhEfsmdld4z7ZtI0NoXsUTqkvHg1Rx4m/FDd8wmHG9gk8Oj24gqTJKQlO
rJ0Vpnrf+dhs00G7j0Cg8VgN3JOo0/tqEUou9fohWLpzSCX6IS77+mxnsOiymCsf0G3O4My2cGXn
ASpaMlGi53rUGuQMCWA1vmTYpxPeWScVzgjm6XxSMqRVgeGmD8UFwgUpHBGX/JEDPw40YC58G/lW
2wkCMAjzOwaaE32aJA1A6Acna7B5+REgLczTm3ixcKNV83s5O6RW+JXjqV2ItYbra0p+KA1TmukL
iivd2cdu1tdbURNeeh2nsj9PbfzLDaHztw3NjZ5P+4JK8XLarUJssPbL2lQ0A3dMunPT1MFjYJO8
L8T648/MDku3atfJwLLpOHfu6dzU3K2ZT9MeJzdG1Nl2HjJ1Tsbsw+aS96gr58WPSDKErvvgRAqN
IazOOfRWs94DBqS5zwJ2ftBSc16yAj/w7HzQ/AdKjmPqTuTLE10T89EOqGBpk/RchnW8cy1mxnFZ
wbTuQx+GZUZJRxpjnLEpg7DZ3DdhnvGgSZaJtqp9eFOTc3WTpHmggA/7YvklZdNsKlWlJ5sqn+nN
4qjdyaR/qJxUYNxt1VEDabNstzvFKpkZ5S7v5VTWt0AyKBZEHwwnO2Rk/al0l3AgYDCUesUPEeLB
8GXI5MSqfiRoNTOFN33j1g8RWt/V19P0XCcCakhQx5eAoxB9NXF3Dw80uPdLjy4hq+hvXdA6TzKz
b04DWE6NwdMCtvG+rcAdqcgfrg1OgkI1wa+RO2JTeUDh0vcINNlWFbXalrBE0pRJJAzxni6c4xDg
IzBFoLd5myT7JGasnTg0CKS19ctLq/ElDR2KM7ydjN2euhncEgyc6MCc6urit6i7c/9hz6z84h87
iJ0b0kGxje3EvhpglrhYAwu85tDvI71gYOrbcpMMMjy1Bh9jE/xEp9LvbshZTbbixFwXokKNYa5P
1+l+WkwXv7DIM9iQ0JA3UB/t6XGJVfWVeqO8Ba6FAI2PtvX7tyrYGieEsCG4AzgiJRHR9X/TBC60
hdR4l5kqvnhlw+ZhL4i6EDPPjco+80S8RMlknRUEHKoCMvKwvynQuPWxo95Sy/osgv5c1wEW9Yy4
YOaMpD9jjsoOlcPbgjaTOxbv9urQMsXtkT+M8xcqy9fs85lDUcQ7hvn6GHl0OkYRcOcq6RKgHUvG
dFe3TxrxTLp/oirW703UeOif0WOi8po8p4pf0jkDLDgnz5Od0YHSrj0oqfVQxCsNA96VqDVODuPE
h6QpP8PYY0SaFdWpzhBPmVQWABGslCx+DbOsTZ29T0eZWbzqtc9BOZammPa+qEB5uhDjRRCAEadY
yBs8+6KbGo6A1am9WriaBNymjmutPWKXFHftXEbX0dIS/Kb/5QhU/sF33kbuWicK0h6XhOBLK33v
WfIeikZiRnSenboQWa/3HG/PTo3LNbc0hDXnr8O1ougz8T6Lsz2U+n3Ox2cORj+XkhR0Mxu9lZl5
iwYdA2ize8AbjbWtM/UzltTKV9b4WZuTJVzKDajXuadZNntwpDj/10YSzOkxVopdMQ1whjWtfWjX
gEHfdw5ngE4Q/2FSHUtTPOocsNXi/HQa23vKxhWaBO/r4mQYRtOGnTqWTXQnTakObddzqRBx9Vol
KdkYxbbeO617V1ARf8hdU51bh27zqojgtGUEcMNcHXjc78pw/O3nzzn1nedmwsLWCZR7JvziOcux
Y3WDPrtNhamfahLjje0pcG9RL+3nrrtOpo7OUiQn6syqY511SMCQ+Qe0qJ2IueN7pjZPRodnzQJ0
Aaza38cZuUzTGv8ylDEsARtpiPE3Xpb8n4bWiEdplZS1jk9NwTubodH0HNn9S2cs77UVhKo6AOSl
aOwdCMi9RSPepUi/chfHHS3vf1obQG2pqeyJSbjEiUofULHpgARoy/dDF81+thkeDQpXHa8znIWo
+Bqlr3ZMYWArwKP3M8e+JmB/cV61KEwzqjSv9OpM/qF0ZFgaqx5Zr7OiI1NHbDlKbwa09Nvg9xwe
05Hq7EYQFw2JZbUetSaqwcM9OPEFfu4/fTvR6joRgo1xS6zGnKMZVfvoWtbHWMUtqugLWjug9P33
MQIpx0eGfk6LUuzsZkUVwvf6JPLcY5GYrOVReNnvIOXYIR28gLIOHhTnwhUt2+6pFI6hpvwovWcr
luNNhvKnJ+OeWefBVo25t0VqngROr6nriAPnOeAZX1xgOnRMJs75MP91PTe+dCGesxJdHAUuce91
Ah0tLYvs3GFm7xP4X6WomRO1afdYcNSaJNddruiPnFnpD+K3eO8HmBuljPJD7GZ0eVkrQMWNgCUE
/nvhEB+0ssU+FBW0fCfA2TYNdnfO0McGF2VP5lV0mBVARNPj8HDC18BqE8IRGJC8dLzFnN3uynY5
lnUf3i8dz3zHd+Q71ivuESdU7SezSv6GDaPJ5lZLVNJofNJO0hyzGutSijc+oz1OixkQDWiJ9YTd
pD59UWPPGLSloyP0h+m5kPV7jCSfQRpkQFuwd1J1n8GNtcEfPlTAFegGnh4ruo96OoePZpIuHRMa
grIaMJZxCG9HGJWDyRh55Ex7Srbc0HKZ1JW4LZO5ru7iLpDXTpGV9yd/2XPrQrezXNK+sYVCoRai
8+uOYjJSt20qj9+HIb5fEvvTyhKqX0zSE2gKe+e24GMLxwX8NOWBd9CMk33r1C/BhHafiCSFHJg/
ZYVMH/j/p9xXNAdnFdDazAHk4y3tVowDyB85E9pbD2VMPqZLGkcVvxLEH1Ci+ozA/ZVWqMWtVeYX
2rua41DaJbbOJLt4WJaBBPtbHcxwqnzI1Jp2mEM/kTX2h2ybNhH/1JR7L62rMBJWs8ZJy3rozeHW
oT1zfHb1LK5twO1p/Z/JoJhcjrT4FvUMSg3bkPaK50hbPLssx7GPEaSKNEHVAdW34bBNiKIEDeRg
pZ+pVbFcDr7MaM+2RcWUSorqMBW8K3ERJPvYdQ5Bpx5KyJrIf4B8BMgqBcpxW2EccThhedwDVtkY
68H0N1C12hjNnpp32W/pwASXbk01b02nWpqRAyulj3XOoJSOS5vstVbthu0e9dQqTrkeULzAV6KW
OtcK2DnhyCYmiW45vAVip8H9kH6mUMmZBiiqgtZlgJdua/L31GcyZ3CYbCBet8euIVpEpRI3qHE8
+K2QOHWjKwzG8lXU5adeuWcVgnbEgZHMAWt9OE/xWU7TS2H7w77qbBwcIfKv5LjSAR/e2HkdHIo+
eV1MNt9TqlntvMAnGIQNaRO81D51J069sIoCHmADJ4w1+GG7Dyxr2Ofp/KHTRlzDDtsiwMERrzJv
y9ZBFx3pOcJLSJ6uhtENFC33USRVSU06dVM/TDEs94Okby2tQn+nDKOxcVmjNkn22WuYHIP2E2wG
CwUQigy1Y5UnbyT/14R03EOzjU5yonbekc1RNN4fodphO4Ww96rIZ0qZ5HToMXNmXzUujmy6qCOz
+b5wJ2rO7sOueJlnuNLjIP5WnF+2QxpDp2PyOHs1L3eu7zzshpeOy+d9bCQ/HOBufD4J8YeRRy0p
7P5unK1o12KZ2NQZ9twsw8FUxVhVZkcZsiHqYExdHrCQANoL7OAAC5iDnfAfMpFQ8yjdkx9wWpFJ
SJOe7Ml8G+934k73GCoreCGRs5/Drj34eywN9KdgsiIuGUa7UDY/fW/+bZZjx73zsBgqCesBCGxV
lvqhCa0jU1w84YxxN33gTs/CmXxew3k8z7XhWt6xCNeYFktnCR+mcPji5son5AMEdtV9MAGgXsTx
use2eiyTEapL3N1C9qM9pgHsQDW/F0QrLHCY43J9WcYhuO98nkXP6/Kd3WZiY0cT9DGz/KPSRWym
ZiLkVnMJS2d1ocdSvDIgcC8J1tl9EtSUcXM3Zfcon+OwZfbrdDdoj0AWuyje++TatSrMsS2vU+XI
CyX0+TGBb9oQ/bBg+AeGkNC8MNLTbH6VKYCqhSkkr7UqOqPag6rjUlztrt5Zetp0RRy+x9hkervO
dlGq+41wOe0wH8KCxkRSF/skq7MrN4IOsDUhzDqH36OShezCjIrsuw6403ULnFrHvlC0/ua33XSp
12TMnB2WGaQJHtlzkTMwTxn4+RAYjcuICFfdA/cOHB6leuwm+7nOrVXPeaeEnSyVD421jyAgqK5g
UY1FvtFp1nwAwKsFDEO2S7pdQ6/fVmZkfWkdJHeumUUZj0drUU+iMOIRP8mAQNxjA3isRbETptOE
BgoPBdlXR+HSVdRL5PHSOswl/MTCATqe1YhUgbQ0j3FynMVDz3UYV8f4mXcWVnK1IBiUvzpmaC8y
Tz6Z4hfnKIy/vneslFFUSC3nVoiGVpnFehsQYhbhty8xiHLPbd2HzCGiGvfM7VnknCPLCkf2Jzfq
8vfYdWNgypvRJQ9eYdqh4xI/VDI4t9EmwV6ZMAJ+VZUdXg9MtX5FAkcL8bqQtuEiYh+0xZuavfrq
rD/tZLk2t2ZqEXU6dnsXc+4R/kswcd6LRjHTvg56X0Yc55rUQWsS0V9/CebHPPcPtmuZ54kjoAOu
xOvrH6lVbVSXoh25mIgUkPsslZjdyvRvKlv7wYs9Gv3i5k4i8R6hzhPznRxEDIbUV38r4alSujtj
IEnvaXXYF/FoHU2yZAAF3fI+yqh5iqYmeCiryjo0CoCrHvn+28w+DkV78By33A8x+Ys0S6sN7PDk
IR89Z1/nmL2jeaISYpLyV08espHH2hvNp4CPLgWqJqj05SbxCh7ylMhOi91PVRZFptUfNXX7aWrm
+9bgDo5t/SOmKX5P1wSQBB8pIGJ3ezSFeLYXDOJuz22Gk8342HwpuVQQU3CMthQVyjCsLkVhec9x
HG9SY3/EQ+d+RdZnGFIun7jeSQsK6nwngPKg8hM/zHjzjTwi5LZ7mSr7kCes8+ziZFAtCzGmsJ+s
lEFMjT3wOorhmOYjaq6rspeyb/Z6KStWzXois8V7tlrFWnc0z17SImaqAVd+GQc0CsPFqyQTn8Au
3032NPlMB1PP/40BazzhySxvUlaokeNrEmXBTY7HCA39otmXHTGGpEqxoBgf216gsd4vPunqoZhS
DEkq3COco2KVAf9Imvdk0S18S2NGsimKyIBbnK3Lfo6A8oTqvqbg9M7pTLTzakqDvxWLYYHHQzFG
sbcSCBv0FnWMZbEkNG2b7eqkwkXHo74Q1kAEih8ra36uXG7juS+v/dQP7zOthkf25+so1e/Bq/RL
lgr9UksUggltQsnH0acwTQi4zEjOTGkLH4+fHd1bKmxeYlAlFoe7hzHKPgy23BPLJRkMdIYn9BE4
geSTx2UqjhNnPWR9INnV7B7KbNxYDAhOs5gjeEIFAYCm2KvR+eGgmsMOAwKed8mHH9QHlbXvjfd7
GLB4onCozWBTpg1sGskS+UNFnJzjSR8DPN0nylyuvj9ysDVl/pRO1Yu/dMGe09d0zGd55agTgVTL
4oOOsRDFQ0UMNCddmVcOimvj+EdMUmRfenHyoqpFC24l87YU5iURPhXQQDKxV6QOswhTml8DOYT7
sQZKO8wC1CmZAGWVP5Xl3MVLFu0THO7sOFCOLJZkZ0URd1Mwk7AmxpuzH/k+okIUjPs0Cuh1a8wJ
IuPU25DmUmTjLH/GpUe9l54wbfDB/jNBBDBr3MAJhvpEVOvFRkIBTAsdr5msraxYJql4AaxUk6Zp
UVwtPskqUxtmeAyCTtn32J1p1BvsGycQfEyroz4wEmxFb5G9NlZ18HqSuXDeEc3xP2vUKwh4ZOoW
v7/1EafqKVY7L9UzshEGILcaT/1alzjB/FX82tBuW9A3bfzItWLTNp61dwt5tSONBTr1r6YHxjwu
zZMMHS68eUUQoSD59/19YkihjCDzuGPnHd4Il9+/rt4wWj+kMmISDwUlHyi45UjN4loBbBIJvuXI
duP739+JCt/MzYke+XFfzNnxO83y/QHY+l1WBfZxbhAHxzGjJiDaDnVHg/CQfVQtc+2qIo9sost3
hOM70eF6+d+g6pftWpnOtZg2TbD03SbuMvgWc7Afp+Y3/hJ2UUr9rOyStvrHQkNzSh2sswTyUBHs
86zAnIL1Q5TNFeXIs7P5TmjYlsKjX0w9VkDeIt8fkHw7ShsXnhU9Dyfp0fgYkiT5DlfMkzNu6Tr/
1cUayruTvQScg+457tHyNa9zCVkdpY0JryxGLg3ksGoheKXL7LnE2UKeuoS4hbHE7/0T6mC1G3i/
g+EuLrOa3D1HXewTvHmxt3DJusM0O26xDFY7q9R0DOZ/Krnsuzp4XdL8H5DdMNiGiOENgwx2SXrh
KYayYnMSbgR9J7bfv5M9jmQ8T4XvlxcjUtZ6wykwJ/VvPRo6nY5zjY9bOfRYx4V1mu2pvwsjiEbN
TJamKd9sd5Gb3sZJn/iyP6npkXcuWyANqb3VlCdfpsVOmvBcjT0WvJQKI/QJ3jxR9D7IwXmrFgJw
cRYcPBaBY9AE/S6qq3C31PMbPa142NcZyWKq9uyW6791pciRkg9L9dkPVXWb1OL04QXGOtXCe42t
CficFbgnu5zfnXHyt3bSQb9VBA9LFe3B0bNm95H8nH0K4YR9igTQPTdD5Uaxmu37mvEJdxlfkRUg
VmaKOsJiNhXbvoro+UOnx+N3GtcP1PK0O66az//1vlxDRjM6I2Zo/00mw0M7B6+F/uN1720SP1tz
jJetb34GWsARbDWmp9K/qYJIydJnfyE8YPbu5o2PV4Bmcxtzs1RHZGHw2abziaKAk+kqCdOGqoaT
xRfHTrkKjrzGmNuDdTPG31RxKOJNmYOII4Pu47rwf3NM0b671cYAhgXnN9LVgOJ4n/c52U2pfyqn
/rITojFkD4aMA7D/MpnHJZq+GEezFAQ1F5xx+LTK+sP8VvG1EASdrPBiG5ITQ79eqp231jYvMqBj
a0SWmYfnmgh/4UybmC3hHic2727wG6InYVfot6yNwZ6ot5hPPQWxwHeXZofv9NsU1jj9yQMXFBY1
jXtkutGfitjhV+yXhJ9Mz0So58S7oJA19OGWKNoMme/9Dg6juowd18FGEAX25upJZROdk0ySYN45
hd5wYYWxQi/lEkVodyu+IomeM6dBjcDkcV+Y7AoYyMFyOszJS4T8xPElggXOthNh5NvEuPnvqkXD
4vRt+xR4MBdnCMWmh4Cxdv2WhzruNopaZtafkp9+TVnObnFsF3mIW0/vIy5Ewu/Gg0uzKbkVeaB5
oT595+PsVJ76pp5Q0RzrEIDvihwiTakuDwMGpDvMyVyTXP2niC0DMWFNrxXOyCUf6Qt94N7yUy6V
Wj8kfvDJgRhiXNjcvrNxfa2g+E1UDUQtWU0SQ+aUhzTe+Hy9SEltenPEs4HD+cwMJYKAC6tsKEZ5
0nVDNH22L0Mo7ybOk2h4tIZGLoUBHtXyBWa13RRIyEnT9FEIjVFWze/1+mVhhPNKNbw6xnrihAAC
Ig9vNuvP93b3/eE7NiaTtCSHrAhGxefJifn51oDgd87OuPlL43kssaHLgbiKBbFvMGPV0HBXcbgX
Yu3BWt6t320T8nuPI4jvblnccC00+CM59FV9hDOTv0JHp1r2t7pbcN1mPOhZNf9UY72NEuZo3Yoq
+d6l1+/8+7/G/OeQhNRJGcC8U2V9MsAED1wW79OTS+8udkJy9zijceKda44zyLOKJufSkJ5qgRuS
PyuCZ/YrwBxd86yrVO64lC4nz+4ZAgiBC7IIHjQs/vshHT6coPjZR3DYKHxbA+AcfwvHkdyQ3V96
PZ0Q4HFZnt2SoZqSOM05nlKwCf8hDAZ6NUhJS0dgkxPju+exZ7CcV3BTM/R4nbUQ/GVxV9SNpIYK
d6SXk73LdcjWleMdi61Bn3Lh/G2kd5QeOuaEt/R730bAIrNkfrq29SqTiXYt3ik0rZyjyD80Qj4b
fDj7ABv4fd1lWEtZA6C6zLfewKUNU2iJPsPJ2t9Lt3mfhzTi7d1es246uyhCZ2nH29lt5bPbFiCX
sMFx2J0uvJJUB+rxNRrGGyfbJ25raqO8tqVdyAeSlpR/PcECwV15o23p4X/LPxRPUtPXM0fH+WGU
9aH7yOzeOS4GsyGR1pWPMODQt/8xJERBBiWwqkts1cmAmDeG4UvLFfAuU6a9oYi2YcKVxahD6GAi
1nk9ncZ+2ud5wyq4CnNuUEW77LVJrf6+jOMn1okQWREZw2OyrVC2a2xghSCB07c0BxloTWlHHhnx
luLfwgaz6lv71m3CPRb5/BCJJLhHsaN9xoKIXniQL5TZ0fiLXFAAY8oV+V3BISaYbwMjkXObKNQE
HDd9Mt66CBMAB5O87X+GafnL5iWm+ooGQk/0ZoN/w70bB/q5fOcLzlfuEoaya9ciMozpDQtLtbol
XWWNx8nLVseIMPfU6PHTkWOzhufKIf2SzyCxKqhK9gBaxXW27I/lhvCGxWYQDASg3Xc9yvkg+j+2
sA5GEM1wa7wwtKwTa/IeUxzsmy7IWvzOQXoXkdIJGNgeDNzPbAjFafT+CStQWbGMjh53yfvWB5Su
q79tFeafukReMcXRMXH2pfeNBp2ccoI8jJI6tcX1/tG1gZZJqfcdNnfU+/CcxCmBjYXKyiGpj64R
kHq1He1sH4FM4sVEXKavIFi5KtSl38mJxHwo/XfeBPdyQRAiOAqcdzUGRAAU18l8qItbMubRweme
7QHrDmFu4Ebk3xMwBKvqbEc/3bVHiXHKb19nekPTELNtgNdJNO/zjnQHmHSkRrv1d1gHecCLI2ZU
gFxK4Dicxwil6aVt0+iIBYuOgUyaa58OIBbhBGTOXaHFH+R771H1EBXChlIk0W2GqAZ/kCDX9STW
GandBBdsr/AxlxOZY4FKD6oCTMtV+pNIaZ3bf8J2RJtwp3SfaI0nyca0H/4vzs5sOW4k27K/0tbv
qMbggDuudd+HmBnBMUiGRL3AKInEPMMxfX0vMNPySso01e02q6JJKZKIQDh8OGfvtd2CZKAOfn3O
LsVMNtl8o+BVBr7s8dBMp3EkmkfIaWU02OBHgWrLEcjGbFFuyiaAdKAQQ3YuyETbkW/9DYLymPpf
QwjXahLCwuGT0CyfN+PWpIGG10R8sZsnRzrNlR7QKMRjIpb+Fcof1B9bs0UibFHkKrEpe2nxgLhC
7WS6sLNwBsW5Ig7TYDlKtxQfOUG5s17TleEYr2k6dtNAv3Gg3VWI04glq7FR6JQxQF54lp5ZfpYj
wXuexvWBD7XuaZDEeA7w6RDf4TBpGIJmU5vmX/2hmVbm8sLcyof+OE3XdhGIQ9zWNUHv9ndFPbg2
T4Y7FtswSp+yqrZOUwlXsDY43/UwFGuDTTLLnEQygxxsSeMmmDRpgCeF9ZlTHou0meHhi+etJYhE
jfV0JYhj2zVkCy0epygnEiMGUZRTKNg4cf9VNu7j3KF0pcy/qarkKrjzlJNTNKVtRN1xnfmET6NK
VbjN4b7YW28yyQHToH/xgO2SADdw4larTDjtbky5d6E1nI0m9NcRo6NK3SONUfLRke4mwrAwOxRX
7mhWa3SWgBykTbp4C5i0pbPjVdLZtAly99ke780kyTfjmRNOc3RjKNqBHe+Emr/UMeE1ZVB3FL3G
z155EyLEpX8jvmYDEZBqkOZOxzznCJJfEP8Q+d4B1Egy/0Qj2NhnTb5V/MguU+O5KcYFyz0iQ1p+
y+CZYleXGFgEKqeuzCSloKvEMaoHXLn3qP9JPrUJixfB9F6a0XhwCu/GUaC/OUK0bBzbjWNHLLxp
KXBYRncpVK0g6CB3Ic/Ls/46LBSgMNED22K0VnWFqd0oaTTTt9iEM+svhZRVNeTb0AhfGvuh6Ir5
uYLOz4gSA1vrwbatXZyAHGmJrKM6CZFwkgP+cdO/RjeG67Fqxm0OSKYvvM9FNum1ajVCl/ExzBMO
9y7xh2Mb093Nl9EAlCGKgYC4hH00QzdvTTN50p71SdE+ygWOhwCZqLJKUq+S5wwd4g6JBsd0xgci
MqeFFKKiE22qmwHh4arOvBjQr3VSXvAp8stgQ9jTLgnH+OQJgAS5G8EPjKmheghjdOisE/b/s9Fs
MHJhEZ8GgCIiSrfosu4xrt4Fcmx3lsWwUaIJEPfVxq7O42PeDNFtU00vye2oxTcn43GdquK56mq6
vL3/JRY+mT0+9J8oIy91tpYyJH7fmaNF0Xc8E6jBiIzg8HaElrGtalxu1Lps1mWfVhj7+fgSQNxg
44GBLAupc5ou0IhieRJH9tDMfQAa4oWTUJu6704kKCopuyss2xU8iw+oBV/++Cv+yZU3Yb5046o8
GhOIjakmhj1fYrCcpbDw8cX660//3f+WU8VYdRw8yaETm0hRuA3Kvjj2iYl3YuScCYXC2qlGPZoc
CdMymFAbdftgIXokkD8w3/Cn6K8/ffz1n/7bx7f810/807cIMXJYiF1NFiasFScmyiFpG+JR/ERt
Q2uG3FV2KPOmYN4YwAvTCGN4ETXPYhDfQ1yFd3ECaCDwUiLganUqFCabyjOLnUCOvPb4LoHXAv8H
6Ppgi4aoOiq7pyA40XYlRHadDX1yzcjbM8WC4Z7Yk2g/Gu8GA55blAtiAyZ8IHZHp5Iyh0urdiV0
fAr59ylCd4yOZa3nA8W24MsXK7X8G5G9M2eO69JkmtPt5G69utu7wh9WtoXPwQEPFrSEyQ9UkayE
WdKRbKE0yC/fgjthvyimjqvA2xSj86Wyg/spDOQe4xVHR/tgaLIaK886BXgprY4mqCepC03DxO25
a/yEtFJNDHXfoyiyPTD9y47SC4yLzt9NzCiPg/XSWdMbxdUI917wHNbENaTOtHfarjqWBM9Bk0ZX
Mze2WDcKuKUWIKo52Q9j+X2ekhv2LiyDZntBD01demYqmFR2y3ZhqzgRrSILk35s6XMerFVvnFER
OTiZ3Oeh8fac0mO+wySuxo6/tRQoiLeNR1JD+/xgN+qpMCIQc8MwbSwNKoDz8p0z5y9KD49jzsbB
dGN2PLmPL7fCYCTC8KQi7ezjeXaPjlO7x14r9yhK9ZQZlmbPy4luzBcgeyrHjRwntRub5jbDGnWs
fanXgV7wtd332uXB7Wp+Ydk6BjEVCYWsh5AKbC275kT6tU2vesWkqTFPs9BsAHREq6n0i2005g/z
pB8jX7W01+1+0/Sk8hjWKI8esbsrNeVgFd0CmAjtljSmnDr4GS6uzOPVUUvPIV/6jcmE4hP2HeEn
JXB026X5cBDLGa8vcUhVfQdCt0Er4ZfcCyvM7ZOQ8ycOiqu5gywb+kN0qILmWFUpmu/ROny8f6u5
A3FACWU0IWcVVDInj5N3/gkX0r07OveAHl6j6CICVEDKJJs4oL2IDt8964T9jk356eMXwaFwPN6T
MVByjkD3dNQM+qjxIBeiPsZSnuDNA5fbTCo4doa9z2FfHOqo7w/95O4d18T0nAEXy8tTCssKrEFS
JMcy11y3p6Y/raA1kIviBkdZgxeb2Q+jceX0n/o7NnkvTcRZUEhocGro11PF9i0DaIwBXbnWJ2Aa
xCD5wWtbWdfwY4iLlC9zkX0emx5NIzxKOQQvThAFdLET/diDrzJnkySRiIg8l5aZcASSZ5DfrQ4+
W7U2d9KBTlfH00takaddpdSjekyQ2yAJ+GCxoT6Wbv1m5oDVozQ5a4QMKxNKbzJk+yEV8ZmYO8QV
c3aRShLFkrFf5/gAn9sEFuOq5C5PE1ieQbQzShHdJJ3nX41FbIL/O+pqELDDfeOg44aOYwOVDaMD
Gu/oztIWx5lXjwjb62J+LdAXTbU8j5RyQjqOFaKOXTvhfFtOUYOEBWhDWmgUnQf6jsmGhtqTyqhz
ZBo7fLt0HcoKbD/uA9RcgAItlZHFugy/zqVU77fc9rAAXkV7+YQdi/19SnXLZEcKbQz2TFC0t1Ho
0beqkk9JBczLHxJCBGi/AlLoWMXyCcJJMYAGcGGYQOtGB6w9ug7TuM0wr6zniRwcCD+EOaGZobcz
vPR+PB4dPQ5/fPErwmbxY4dE1DY3hdX3e4tOhHIQBZFeXWRzcgw626SNUD30MEK6paHx8UVXCFRc
EwR5r4LLmI5EJ6qmWkk3BrrRj99zswQ+5SN1riGisGUq02UFSbuNsMMn4s+J7xMoCnoK1kdPm/oo
li9z2VMi7JZksZYALcuOL3PF9+YtUJDEs/XJLpZDT/PdjtOC4io/gwKAg9Uyp3mm/e4r1a2HWFxE
M2KtkzS0a4eeZ9+Qhjj7L1VFB69CaFYE46dm6WCXpApvzCH9jlwquupVZd71Lep3qQXFwNi4oFfM
5yC+R2TcrUcDtrQpU7EbWq9l1RzpAywsAuy5ekM5LiKReSFTGJwkxMlrY4+AG1raxWw1b6rawrR3
gbiIwWJVcT4PmkaxaSLGcgcV36WivqZ+nu1RZBTsy/RNzqtv/KI8B9L9OrbOYyii+cUoy5Mvh/Et
d+Ib/35w5+ilIQ4euKlLVEwIDW5QgA7p2l3sCOPx7A67PqGCP2EZmCOaqL5dxZ9t7b84g9t8n9pP
khDsrDDvw054nJYGdyMK5z2QC+O/DA2QyCrZBr3N2bBAsOXgRdlYURhR8w7e0hkQadjN62hCBhiW
c3EDyAlRnzX7j3KRgPtlo75Yw1VXtfed6Z69OtYbtwnTq1apncrrZ2pUNK6yxS1A8BHKuFc3uRdj
HD0VjUUZPSb7nKY+TwYzm6yTVztrwpMboKbsOkfv2GVXhDYiKknL8rFEI1dBGUJf3JocZ+vzgGxU
QPb5pjoFn49+71MVVceEnS3Jcmdv0t11YM3berKIVo6tAK0Awq6phnohyB+sRj5HL5LVVaiowdrT
m+9k10WY7Mt0EO92HV2pBsk3h3dvFw/cKF877h12T+uKqRBGBAqLRzxfnHPxNL25IVh04pBmdrgb
GYIFDCMXx4y27hsXqfbY0FaUnndt63I/lUN90xOEfK89He1TO6IETLntRnnmQ4dcGvlyW9yEdUp3
NaGY2jemYk7X1ktrw6WPU1se5dKm+PiScyY8YmWNuuqmSJPqJm9ib6sqqqt//JVC/r7tBFHw7FUm
MQ/3qos+RxMer1zR4dGVfU5U4G4cv0dPVYOozAxQtrIB8phG3TowXMl8N4IsGTsIrYHXXXWy/SwX
z3voLve8onIjUktc1ykJMdr28TejieyidwtyBkvkdKEdBLoaUJXXC9TSLu1gHdBuYssKiLpKEbkS
1N5GLtZS9ABONhzjiHw89TjgyD/M7oI7KjUCCX+EFVRYQJmRY2LeYEtsC2pJFaaZksn4YOSF2qrA
yNY/+BzvKauFZfE/MO/dl3HRtf/nf7rm3w2DLn5GG9ugLTEPYlv80TCooyCLqy5ODp7dYuKZYej2
HYk7ducTYU3Pg9oUwHgH1BV1m60nJjg1Jp3/ucCUwlYKMXs2xRmKluTSt4oNbp7ZRI/ExgH5Sk6g
mwfjbKicP61QTkZsXNlIggQrLMJjnBwntvAoBjLvqcv8Fu+Htk5Oig6/tAgxCi2IO9STooNdBS9Z
4eDz9WGQ2tq5gyoQ3vzXF5VDyM1C/RRaNX0twT6pRwFnTtIjhFCTdVeZ1llLP/g3t1G4f7+NyrHo
d0ExAetji59v4xBhiJjtLjx0g/xe9aH1opukX6cO8GlMNx4Vjj7+PH+uphbNj8ycDWV854za0UUO
khE7LzLnTP+1vZOCYDUEBDsPjgCuMDN65MHFjKPlkzmRDZ76zQp9SXg/pom34d6329LzvmVW0xJA
FkcPNjZEJBfRl6zJ0BSNc36x4rHYiFJQOBWRXCP/DG6lpa/UONUnJKH3nY1PT7Q1OBksmpJazEUJ
+ue/H24Ottvqj1F49Z3Rt9wg31FsAW0Pm6yUi3/1B39q4eigjNAFHLRNfGaR91svaPfVUPJ2E3ti
K0n8BIqj7tSbSFnxsieMgf3g6PiK8vBtUPjmdUSHQk5Zc/gwsCVuVxNY5vrEC0G//O5WeXintvU4
T8/5GN+OJtieIEXLaAT5i5Ek/aMxiBMant+/N677j2/O4w16yIUtsfz7j28OOoYu+hnZu5dlV8hL
KZ/uhtIhgaNqsUCGZc2jxAdB90rsnLodV5URG18VAISgL9kEN1l1EIDzt4Wi2Ur/FKDDpM3nxneH
jWxySt0MKxgYJeIVOrZ3oSOzH/6Eqf1W2k53O2nShgw7hQTLFOmZU/HJ64Jmp/aIf8Yjrlzrdi7b
YhOGpnwJqhyQNt24YjQvZpe8kN0UP7O70fsMB8xBSG2fM4TgoMl6hJjD5CFRNz5R9fEesUoQOZDE
Yttw5oDI5VsQQxwk2xnhxM7GwpZ2sqP7Rtkz9FRLPbLoHZGW6/VQEyBW+V50y2GWCSHAS9mAqjq1
dfGpb73+rafZFYjuS6mnCY07UlDbPXc9OgZglECJ3E48AuahPA2n7qg4UG8MCyNpXiPnk7r3Ptdj
eWc1s/vG1Hqg+hmcPG/EUBsHABW1Cp8SgJlbDSrmFpsdjguDkERBAT/FZJhEO9btZgerISLHqJ2r
9gXbG8Lx9opnF//usHCqElwuomc5GprqcyE9H/rb9IwWSxyTyM0P4CmmvdshxewTW6Ks6pxtxjYj
Ckrr5fej0Pn7TORKabnS8W3TlNavTxgNnthw8OQefAqmBxPpskNp80b2n7Levo/lQoEJG29LMdE+
ZVZKTG2chgck9Jz4FaQ4QiXJMzftr7lLnVfQu9tDgXhQ5uTS6YVLPPvYO2BlADdfVPUzkUOyawlL
m6hBto3aOqVP/T6IXhC2IdqgOgobZr4xO74zUwMhQPQq/83bXtapnycW1BS43jxHSFgc1i8Ti+GC
fdK2jA6zLO/idLLv7ImoFy8z4tvQ1UD27fxQhMVTafvI5HtTP3GiuTMGzQGzafV9K/BY9tKm++OG
N0aQeUuxknSuGc9y1aP+DqFhiWERQs7jq4X7b+WQUNCHZMjzEFUbn55Y2rS3nhMd7dI9UI5Od9kY
0J+WBAlkdu7uauiw9L82M+2sf3MLLO/vHz1EAuH6Hn4Pqo8WnIEf5x/ZmxWO4Do69HbV303QF290
49Avsz97suse5tCLjnUYf5MC7YaIq09DHMD3DMedJ00KcrlfvWTpXddbj9mUomLObecplyTa1AU8
IRaRkwsv7JMfvwTIFO77of9aj6Z5sOsJn5shzIuTyA2KFJ60NsGvMpV3nRMg36eNHZXZpaDxdjfH
zScj7IDGB2lybI1GP/ryGARF9aSpCG3qfKwOWpf3WWUOdw0t5OsxnL4osyWkG9leW02ow13v0k6J
e9fZQtwxX37ORGxuPNtimHZxd0Y/5FzDGri1a+1yNCS0tRuMG42raD2Hwt3Gw1zdwXtLNqCObz60
JczZV23Gkb83iSZwp3o+V651Vhrspa6bs+N06npEEHXOOQxW/oziGL3knl7rCTYvnpMOxrjSLm6K
We317J86s6ZVAHaZKU89uJZO94ZHhlXUhWILdygOsSmGlUCBLit1bbstsfRo8YhnzDh6DP13OYGD
xE0NKVbVxXrQWXCf5dYdFQc4RH3WbCuFkrgtwgb6H8Z508qJH1US8Z1FskRsp8W9GesDklPkezHn
8mCm2O1axOjM0ZCc0HTD+FkoJ26kgq1VW/ZewAVqsgubK/Z/GRU9I8L43H51rYrK1wxyMZz7F1MC
PZ4jRCg4I9n7aQyOMN2Q/SScG5o5eq8z+x7dJjgyx7kbcoqjAoepQpizqjl23TeZ9reedJ3tOFFw
iSeLELG+QAsoUVtMsfmEz5yM8GiM1wOoORUFHnv1WV1Qiq0cybkPhal3neuJBk8VGM+/n1ks2//7
1CJtKTxLCUt4vvhlixxZBoWhXhp7uqkE1NI7uoOSBYrL7+zVNIvvPYfoc1ElwWayWjjpUhTHIbK+
9IUEhDtSuDMSuBKl74/3LQztK+2zrOWR/+T6Koabn6S7Xg7WwXG8T11hAlGf8htI0u1dNxlI9+q+
hVeUdbd+QPKlS2ASU/kYpdH90u57YEOKt8Ky5TYuUP0GNOeVaQOz7onfyruenwspp4yyyFiFnPTG
KxE/9C4BPANW6RtX5LTNS8uiM1y+0janUq3KGx1FFep+xmPsWvLWzrp67XhxC5qmSVaThXU7n7pP
+WDL+yGFyI/bbPHp7fLomBu6/San9iqG5I7Q8t62v1K+6A9GSbe8TMhoGaZbyQ6XlWQYDsBD0J94
hAIxIW+HnquENpl4Zh7MB8cL77tiST3iCEZrbrqCe0HAy+KDd+XJ8SjrZQGwoZyKzSrzBv+CjfYm
nQgGNsRDMaO5YuPtHCPXxw7YyfqAfZ40v5B8EIENezXXhXOXFmzNESZdo8NcW0bFZgOjV5OhjAGx
J08etM4dMvZF1LYoIRBXo3dxnxKcN1S+QFf2AVrMJC2BPau0vo3Rg8xgKwAUYsZDJZmESf7NTxEG
+DBNrSYg9EriVfwYsf/r2/gf4Vv556Gu/YDZfCsrGpdh1P3y1/98KnP+97+Xn/nre37+if+8ib81
ZVu+d7/9rv1buTBy2l+/6affzNX/fHWb1+71p79sPwA9D/qtmc5vLVLwHyE8/91//BPW8+8wPyYA
2B8e7uW1/IT5uXlt29dvkW7fuq79ifLzx0/+Sfnx/H9hIlKWUugRAemwzP4J+ZHOv1zT8xzJ9ooT
M9/xF+RH2P9Sin6ewr6DVeOD//Mn5EdY/7Lp/PomR0OPA5Dp/b9AfuQvsxEkIWn60nEtl42z6f+y
0fHhchhpRWXGbIbbUpibANm7jCpnZ8CKhJfNLP7DTfpzOP1YI/inK7KXFI4pcT1Zzi9XzAoUMrQZ
yHbdtovHcFbVM9yXQfQ8jEGk/80+Ztml/LiTW94gF4LHLyRLt1p2OT+cosLOCOamSquDle3QmhNn
LpEJzukrpsnL79/ZP1xKOdQ+TKrkvLtfT+09yHmWoBmXcZu+Y+18D4z4HfiLSsOvv7/Sr1sz3hRX
cllBJGPgb58amdUzdSC2NXhH8BUvq18boYdIR8iov7+UxZj/9QYqz2Kdkr4rqd/9sg0MKzMXZcS7
QkZkY8Y2L+j7wRh5iFdID0ZfgmwCi1jTQTklqUD28tYJSc+2i5vfv5RfV87lXXuEykC3ciwPKtbP
HyWCU2V0/lAdfB/ReRrceHo6T+F4sYzpMlbjmU33W8A2/feX/XiHvwwh5Tme50llez7ap5+va1hu
6UirZAgZ6VWCAQL/BXXi4UyGxhl3DLGI4XVSzJdE1QTSGPFrI5pdNeHciUXjoAn3nhIvffr/eVkC
/70v2U54vz66XlNqO4sISe4otKzCzD14kqt1Dlmxpuq+a5P9OjLyjoLs2vxDd/IwpTl+bd0/KhdZ
2qx3gxeCMPsLdvYPD/g/fkyutJmepGkyvfx8u2ad6Cku84rWc91QMiNToNH9Zprwng+CJwK6h7S7
l8qmx/X7Sy8ctr8P1h+uvfz7D0+7Ur7oDQzuh9Fle4jWZ6XD1FlICSu7GS8oWbgVyXgYPO9rHD8X
DXjS37+Ef5oEvB9ewS/TG+iTCIEEr2COKGTYcrx4Y/I6l9RaE6aE31/MNq2/321MzkoxLvGS2bb8
ZXCWQe6qvKzyQ2mSZVqzryjT9wHzHS3Q3toJ7FV1semz+Fl3kHemCOwop+az2ziHzu+ptZjTSfEz
Uzad/ICx4xj+cRwI5WvNSxUuKV39LRyOM0XpM1ut0S0/jUxwfpy8elaLXakfL3O2o3FzTfdAexRp
55Lfs3y/9jBb9s7aHso9BjCc1Ih0S5tMGoViaT7VHgMUgnZKGDelX0ffFnNT01yzGCvuugzYqi4P
1NgPZyHwaIH6jCx8idaivyK0iU+0uJFRnK9RxZWbenod2vE+rpcgAAetynhVQspaFSYYDc4tnYRw
Zi7EqzzXJEFE6VVeU2ELHOLh5ktXmwfRfk918ppJ85Q6aIhI2oO9iAR86Le2n7yDbHvHofO+jCfb
ZwhbBe8hLh4cF7vCMhUvd8ZMBxv8JApJivdytL/BBw7QDkXvXhTvbSlvUDIE6DiGszV6B+xpT1mn
t67bogMYLx+TR+eNsKs70rsbIurHKX+1uKZouEEQ7S6Dj5tnmKazFZOsburXweDNqZneHP4hNEOI
JGlArIbO70CSk/rBGYg5Gi3glJdHHTCBLbc/cJP3ISV4sDSeYF1xJ8v8vcnbnd9E750Mb5BNwlmb
chKtIvMU9NU3P4ItO/JWjYGpx53NSx/3t4n/NioauK4iPXVgnbBx7nVwqpLKP9aRdVeVmsMidvxV
oGboY6gmWYR91Z99n+127p6ilK2t63OGfQCYxOpSha8+FVlgNfWmiL/X/YheO3tdLrEA6iJsXCsw
WRwizEs81V8Wj4hvZK/ObJ6QatcrNj+3Y+XdytS8GAMYNyKx0zJ9tZL8tZcErznjpQapvySWqzJ8
cBAYw9sCuQKfQZgdYyp0afGEGkJGyS93qE1NGGtwwwT5Fsw/lAvAowjVkJ6CfmZ7MfOKUGN3u7qK
iX+kffdBgGB1vEP9/Qa+C22Pw4fVeP60r9Pb8o2wOOsejSoZzjDMea6uP149wI50NVr9eVl3k5qQ
wvjVrmgC1PUrZxw+fnHtL1SF0aKJSldmlUXmZRnKw7I4Oyjf6bEhggvyA2omxilr7B540NoO+otD
92zXsq2/ShMKjHHRXIuR16YzYjNBPi97GFyi1a42g5Hx4diocxeaMMMR7ct7sjy4c844aIzsM0q2
B9kRWxhILv0xlWD/eB+88eJnPCvlgekWWeZwcSLWKayli4BzSbWbJ4xchDx7fvTK+ZJPNC15OP10
P02P7cye8GPa6pelPsL6OYwMIWjB63HMsGR208VaPiiIDua3YF71eCo4W2crLfUZiFWEga+qV5nJ
1Nc14VZW6bNs0lejFoc67r648ZGy9vvQM1woYuDhhDplmmCpNEsWtuqBJdyCn426ZP/xDb7ehzUx
71r2F7XMmZ3Byxo9XrrjcCmLq+Bixv1oOLctLLu1Qqg8ddcVHh1UPo0UqMSb8WQ2sQHhnqaS5t74
8PT2g4kxCURFQ3IfFIxxN2TM2waF2J3bjEhWdLnBBHjxsuXp8gieWWZMr9OIUSqedKh6+AasDoF6
Z8FJ6cC/1QsM8WamrUGCBTemUqrfdj0DXgzHyoZ2R8rMooW6kt0S0U0NHC3FCMjW5LIexgueLRTK
yHcmw1CkdRCANxnYn3BDAc8XjxGA65UxVsDcquR5DHtSiQgA2/oZNy6zgKQYPFdZxL3yhuliZuTE
fAzIj82Lp5P3ZTkw8+zdxdVhmNwapriuK9DNdeb3OjAfEyhcvWk9DIF/oiGxQ4tXEniHCOKPj4ji
gfbxZuXh8WPwIz/Cg48AxCBWKWZAFUnxalnQ3K3Fc9pO6W6CRb52GdbR2JfbctJvxFX4W7f0HusC
g+sQJFcYYGCW5nAIMqRDtCyCdueEzXOtuSNhS2J6TVPeNyRWV+urp8lWDebUXFk+EhBoLvXaS2ob
2QVj3gmNPelrMR8ghWJYJVslyYQEIGSvq5GIxcYJj3Lg8XEJgsJWt+joyZlEUlVuqhJY2TQfAGQg
ajPbaVNb5NzPhQ/bgrTCqKvHTS5xP8Y8hEQ63RQVWm7Vs21X01utultbM29NrJnYU948aIrbvOYm
9SmRKhkGWq3Gaue4XKxnMgfrXcOr7Lcu0Tx/fHZlxjPUz907AXdto+/GkeHS5Y2kN26/phEWytSM
DcqV9QZtXraOlkgPOgyv/OCtLdqYWBj0aQKRxceeSNjjNz+hXIeCxt9MBMT5KdSLCkXOqnSjkBIi
54tocDYiR38JijpDfhcla/22dOKQfiDR4E0BVzgXnUfLiUcgCvTjXAwP9jKX04mZkQCu3ZZHNByc
z4gCOupffByuRq+fWDADMf3ohXHK2la17mWU6u2D2uYo81mi/N7MBa1VZ66QV8Q+TvqBP/Gp4CFR
43XN8WAnKqo7gNA2jgixeIfDrtP6OlQLlodGQedVMenOnd54qDC2gnVxg6auPMzhdSttiyecjYHm
Wd4U9ehe6wVbXTzaMKAeC6Rhwi7bG3tW36Z8eLCkGr4m8Mqi1DvC9PO+QJemgd52xvCUlAKEtlMd
OHzjZh7iz6rtzRNpGAN0VRcRHfwzp0xOdt1DBqlilBSjuQGjA6zEDkGWZchonKj8Fvu4GueapIjC
wN5qXfyQSXqKycMcs2fcncbGjNErU7eeaux1vgkEGJLblgEdrzoEaXvAt6ghG4NSelxPm8meyKL1
rprIuTFb+7FAGb+SXz7O5IJhT7d422m5V21g7ULQ5jiErouYfnvj2ugOcflYZXmXLpINl4BTRC0b
PNLIKbMop9qraE1PJc3SakNS3bwOc31vWj3fLBFr2y3Murw+1ULXO4ToiKaJ3YEZp2A01d13EjZu
dZHoNSSOXezEMNKr/OT6ouahSM9+xijKL2ogorBatgzNyIqamq2xplBMmbP0tugN1cZim+fKb93I
8mHqwdp14JogDdw1jnUdUM9dx0ZT4lLemIr9Vj+Kz8IwINCHzORGCFUzCTmY1E7Ho+8tObO+OPRg
GVZjGe2pkVO2rVEezhXJZHHKEtDb8OCGGHsusjydTFvXb0jknHy1lxM8eur1m7BJTZpQ5cCZzwXT
RcLBIRqb3SCn+jqy2mM5hZoVaUSl0fZ75Te4DHqCNqkaEigs6EakQC4ljTuz71/amCdtxsW9ynoc
OI4ijUKRfu7bxQEalrmRMoIU1oOoMtN13ZLV44eArwbtHkqDgnfDCrPpsORuvMoUK8MgWnXpXljk
6vUtuSyUp8l8X67udZBRXIwKrhe9O4088gxm+4+V7oN7VpFk13mttQ7GUFzNDS7LkDoB05mPwLA4
27WwKcZGx1iFzkH7ziZiVdiPRrgJ8X3e+B7g2yB8zgLso1Pffs1qI9hNYR5hKk6/lPgz4BF8rr2C
ppxNaLrVsinqYsRSOKhV5z0pmcY7Tm/eLsCP7U3ts6+Qyk05howojugeB+PGtNkbzFod1BiyQSzY
plsLAhNVLpVdZjFl2f2+1/4J/6S9glZzKWyw72pim26wTXZjSvNTlb0uC+Yf1aVuRoKGPJj9DwY0
5uu2FytTfOph2E2ljT922RSkcu5XKLBOpVGzvtvsszyTk5nCz0CxHS1s5O8/tq1p5NA/mnhl7aes
m1hhOc0k8OR2TT7cjz4QM1P6e3TKvFKHD2iAsMIeb/1xT2ZHPZVFec+c9KlU4e3HVrdLOGYqG9li
GycXW7F5S8PuDMCztN+6iffdmBCvCWhhp4yg/VLAyRd2Rb+1MHv6JDjWYuPFZe5gEiTQLAiLLR67
w/J/3+ZNI2N4nxsdsInH0Rvi9jVQGsBQ4D+hBlE08DW2mfS1gb8T5i526JpWCbno2KavI7UVHEwh
pzRrWG7Ruhea38/uQmnOdzh5t0GU8+BC6zSsGvEXH2OyHLb0UmvRy12IsEBggJTPQZt8nUvz4iYN
9GgnfbWx2tPmaTlxck4zPD+haUqmc5Ilq4wTyd4uuLlldi/78XaW7mOuvFufymElFnQcvnBV35bB
8oi588VlnV5XMazgpGrJOasf3eUYMozpUwUv72DUQBwt1RIr+H/ZO6/lyJEty34R2qDFa0CEYAhq
9QIjmUlorfH1vTyyuuverJpbM+9jlhYWIhkCcLg4vvfakD+1sURjCbc7auzZD5OS8KUzzOvn2jKw
sGFiFz1vZLM01cSRlTJufk2p+vLOSunnShZfxFPiSu9IhFkZUMWy1Oydd7UX2/ycU1351UKjocs2
rbPeEGLkoa8DdlxwrsXXHmyz3lRK5I4Kq4VRzvHiyRdz0irPtFm+mKAWcB9YD0nugD5jpMYLeq8V
zoTFBvu4Bv5vWm6SlsnxYHHgmdmzQAOMnnxLbIT56TDeZ41Ik8+jQ1RUbEoNrEzZ4l1V9fl6Doak
CH3YDrt4EN9B9KtlJdYWYn0sx8uLbi5o1vGV1i3ZLnbokJisLRAExCpZy0mfsKSzbDDVMmWK1SvX
IZ5GGpf4EmpXkYnIzy3N4iQmUxwnJuJisVqn681gPFkpSiupWg6lqh7NhmuiM5a7Bhi+ZS03edZf
VMoQiwI0C1EtSev8D/HWov5hROPnVD2hqnTrARg5EaXnUoshWufs15m7arDf69FINjX5GcrKZJdM
nA9NLNFFCpAcwqgXg5H48ooYc2qd9qoWFCpSnlcS9RsgG+FF/KWUwUgfcehReRbrXUzcHQ0+S8wz
ihr+nlTuQrmblcSkBDOftJQRUzIuEnvYHPkn0WEMZf2aI06FTYeBQiFcmsTv67JNaljo2Hl3ZKLB
JJi1HuaLjdY8XKvJ8Ic1hvp3yTYpnqksLwUnWYzLqOE2/Vr+bEeuabGoHyum7IPCboVV4U9jC7I3
exikYQXCMbLJb9EQWbISpgXzF5EmxMJbhazm61W7iuoYsas/6h7L0LXN21pzgxNCXGgQuw7l0L1n
MwsQ0dHWL2Uy/mib8V50JeKsxuuwMyvjY87jj1T5SksBDjQzN89LuhnpgrPrJDsVApeEViFKEGPH
1RNddxkfyUX8apRgLamqtKaKKEbbhwNdxiqOyRjezev8Kn6mKYmaMp1i3Ztnw6aYaUmce1G4HDqV
1STJ4WX6pHJ1NCaFiknXM3+G6+Jd9wa0Hlpw2M/CLag1rqSsz43Ufc91fs9+ebBOs+fEXP4zE3Ww
NOV+biqJpN7sOxWIJkjZh1Sm6DWWcExSUt5z1h2i4GNE8fei4zA2J751jJCQrZ6twiQRyyqSP3GT
sIsHZyApcAc1MjwGeYl3Zm6e55kmSLQJn4uK3pzmW8skQupaWIgfcwNpWCi4iM1Ew4sSFuC9g5ir
poErS1CpJB2LmQCwJoWZGXX2jKpHkYMdEhUPzSk+ynY4j1hJR2onpiHW1rRKdS62nWRi3qI4N1/L
Z8JqjPsJncJp6mt+OL26w8FBPYiiPP6e2+mT4qHftJOfD5jhBsIgSJstXpG1nK7XAxHJnEJB30hY
UC2S7ZmF+cNAyORlzcInZwLV5kWG/aKZ6g7HE038evl11qOGyty7LrXDpNnMWn5QqDGOFWu2Zc7h
idGgxfKe8R6D1rcZ0XEbOTSiiWWRiRW/nYb7fJq3S60S7kDxn610Yf0eUQOKGbVBFfa60oJ/nW3y
mZ6hxIXR9wUwAzE+suGyudZICzwOekLRrTSOE0jUTRrTG5hAs7DMEwBfRxSnYk6IkdMkCWugI6Vy
J5CpcVLvWJ5KLqFjFZXBeNsMI2tQp3dwJScPndk425T4z5jcpyxHTM8CWdaqu9hkNln20GBClDUY
Iw22zlF7PPURII4RS8EmN/If16iI69oTVC6+PDv28o5D1FvFU9svxynFDruEAwY9wlQJeLA+LKVg
xnCONP2sz8X3tUojATDwCB7ymhpVginb9tZICIOPGdpKSpPXwY6pYuY3ZC0nYEQ9x0CqnaZMTxfr
h4XUkNPJcSxCnUaT2j9J2+AtC1gfNfl/10o2kZsUYDSOXeZgCsqZIxOlelvB4whEV7KIvYDaYQ8p
VsoXfTa/hxn6n01AUkUVIdHi77S+LRaGkJRMWtbJr93aX2qJpXdYZSyicoMOleFNixYRqZncXNfM
SJkpOYuxLTOZRveW+bPp8GeLYvUqSlOqwTUJj1CkOl+oMmzYrCYIsBs8jNUBMMSU/wLEVB+Kj3ZM
KBoEMfij0/VaRmnCGrVeL9fZ3PWHMvXC3GTo9M0CvTmzxBQnXUN0burSdozUBDNcc9/Z9afDBiNk
khN05TeMr9Qb2AQIo/zdSgDnajEg+TFVftUETJ3Z9dTsKxJSXNHq5+y+IXOOKTBuW1rItoMMK4XM
VWorOa/O3WRFCicg7G80AgIYedXyMJw6xlK60ha/QFkcUn4aKFhoFjWLgnb5EWrWi6SXdcDyfGtE
A52bg6W5cYrXuukPUV1AseBn2TQtoySEpQRT0nyB3zSD2Lggsd1Lcv1GoqblLhZr3bDvjp0e1fsy
sySMsenoGUtOtGCinmZ5HB4WuXgqCGFDkQ/AjDy4WnKC1SB+wYkx0VC+cxNZqjc4Vwj/JgfnGUv0
Ohu4PBH8VqvWHBUtTy9hpd8U1B6GWR0CsA9ncgMwWuRjHWTqaGMWsjX46YPhNk3eBbnCtCEd5kuX
aDKEgBIhdLwGMnwWjyzKcRel02M7aIRpQSOZmG6zPPoAVqJ7of1k6FlgFB0kmlp67ytMz0oUpbu1
tknbkLMXSDz6dhqM7KiEE0Ivo7wtJxskmY1t2GyAdJWCV3UlV2Wd2R+M1WhwKaEdV/EFXm9C4Xoc
3qpyVA60BfOPG6PCVpEuTP9lR6LQUWqkLC/1HRQPOMHixsyBmBlcOaCKqn0X1bx9Xl7yxIzI/iAS
DceyFysT9YOYerEZ09MoTYTTWji6QlIyQU3LHUF0+VcnS+phKOS3EqVykOOK8QtQMptqUorD9SbJ
wjfigR1fFa5RAmX+9eb6HG4U24+b7DOpMOrlFVEhbakfrpCg673fHmrCiIpDBCBzA2FQH2bfdGoq
qYIG9OdNPeHjVpw69UdSwYybBoLFPi1bJgYQsqVxgBOdVVz9zdQQM0kvIGDikfZQTLD6JmSzszaD
t4iTI5BZ9XC9GeJMg+0prisK/v6fL6QhH5RnApRLIPThekO5X/11b8gyDYmTeMWaRG1SVnGINUlz
60hAzapavu8yRb6vGkA7WUlpUEjs4rIk+F1NnjSzbY56j01mIq6eID05OnCW7qsesgIEhwfZbPE4
tfPZVCC5aVme7kEtgYROysQ1QSK4dtlqSB8l9S6J5donkDPxHYdkqF4xugApvEGnszgdm792T4MS
Dym0N7cTn3F9NE+GAo1glrzJKRFWDnydaFrq+1Ur6nugIBalceoU1+cslmG9M5i3unSZ8eXfrc2Z
otgSWGvypstVfkm8maWhqVECEh7eVc90BiKOczdIwmwq7hpl/EOZI1AXeMVYAigaQGfu4bv6496v
52QTkDXUOHtaY5KzAGggiHuTZKvH8Zw1xFLBQy3A4wuH49XmeL1H9twDhbMVoxAjuNXJ8yEy8++U
jXY/Y9vwcH3qeiMLmuT1Xt32KWysOvfp9PK9yj4DmnsuqPidL3OXjbRytQKsa+T6eblz+hCJuriB
5/PFcKRvTEgED4u6rab2wSA0JWxhwtm65qviKrbE1dmjN90OenpsCgFW7EMfTmYfUHE/GovCM2pE
al4DR72fz9bQZjeGRjlcayFJJnQ1XtyI+WnrL70SHVpxiXdJS2BnX+vYH2Vlryd3RZIOhzEzAVxC
gesPuehoqrACyzw4W01viGqIMhJWsECZG5k15VZE8BDY4LOVqO7CPkARaweh1t3wf00mdMRDZeKt
TNkwgrSwL0PaxzdZrqzATmZCGVdJZhJRfjUNn71sr67OUcfkSRAH2Ac1Y45xvSvb0Lg6GyI7pYjZ
LcNEh+Ag6/BBuXe9CfX2j3uJUatB4diMnMN+sWDbg+IaYb9BPVym+I971+eM6GmKwnVP9dhhnJsp
j8fkYtEEgEYRedD7qmTom07p3pHB3hiJxRC9jLd1nLzmMfEPGs6FuG7BJEX9k5qB0zPmTbwssp/R
mCk8TNExhO6EN2p2MXzUuCsMinRmtNdZ8pR5Ss5ULX+GNgZo66aDqRxX8zupLc+rAfhqZsaogH2d
mJey8lXxZqlM4aNFeyKzgf25BOXnSjC2XFLD6CSJuof+LqsE/45j96NhUt4j6N0Cqqv9b61GOqoY
XLOTbewhaJq+AiZ2AgVhmwjmqyxsRczra2oUn51JqietxID1TZ0/+pyb8GPRIaxaBGlHQIKr1WA/
ZA4iKd6LHyCr05Z5GdBmFkPadgXBBWiAye1g10yMVOuxjyePIouLIStI6JDxltC3NY6raNY5j+nt
WvM9ybW3duVNhFrZnhnmpgFpekypEYnrS1QTmoAs+lF1ok/N6j+1UqHudZdk5rzJI2ZwhsHyG9/v
6wRMdNUOa6OyGaey32sWbWCskKfkpVePRZW80gudMjlu95KIELaaeqsOw63aAJSy52HZrbCci1bS
MSrjG5gSBjgRk8teHEzbu7kk+ZnZbHsEQkkZkyT2VIVEca3y6ER7lZV8I35GLBYCefo44hnaIEhk
Rp1f9+tCNMtwr3ZF2N4pmPEHi+XTtaKXOtG3KAXN1wWVTIUFN53bqyFE8AwTtzE9tw5mdkOuof5S
huhDFpCaa7DQUSXWLXraUCCx2tusmXzNzD4SR37QmCxSO2TNbBckjALJQpTMHtG1hISUYKAslCf5
h9rY0manI5X/z3obXUjM/k0K5sisCpA1ka2o4sn6TV/UrUj9h47ylYYjo1xYq9QK+DgFvs7MHolV
F5/M9OC9NgIUBMrzWu4im9gbVPhtMZnuHbNuChQJ8mixMrgeSqxcG932cg2StMpylimPKAt35zk1
2WU2WFwOIettCLYTmSymRiMg4dr2ZGuXVICSJqo9FWElQde8kTf+ge9NcqVJlA7yYKW7ZsqfegCa
jiYylv98UJTfjWq2OChoSBVLN4T+8XddXkRyhU1JZNcWyvOAnKjNWLKKr5TM9kmxbtYJ90rrzTPJ
ff/5s9W/+WxFRhQIpwsBlCP/pqbv9NEoKPXnu1rseBchFSM+SImfDcoMkmqcK3W5N1GLLLPyTJb2
3plg0rAKY1v0HiwjDmJdhq0gs6Xcn0ga38+Qv/9BliYiOX9vNopsIb+3ZUfT2DT8d1la2c5lppsZ
zcbmW8Y9C0S766YN3TCLSeiuCFzgStfmgKHcQVeFZKyZsm8h5kgSzmJRsjsy4OCoWBGjNfjQxFrO
zlF/WlX5kbbFB6aKb9pEoKtMyqI0fq+6hMnt7VWCCNeAtbUoB/aNfm5e08WyNnPEovCq02CZ8M1G
sOlZebxRRxbyKjmD25QBN1pn8gb5lraG07YDz8xYnJ9Aou2mhWCIwhjvlyL+mZTT5c0x83uxYKPO
82G2033edqOrzy+qKDImZrM3Sua38QcZ6cS6a8tDjg/3P7cI5S+WNZqjYiiqZpiWJZt/EazWc1JJ
mE2zXUIqrwuZEaAOex2q0Ju0oifTRdjfVGCgX9FAkLlTwLUw1bMy6oEJkY3hgIqybYGNkWCb36BJ
n3bdCOJLjNfLRD1nLXKrOMQR9ZPWGe/1kA3gWqmOK8CcYJTX7wIzN51bXwVmswTXYnMUU7HAk4tV
4yPqJIRwCvXqhFMnNhTLhCJZOtH3t6xRMIBRy4Kavaii9pyqOwLgwHKCFG0pt5kMoX7a3+Jpd5je
TQlpX/mrtbIiZk/7o1BJEEoEdW6h52lD6z0Hdbi5vh6TvwJkFw30IP3M04mECwuTY1/7adl/Fc61
XF9AiaEA4ecA1WO5/MBe27sF+Qh23LPlJRd+GY2ym2qW2BpJIujS8hMTPepVVHx0SnOZ2mKWIMhV
Z/0NJaW/v9ba4aWfdSvbx7X0E3Y3MMaSzNgqNN4U7O5JqOP0SzMWWDK6so4Qb1LCQZt201YicYLg
haYO2C5JscDU+/pD1ci0nJBNARE1ng1eZIfgEFXTpz6BsjNL0k+Gk1Zb+1qIBMyErQbSm3daK71H
2AavX7XZE333U5pm4k4rjG5mbm+UQUYMMMykAxqINfAOZ1PfHvKqe/qH5vo3I4piqKYi4wQwMNv8
1oFFAxoTXeqynSZ+shgNLJ5jDuf8kPqb0kpZtGIpQZGTbMJKbN6JDbNKKOl0oWFo+vwf9Lt/VXw7
msMgYXAdEVis/m7i78HzIlZQkl1uRG91AZgCf7wofeeToCwu+2uOTzWNz0J6Vdj5Bxk0L5pt/MOx
+ZvOXQNexNHRLB1J5O/S8yEZxtAsq2TXx7MwC3NVDYBCu9pF2dK7KMW/WpZq42p8mS37LxGS807U
N0ivgsIRJy4hL6VXhPajTHYRMMYFVxAau6Se/0GJ6/xFJu/oMn0OCnmQpJr+uw6XCbbONjgsJWz0
oSexi46ywpPHLnXtEBCuw8PNmpuWb3DabkoZGk44HSxZb32VP6RAfQSOMPlDYhc++gnLVUU1Kimw
Smp64lFnJe6lQ5hXDc7zpmNL0pdxwB04QhKWUqfbEyLxhG228uQVVaxatBElDh0nqeE8O6yFVPle
bR8kSJX+tSYeEc3FXGPdESzoUelz/HGisJa/1Eaf7fKmHPx6SOKAy8LtUVY+mYUamIVzNuNlPTnw
BJOFfQuJ3MxIr81D2nLZaA25PaqirEHiSC9t3eUANEeKq478uuSIdSVtJ2qOV6loSU3NdqTHmA1c
mTEixtk9mnTIa1k+OOQjITgsFq/QoIrLxm05RN9GJQ9bU4P0h2W/6mwK2oC3gsZsIbitzbFx6vo+
XwhUMWFzbPGUzTvyRX8C46t+zT7+vzXqH6xRCoJzdO3/awr4izVqX/5IPv49+vyPv/nDFEW+OXJ1
LheVnDNZN0W39z/R5/Z/yZibdF1WbMP49dIf0edYn5hEMfu2LMjK5tUB8j/R59Z/MdrLDmx5KuUq
1+H/iytKc/4601c0MqkcU0z06Qx/7wQHyL7JGs/SHrbOqrMGpZNi1EmKS7jEiBgd2UUla527dE4o
Qc3tRl+Ex1cp7nI9Jd1h1rdkKE5k5CTRRhKq3oHN/mIQgT7tBw53FHCZ+snKFRp/qdyxC6hTwkg+
GiuOyfim96qINb6hqweUXaDvSdEfY1qN5WMnkUgs8rGbEnRAP7/2ov4qZ+u2HrTxBmYvSheVfLlC
zB0tAtW0ojo6eRkHpC8cx8XJSG2YWvzzRBE5pupJKvuXVDI+FxVfpqQTvdCh/7xmZtX9cA+vkJmO
Thk4GU0P04HiDovgXGm2G6oDW0AxflXDeq+kOQ6WAuYo+eg3ZOmhiLWbbRUxhEdofIdRqU5K57ct
LspUL38YpvFGFJRrFdTysrX+xhAOgcjQu/xmqFIbZgnUYpW8JIcdlC28c4ZEdpHJh9A5xKgmERUY
u6lV/NyZND80gKFjiNjL40c8OD8zhN2Nah2LPNuOpXKRo1xFhLm6qz41zBlKCLXZDqthfKIM3Z/1
dDjiV0FYlcS3RQvNQa30Tzgn/SXWTWNjZQSNozR+kB4oI1EJ6NBzUTbctCI4wIYAuqilg7d2lu8a
EoD7i0P83ss025VXoLMH2a1+gaOzDpM50Fsi06eCt55J1SaX07pHrsXeX6Gbl4ZQRlSH1ohQjMUD
frnVim475nJ7tJD35BeCxqiyH2aDjJ1QoBYzLzktKckThKQV92yQR+wxKSgeErDbaRPiKLe0u85O
wF+ZqeyNdf4VVk5+SK16awrZjTJNqtdZUrdLbOmJzDTfEdXWOM4ZeOA1BMkSkduAVJWd8dXvnon6
Mfdqvtz3GqBZwmC6PZPhzlPN+qhQtXO6ENWL1gxQ/A1PNUSqnDxFZyjcjj+EyyCy0R8mRGwvzFnZ
ePZskDtenQO6JVyEvfCISWHZ5723xljtLVTVtr4QezRMu15KnrO6QiNelx7arwkgN/n0udW5qmyY
O+T1KEmysgkQU+LaZJqtScMBUGcepPF6No13a9Lnx4EULIfa5WaNSPdOqXwThyOjVpS2XTQ1flE1
F4sqnkvgtr0ZCgj7zFeOSsXWSJcLX3E+eRNlxWMidx/Jar4A8oSsTgqT5Qzvajpe0kVD95DgSMr6
+l6ykWLnzZ01pfY5S5Hbp7iDNsYI4Hq0fmZRwm5pMaIkHtlUh1HhEQv1iagpyMDzkWRVfElZdo41
iezLud2pnG9fJdoBGd3CFL5Fo2e7CeydLKvReQMPcTWQd7jidaRBE3mKBhXtpZRj8mkqGAdVbwYT
nvgeNvza9KwQm5t0sLHaYDoY7JVqn617yWCeIhD5sEZr9uii/m4whp8Z2T6upPZUvUkmtwwJyoo1
AI5lcsaMR79vThqHS+/Z8B/LATuChpAU0onaneExQZpezrjSYZxmUIQJp82skHCxas2oqBDapxvs
qij2uhv79CQBQnY1s459dgUOzKt1ajBoFqQCJO0wHfHdL7AQ510aiY2UyJy8tGzu4tJaiKMmc26g
wDcYGuBVunZ2/yUccoA3FO1erq03I2RNR979zQSQRh2SgEhotglVfWMkRGjBTS1xEul3kgMvtdeW
6DUDh+rMNeqGvqSPMKvHWHZe42k2fEiDNSDTEalh23xEjXoek3jyx6x6tqHTsaiknBln5a6dkp+s
dKY79jFiYO/2YzGiQNSJvn6oElQjSTGh2Y1uw3W4n1GjbyJI4T6my+kABZz1Stl4GYtyoJFkB9nf
YPzDQ6UOMIsL/c5Iftr93G9NLCP1ZDSo8WcDcvbwuhYF/B/zlb2lUyWTOTXL9zAmfuhI3zbJSASC
NdkkZTHkJVRIYC5eFPbLsBLX7JDO+EgkHOm2TUGcXOFolbMgVTXKpOepS+rLoFhPZawIZDtRWGsd
kwXVvJWyntykinQk3Upidrl+zE1ab1cl/qmtFcmy1rcCXWRPNaYEZkx5VyMgCLRyqgx3IAMrl8BT
LUxXFt70oUgkfWLNsMCjfN21COI3TZcw352MC0QDBBPWgmI+Z5K9tnbnd+iNKOPhHrEe2OHZq5KM
Fo3CjDYbBeEJxOZKA9uwscx0kqjdj1AHOEq+4zOGx+ns1CLaHuU4SXL1PUyoXZbZ+RYUXgY3VyZJ
NjJObVPeTew1uEWHemVwWJCXrZSjha1/kpooH9tMpfdPVAQY5kCxxGwPC7Aqu1BTMjnNFIuUOmyN
ARtOXhIu0GM7MA2NTLbQQdgnT5+oH89y2kjPbKn5g+58jqBX/L6xja2VqjWbtvC5yqq8lQzzoESM
t4mz/sjG4TNdBh1wTAr9vS9R1aUpLAGNcbyIYSIbD0tK6KUUysSNDgwVw0qM0NI3jzJiBzavTRwB
GgHdoJgplVso/cv1sakzyR/6/LYuGAulpTMDtSKLIlIe49pRXQcprNfXc3pqKbrgJDH3c1tkXpwi
Nq+zTif2sofMrnyrc1tv7do8Wb28iwYLKJmCu2FlHyqDyntuds4KzBJz3iTWgcy+NNkCYsxACuM+
ZufNvpRSubL18Nq1BPH0ZobANcpORhcD1he1Pgv24wLlWV1HYpbHfNlbo/oRNh16WWuwTlQ3sLx1
kOUNK3NcWe9/KJGB0r+YEs/Iya0z+CXpY8Vqg3Di9sdMQllQKdWTqTfvfU2UfdYxjEQghnzg7kvV
5w9J32oevaGtYH6ppeIlxqeIXxp59pLXQTyyZiHzgT67hquqSutn0gGqVNLy3FaEPWCEUzB36M9q
r6gBTEvmb8HotM/1rRxK28oukIX0MYN8rejkgSLuhefikw66buRq/YLNolIGU8tNXg03qZqRE0Q+
4C6vAYzUWbOtofBTlVbepKHvmMS1wo0RIUvOEYctgMqdZBH7QA06H/o1pSE7VcQtD8TJYZcI8kqz
EaaYwx4p4oR6V6WnleGfIjvbVWv6jMJOvqTFKZachyTrpb2W9KNnKouvN+wHrd1NkRIa2i/J6K3r
6BXAcTYOhjo6enynTJRQr9uUQUcFLWkppWrQVqkU2BWzQPJQ9n1LSmgfnmL8x+dMl99RJlWHhVk+
0RMk1KQ6StObMDYaxN/yIbNwWFhaFcxI19H9tX11sBaw6tCwQBrXdUmYeRH/KCSlQmuAZh/7z2Oi
x49JOJMeMbYjEWtsSJCI08JermJMhCHQd1PcYCPqD4EksyV4fXy9YY6t7LMWOStbrhSf7frQZHSm
/G3qo+6K2ShLtNU1KAX59jQTzyleLpNeJk5MvjSDXh8YRZrD9d7fPfy75+ZRtXDyJlRLxN+C8kNJ
Wpi1+398l+v/C2H3ECU4D7kICCSrWnz69cbICiBOfz5Gz1wAiM8J9f3zlX+5e/2f1/eMTA1ym93m
3p9/LUmqtEHCobqyzWTq1/v+3/5KJULrbdST6XIJvINpUfw/P+3XL7i+Fbpimjf25l8ffH2uakuy
19n6dTtMhwcHFnTTV9rOuDYF7FgYxcQLlWgB13td3qBzDRnO/nyhbeluALUZJFYgqlb6vndNZaVJ
EX0Et68VER/XGzJxbiom81sl56yKru5fbq7PORqU+6jMCFYpU2g9A1ppwe2/xtxBqukBzYNyxzOU
rwRCNXGQF/kTJaTWjQtaaC9wwk4xFwc2rotf9357DkzGTk7HYbtYzFvwAZGxojugyBYcLpNRL25P
JuABQ1B1UDF/8Tktq9+4JG0xLtj6TpJho1YRAR/ic/68WcQnXqUyfz5XmTCWrdUgo6MoD5JIDwD1
JEGIz8hzFoEC//v8OM5OgGnheA1PHKyaFXfBZ17/yInNewRzVeAYupPRWBrYc9dXNDjlmjqSdSK+
cC2O9fXebw/VZRmCVb+hRR+veC7xDfIOJ5HUdMRHqGl7uN6zuWR/PYxrYMw2uT2o6Zfm0Aoo9TUd
7Prw13O0Oy8cNttsf7sE6wF06uY2RYla9AdJD17w2m3ziUlWfI8COgC7vbFOL6iLN9F+CRoPcPF2
XLDV7KaBbdHgdj28TMG299EWbObFR6u5EDkARmvdhw/bMTsUR+L0tgRF+cYde+jB0dyM7uBRols2
WwCxnrlp/TfxYUc6Z0jyt1nrvaS2e8SksX8pLe/FlgLzsnzxxODxgfkmfDAoc1Q/8MJJ2QMX9rY4
voQPfU75ACXkgL/BBeO3ZxZ8x3dTtkwB7ra8N237u/PKTeMph9WdvH4zTsC7Sd6BZ/ZQrBnZ5tQY
NThj7vSaNCcdSh7eV4S4621lfHF4lkz215XModecefT7vFxKB3pT0u9i9UD4HIqRagnImSRjfsRR
ulya9da09mHkz+teVk0mOWc+OzzlfeTnzNSn2ynglCghOX9ukx7zbDei5PsubZzbCF5gObuyQqTL
C98jOw72lq+hD5sWHj2pGYHJoLBPJ34W+7qd5rIrZ0c+d3joEKO27iFT4hMBY9YXvn6Jy6083TgL
0TAi7YkpgemcbBbMXxqKGimgCoRGH4IX2hfo17VLOEsYeW32MOGuaDRXB7WaB1Z5ZvIvPmw+kxnL
WaheVz2g/8A9xqeD8gb9muzNyFuo6OSefFkZ105gzZ1kT7PYCFfRwnYX/VOP09q3H+xLs7ftC4w3
RiwyCG71F9Lit/R36h1B0AaG9dxb+232TERX8qxdqDHXLntT6Ua/p4asuOMpPkj80oNub6ZHVphK
g+vyU/6Shx3qksnexp/yLUIDDtj4s4nd8p2jUyzP4T294sZRkUZ84KcJ4sfRIxtm+dx1j3LgY0Pu
jtUeHnsv+U7xs648VdoXrnaPhv6zLE7pZAZF9qy0QRuRyt6c5PthQ0i8R+TBd/jFZBGECX3guT7F
6k1/Lp/y+ijtvyn8bprpbdzP+R2saCuoir1Bj1GHruXOtOgxnr0m7P2C1E+mOEZ+0L7nb+yv5YYc
6A+awGAAmLH2urJ6qQ/y/1z8qBO3fVbSvU1JGQfO4nOe0mezvnMIRMzqR6XAEn7XlW/8ed+ibRTH
Q78QqR21HmddEbhLf57fpZx0xgvtkVM2uC/rQf7a8uLwSq3knXyP0R1ZvMPy6XwaEq6T8tvJvdld
u3ulJjf6wmenCw3Sy785/XUJjF80OUqIen2icZGoGBPYTUPjzNoP5XqKcdy7vCUXRMyJRQHTLz5B
fLSpTHMXKaDhr+sJ6ChC8w1vWrYBCEJCrOgMFvUbZwdw0w9actcSv82GwjGOTsLSiO+3dg0iiRRw
6y1f5gYYK4o9jlKZoet7aupHp/4atB9x426dAh39vmr3MpGMFLbagLdM0qPUfnYhow/5qvaDhqtH
PY5M7se8Y1t8q0wix+1DC29HvChc8kVzB4yN/PL3pnyTZXgm1a1an+yHVTk0pLyKWPcpJ2hhelHK
hcrKfmQtjuSLt4irHy+kylXPHanuLRMxj2uPWqCxabkms4AcBmuPJ49t6y8ClRY0PfthvXXe7Qtn
WG13HNfR/UAcfek3Z8JWje3yxRVsKhu6Jy4TuoWp3SG7sXaFc5l0/0O707Y1YlBMzRsUPQW9J/c4
HdZ2PIy+6LvpY99oSnzGVjkMX/SrM4uixeeP1gMxgzzw+SrH8pk60xIgCGJjlV8aOR/k1qgP0s+W
Qt07l0qXbJYvOQBNvenaHdLdvDovgf5gXqwTWibaCRRejYJB4WsETmP73syH5ZWskzPHgLobVQyM
gK8DeFwYBpclwIhIjAHFpCMnrtyMHC1reOIr6Pxnw3IBCdB47TlYghyk0Be9D13pzLU2eBlpMPtw
h4Z0K0YOPfJGP3Fr0WuWz3SWg8fifsBxhNeAUSv0cf4mR/NiZ4yktHrpSachfUvvsGdhD4wHThZl
HPViKh5hnATVEb1AslP6/qY/SKefc+jLXxw6TNYNq0aPK4nLUbx9+kIlhW7XSPZryJXv8ipd9fXj
NYLULbc6WrX7Yb37HH3pybrrN9MrFsJ3647hj/NobTlA8cf0xZ0tG16tGEWwTmZ50G9KxmEGdpkT
LUZCwgecjXKQnkb89xvahlbegjva2Bd4pgxm693KGaVp8V3xNrrFkYU9zaHdYPE9aBwuppLZXvxk
V/76oOUxXFguiOFDc2T8si+cJeeOs7kyEnfB6mZH667g/RgPti/WO8uwY80bo1jjv9MpaFv5Ip2k
J+XASeLfS/o8u18CgvwATpe+hLHgxBHnLr+fn0XjZwgdD+I6NW5qDNb8SOWO4YWYMqN6zp/VB05j
dWR4Dh+sU+/TojX6qK2T0mVxrKwTo59xx1VWHHnb9CMub/6bvfNaclXL1vQTUYE3t4CEvJRGaXRD
pMV7z9OfD+3qWruq40RF3/dNrpVKGQSTMYf5jcz1c+RgJUwbPnH22MpMG7dMzRss1gyLhZqUVxIq
6bMi2mg3b++8mByFoahtZXtCZbCFxBcduPAEn/SFMCjtuPOYlxz4ZsSANzZ37fjOt1BufJsAfisd
XYxo7RaUIXhoKOfvdXOI2FBv/KDjOeEn7wbPLPtsi9mT8dAhdcFtxHXJbUVdhx+5tm/YJ7ftSnWJ
kixWZj4cgOFxhrPaVR6I/7xqXBapPq5ZZukvh8Xmz0dQiuP6hByWf2m+uK1xaOKq5POWLXuC69wC
FXOtY78SUCZ3W+HAKyd9M5pPyyrFM1UC2mezTkTPBz1vnkaSBXDXlxRBIdsk2wsegXjM3jSPT/QP
Qhqv3ZV9syWmVrca/ylNg7+LPvwhusSTA6QCCYpsCwAmWOV7H7ofPX1WfWu5KjiVxsaqKTPwA+yO
wqNBM3CDy4ijSbvSag40P/AgwJCy4Xk1hLhe36chPsDgZzP0VNcMtSrQ4M2lruHlPZeMD1LZXAHD
1Y4f5hNFug2YjdAwLkEOaomFqsspMK6XqXrDYRnbrOgGdXEW6QY4gQCZRiicSHOStt0a/nxYTr6U
31M0DCieXtOMzuKatKnE+g3Ri738JEsHPTsTogzaEsPXuJMmOhhLE6BEpTp+ZzsdeJshih01BhDJ
rjZWK39dWMeyeNGOurUruYgMRDAY9Nd5fgIWpPbLMkDPFJIovWHnGjTQVsxTWK+n6UJmLg6eXBwZ
zpdkxOpedUVlVRD8yVy5Po8BSqwrJduH2Y9Jrf/C1mpcsSRkkUbBSuE+DVxGP+Q0ywJjmm3z4U9f
rFm2c/Js1m62GS13uNTqunlHJtwn84fNK3opgtBvE86KWx+VLrvrNnj+juqaPRD599A8tfz6MJon
CWYmgkeWi1G353kEubZ+FK51vWalFW/EK1bACDGKnjZqANYxIx0KgPoewSEAOALu7cxEAcLK5Mw0
wOQtQ0EqjIUj64jfZuQp4koQn4d+zwFTcbC2PEjwDfUO2yu5my3j/Pecx1CkHZJ0doym20gnCDfk
Bil5ConwwAblKMdx2siBmx2ar7H5BUSqCw9M93KNk9mCT3+WbpXLTWl4SGhDqgnrfYt/LqkxAVnd
KeqMwpXgpuJ4qehIw9bbGJ9WLVHwh+8VIOL4I0DCm1Imsp7SeIeJeuLxwoASFd2Xx7lG6NAxt9mt
LPAo2amaG9erEP81IFFOlO7n5Bw9gP10xpXG4tqQ2NYrFiDQZYqng0hCohybd9iFrGs2UrLW9hHK
LmQ13YGyhl/cCRX8L265AosnNisDJQ3eG3IWCgEL75VEznLzfEvna7StV/pNE/14yAx0h77aX7Yp
Y4+nWMtedySYcHFD1WuTI5jPAOMMycmOw5HmI8PO5kGMgBffGO5isIRTKbyptUgDkdQFXO0cIO6A
TPsqRMd8hcYg8mFkhVuIZiCOUCGrGdRinHQR3ytkXix35FbG+6n7NjG5ulSChxdBJtCO/TbDC8LU
efcyMOnWdrHwlrBsQGArR6Ha88hE5f1SoNBymgBqofBC5G/saHwbNRkgmYMvWrdqrB9dJwq9dxjm
AEksdgj+QO1okYDJ1yJovu6hDc+W+MFAna+iR16ZbwKyZ9CMxUoX14ljPj9aDkLDp3tiIlO12cHN
OnHjGI+W5mU/wXW6sOFZMxO6vSruYzq7Mjy6YNPTCGDXzYTI7vJDrJCGePBjvwOa9I+d6ib7nG3Q
zl+Fbm1ltv/sbyi6R1zkQrjteJTuxBjpEQHz9aZ/0B4bGsOqG1dehmk0o0+7qW5gvGga94AS24DK
KXRJ7wWIhrWjPfoPEEiUb0j/2Yt/UwVCBtIdph0/BUf6u9qj1eHR/mmWDNa2ZeUhmic+QXtTepcw
Jt38g/XYVvgYtSbI2FW/iWPEnW9cZrXfoi0uH3zcGp9gi0Q2SwHeC6mqYKfKpjIOWnuqGbTX+6l/
iLRLMDzP6Zvar4pw8sLwXeEA6OjaEFczFTaiDujgIIHZO6dfs+J2D/n7cKtSSnmXHZgouce4ygXm
hKGhbe2aA7uyjKZTa9ef/Bue07N8bS8MYhqsJDPk7229P1v9CdiDjyzN4IzEi3glHDPZjdpVRacN
4MEHEQMsbSyiLGVXtGgxjMYR2tEO5Vb3ph3nbkC/yL/N6/GgoXRiq6v2EMBgN3sg7nbwYXrHYDM/
J4DhqS1DFCQ4I/22MdxAv4FecCskbYzdJsbrAl4RSXn40QjmRTS4p8qt6hQ3ay2tiZls5qsKQQXX
POpXmiwrUN9ALFSNCmMns2pf236NtE3OpJ3GHXNUay3Gdkl9tQnRbUDbAlsKG4BtBFl3newDEnrr
LOz3U7ZljKE/BHv04a9yt6liN/ESfKBpzJ2Jpup7ckRQHxHFTZaslI3iZo+WWNvhAckYxFvATO61
s+TS8SYqgC7djIcCHDn+0HaEu1nu1G/5Nmf44/rvFTo+dAC8Arj6rvTUQ7dFLae6PPknzQ0Pxlmg
pWAbZ0Sz9mhDjE8RlparkCwUYsLvSHl3RoxqfI5WKQ60TjC/6e/Brbu2ootzXuxWV0xbiD5HLlY8
H0TwCOjdjDbb6qv0qAX8Z0IWT94XEPmbJy5045hEDxvqQA5WFuFsexA2dQESg2TLK44LAZiYWDgW
Mf+EgJu8RazmLX4liorvTMjg/nOWlS0C/XG9L1RwGHbVr7rqVkbPeuRyF0uPlXqBey7hjq1uTemX
rMusN+QIYr2NI8y0Kf4zmMu1ItrvlE5sf2QIQr8UMVkB6KMeHYGR8PJvobWc8ZS7+WCu8t2MH4LT
bGunToiZ+xC2B30VjiXYZrpCOW/PugOn/zC8GUAQyGnN1+wQech7Ol00efUrGIUiWKlQYnExWpXC
nmEWVRUjHUZtJsAggOR29wCPYDrKFqpsTgFbA7ZTvhrbbd5tZAQ5DG+AeKDGV9JNKvTpLZGRCcLc
1C5XhnWZpQda/eI2X2p2kCQrPD+p09j/6WYIx2n9wSqQ4QGzC3iMbab4Bt8oddpVeAo3wzejP6qm
3EYoaGTuc03xZ38yVu2rBX3TtuzopTPWQb5Rj4Xtvy/RO7i2jIZsZT2+Jb/Ra/cJH7Gg/e5KXxrd
Exc5kAmzb8eHStkckunW/KZliVIoIz1y1SO4+AyJtQe48cjRocZCi87OD5ioMRZnACXDySXM0EYJ
V5Cxt4yZwAfRPgABRIZAlAfRUQpu/FY+hYjLe3BFtY25Jcl/mqsdsi2PSI1KMXDOj+IB8w6YRjpk
KiZxs2udQjw8UADdpK8me9UA6dWxEFz4jrHfQlvU7A4NCr7wf1w888Zd9N65Ap0iZalewpde8joZ
OQUnfhSAMVE+W9V7+UJL9auNH8i0BC9TL10LvPJkFTupoSVcMmaaN4SOZIf1iI90fL8dTpgqv3eC
7VUe5f2BW1JZ90/tq/4eEkUZia+LAErxuoN4HMSXBJxmquG1Ync/nAGqwN/sJBc/GuysVj0ojyP5
xBWKgNwfUbCh7g1WM0uksHGI5h70MYnAm4fx8mv5WX4WX9ZR29VU9vQ1zsAFQAso1VPKDd2NTm+P
K1KVnxh2M7660cU6KXtWR7QB/w0D/zyWD0iZRbt2J0q//qH9jK7la7lasrKz/5wrm6A9BwhYLNIj
iav7P1WjcrcswYAtKY0gGF/NqLV/kHXDXnYT7GkNGCsMDISVSnCzyQAIwJvI6z/Ry7N7bh/eNWTo
th837WYEi+As5xH/MC94IL09WieoEs/I8pwS4w2hNnMtqmBSexvwxtOjdQpuzKtC6Jbiu/hEj+3l
gwGQvkTbl/CVFCrmKvOxBuqhV/OSWmsIPihFEfb7V+OkFS598bNCJIeAQfPTjtcydbyHTcPr+C3T
+L3BiL36+HjZxiteH8+sRPT4Lj1WN1X8ogY74/FZhQ9nf+HMeUWo5uSDbmgc4ZTshBPaAMj+ehh7
uO3sVl4PaNgJbhmQRRsXVhxdQNi/zXvd0XckZ3Q3EvmhHfxNgmmh9WwUwqEVgkuwzFOCbKT2v/93
UJZZUD2RQ6IBtQ4wo3LEFomwYZn7TB1MgrvGQDbAmL4/ZlXRvgTH4yXLCAvUcM4odEF1yTUtyXge
cLb911+y5X9/fsXmANyD+NyKaEy2yxDu/vr7j/tTWxVPVaK+FoK2rIgD//56KAjSNsAkT2Sw0wp6
9dePYPn1/phfDqTooal9ILFM25xy2OjCvz31P155fw+tYFb0592K2i/WadI8aZoJ+A+jFQa1G79i
WnT/gUwon3H/r8bAHmeu5U+ohTXSCjNXpAzGcP/n6f2/DvPPYxbm0f98i/uD9+cgdoJ+1bTYEf6f
j7o//ufXv/4XZqHo/MdfEjWEN9CwNf35g6ksVqv334uBvEwqS8u9v8XfPv7+tf0G4FMtTNxWTUAC
yT2dlQiWgoyi+bX0cKMcxgs+XHZdZRD9sVPTjHDNZF/0ZKU6BhkzryimdzUrz1KCQoUyPDWStelK
yr9EUbdC32puB3yixrOjbdna9dB8jALh00zaY6PKN8tovSkHR9nCVa0FC1yt8hoq9eBgOeBYggVg
RKX/Mwlq4oDlReDUikGkx6bXZ5JExxiuT99L2B4AK0h8w9ooGjDZMHlNhxiya6Nt26kGgyc+l3es
T9JDjVXHq2JJRMEifhqGeZ/5pGdihef75MbSRo6t1aiSW1bJJc7eArRT1YWyR/GmmdZWaEZSRQQ2
wiGt11aNWlMYncMmW6uSQexSgsv8AVl4ZyAtasPg26lZfUVC+EPU54dcS9Z+8Dmgpt0oOXUzAceS
z3OdFw4YFZMpqQa7HBabge2Rq880dWD+jMBFndHML0DNApwSS1jtCehIKgCmr+wimvUeBID1SpWG
DqQO4Rimp8E3fgDOy25Syt8gSY5iYLwFCRBWuZu9MfmSpF0wpF/5ACN0yBfScdiAX+1+w9z8ZIyc
7ztR6b1CnEMvjKJ1KWzmCmiiplFOt0jV+G3+akwxs3JpV1fTDjDJNsuYs8z+YYzkx6buL9Mk29FQ
g47KdwjXH2OUIEKxXWdt4tSDTi5GuPdrUI2qfIXn3ZvPuroIhxryqtNmT9JNnNevUqvdOE2fDaA/
yUrPkhx/qmRb6WiN9iwFK3zLh5KuR8Y5U2Lpp4y7zyYQYZ3PkANF9vgakAtnbNKNQ2tIyHjVWrgP
ZxNpJRSoJqCzNua7uluODxVyuF9zwrjI13CHmd6ysqYPanV0U5UUnFH+IwU56uWdsB8grYxqkW+S
ykC4ljaY1lFTqcucmsQyjoVpG1bxd4Eoi4wKaZAN19Jkd8WbtLTzvhm3fRIfRvBAbqONLuZXpZ2J
aXmKGvF9LuXErWRTcBHqw/1afhk7CZWMbL4l+kxIkSWwMk3tAgMQEC0a3qn1mT4FjpSCvIScvbYU
9YeVtJKk9sXH8Rtu0NlnKo0tGiRlcbyOY79HXH5V6xXI3T6D5Sxihxs8GWG+yySlpWNF+wNpmsfx
pc5o6KSIxGxjZpml3CLIGqlXBZ1Gu9Lkj+pLVKzfKsn6bVJwusYKjRxj2sua5CMxwZtb08Tm1fv7
VovQUcGVcRVqOykU0Hj11yB8/RPg170Vtz/SgLiHT/GQljoiJnzNWQZ9O1XBce6xwIbB5owFeTQT
sTmzKtSn0AYzpuI7nrIVivDdOREL00nmE+Dns1QhvSUh/rFWA//XV4b4MHRvGoqPdoXYAnRT6OgK
0+1wkkzQ6OhUpMioG2gmWQO7uGk+1GgDOli8inn/CwfxCbQzZPiAstD3oxEedbzX9eY16qguMnlo
0UxEAWOyGHakZpWsyhfElDWv1eZTKQgvIfcmZ1d7i5AMWUsCHZlI3JrBxKxSj5yui2/TIL32IfAv
uW4DTxSomKNQg5wwKbSHphAL7mGrNPpRw1RRj2R8oSbxlIUpmeoQXIqfvi6//ZY5j8YAMkOWZRbd
SoWbFBqBY8g+Rtw4hMl9Sq8NfUaiGxMXf4p2ltndCtiQCBnT9hSIPZs6XUiEY3QJ0+qmlc21yocT
5/w0o9BTkdCOXczUVBBfA5OmV2I9+0N1gSTtCWUJjRU9JIQjsAFDO8H2s+hXHZ+UYlShCOmQI4rw
IqtKAjQ4pSOPaFVsoTsngzB1BK0H0aWLNlo2SP316ZdQICHlo2Os6rS3KjzAAzX5TAjeTquEn2Y9
x3hNKeMe2c4dZtpuWsFDLCHxAgpHW699arrot43k6SK1rH5o4VANUSsEWs0diEXUOjORUIrwSV/F
TfWWjOXgNG1+Vi4KnRABemeQ/UD1l51vvE3HdRW+p+0nxi6LZiA6ccWE0oCUzSuA+js5exD8+hSM
VXMCXb2gSmmoS8VEZePXG39Imda02YsQdp+arJSuIS+jrqVXp9ZunyEkNhRolyJae0VMtyE7tc7A
PmXEHkNKWNzXJwDs8gq+604YDcMT8fTCHlmwB/SOnbKlCWKC7R3L4qLgDOcCxc3hdg6v4mhN2JyY
27rwEQob5QZMtfYq1iIZu4icb9m1NELq5Fmc5a+iD1dF0+2s0BkDmrWlRvaEVKdjSFgsxNNihRzT
SW+pPkM6YqsCp2+n99N+m6uF5AyIVig7oTsYCkLQisiYIfChlpdjupESzT8GtBytDNAnyo1fVkp3
SmxoGWUZLdqehn5inlB49N2w7yyOljlJno8TmY5Eo73MH7umQn9FFXFhbmgBmPJOxBQY1OU4upGP
6kgtxXB2WxojXfklJfpf9OX/Tyn7L5QyWVRNnKL+d0rZ8aOe0o/8+9+Ntu4v+ienzND+gccTlG9d
VEU2ChEW/j85ZYb1DxV+oGJpmghDU8ZP6Z+UMsX6h4GQA4LZsomV0l3R4Q+lDKkHVA10LK0N0RCV
/xdKmfSfvleIJCA/A3wRvyaCzZ1w9jdrmlzsYOmHybwp525wux7th45JIVBkJ5mEzClGdusErX9o
WBZ+euPg79IENgZ+vkvm8Q0d8qDmKKkoRvzfJBz+0zeHgzMwNxQ1sgjFhHT37wIFGGWHrTDr00bg
5pQh59FAlpDGb4czWiMM47L6ZWLEomY9bTTsQEqdccXfruflLxWNvxuDLVfh31QS/pKRwO1M1XRV
ku904L+doVZr0DLTwnED1jzyxB5J2KqkXzOVnBTDfy6hOWWBciLj+/mMixzpq16hrfkqJhxiSgGM
YfRTwQxBjuGiiCYyC6WYQn6ncQ76x2o4ZgGM6n+x/JE17f8+dEkXZQsiLvoXXOD/cP3pugmdfLaF
jaYYrm91r5iBlStZUWjU0PeLRwoZM4v2RgjrKqDocAmPaCm8RyLfshXSyzAOsEuWcz0nNPgoUunr
tTRIZHWTaEgYK0N27SXxGb1q6leL9lVPB61HXifO2r2R8zEAQx9aqx8wXaKRM1aoYItLK6BjZ0YS
JYLTRb973khGrdoZjImVCIEe/izssDJN5rVZPrKH4uChSnAZZvTfwnhYTQbKg1aQugqECGhzCHDR
uI3qlS9mg3tX6Zb6ad2YckxzwO+Rusy3alc+BYFwEcagXLiKKekQHToZRHWa0NM0Ihn3ab586pu0
vdPyZtBeakcQaUafeTFZLHqvKDVr1rDTu7ByFW05k8uza2YienwprczgOV3kxfi/AsKqNadRfSgS
SbAvDQUlcdFyQ6SAFvHuIDeiTRhieZr6KmhAOfjF0/hOs4ITZGqhJ/vdLRjUt8KcSayWBY4IKQsr
om1DRQnaNS5vsIg5d8ne0MuvVFSh88VmgnFBYNmIAvJyJhKqBlJarsBeYCU5zhEzS6Vcqs8XtQsq
NzKEjW+xd6uFcoCqgc7NXF4qPbQW6BLT/Fj3cmtJ0C1m8M0NNp0SmmeVfk9VNZPXYj6ALQmTxJKm
fNIyDmxK+Uc3MLrA7o73NSVn8pll3O9SoRd/hZgPMfkQbofA1J4rVQCNYgyvjR7fkCY7lbnpkqnd
arGHk6iANcms506RoIiEmoMHKbbDzEinQNygBs09WQf7oddhP8YjsqXx66glQK/5S7aomffDwAha
fQKMzSCry+CQpKXTJLOMJB+ZfQjUJdAFOrRDc1XFBlRTrGLBivKm7kNqyJcxWY4Ad4JoUMW5AwvM
oaBFZJQB6AMAzyrAGkELoR1h5oEuHE0zJvIJqoQoPsNTbc/pQMFJBq45dcTgLAmrky+xEJEntAcJ
hFCrMn1Oc3GrxDny+QUgth41yvs3CCKDcjifntRh7J3AYqXGNdMVsY8uyXLdYY78Dnq/UeuBnGV4
HtAEQV93EVzm0mFyAGIv96SSsFSj7/A4VPhSMBMRQmObD5il+nq9xsFeZIZWXppqlFeGYSI46h/7
iHdAUid31aRadcWyMCD3rKxZHW0jyHonqQtgPcP8HvfTQDXP+GwMe6yQLSbJI8/HD2KaK082tJIW
kTmC2QN0OKcvsSYxiRqUT1liEFpNuKAsos11Db+kH36CrgY7lgoK+FcsliYN1V2BZnc4Q5oSC1RC
fINvp7B6IwtoSx5lV9QNUzJdXpjl8K8ExtVVY3FJTVpK9zBeiEAJGqT0aaOSt7UDZGQdfa0IJXDQ
u64RwjK5B78KNwdH8OVzILyoovnVaSp3oGoe0J9gtI+2a5uuKaZf6HEgdh+juXe/NmXH+oDJepso
BNEy8Aol9qqGuVjZcZOA8bCQ1yK6hlhKkelJR1FSP+uMLSJJJ3llcu8gu4lO5sjtHJ97Y2ghXbH9
qgm39v2KdC2BGWL2ah6FH20E0D0SI6ac0K5y1GNKayfamFIJMDLg2+U+xFWZ8eaY8u5o6NCwIPPE
buKuyVqU92Wqs45bTkpZMM0xEC8qrvMQfqtMs+YhuUnoKazuH0SWwh1NqdkpMiA1rBRSMXrBXeis
xGwv92XC3iCvArBAs9wwr5q5NXrobpL1EQ/hrqiCt/sSmQeiGcqLvw0FbobKEGoxAaQ+1MqM6DEc
OEKjzG8Wispr9NV+ZQpht2zYPLp4HG1JRsKrl9KzptF86iNt1QSJZNPXYSSmZxyvmxTW2U96YJTA
8WlJuNayVwhoOdCr+AoUUbTnCJXzZe0rfkYgwJyT78AJNcWRP7bADQb1tUklMEyjD06K9eVPbN4w
uX4FPxRdgUntpIzJmkLzs4188GFw3iuEVu+rSLEIK2owfyhhcq4xkjd8dglR5nJWywJvEuYPuEcf
JlkChFnRVtHRDjc7yktoIYNbx0QyQS9ucmrhsBUk67rX33PkdC2kEp1sCdH4fbpZRu9InPJdXmlA
MZa/lVm5S4LqKw8Ni4Y9yrpSBMQVKrGZEYpneBZogxNy8eRz8IigmRO96MsnTwWlYZecMyW/lWyr
CPsBYe39517kqmgZvMQCehl7AyFZRE+GIM/9bvXVukVqeOFFQHhlOCwJ81lC3tahzvtWfZ7Tl9W1
4dz6pkJl2CXlqtL4Fc+XQ8HWp+OlUqsAgsWxQf3GMlAdIHpLCIoDZwx/4hCdVFhUboqqIeAUZa36
2rXn27s9vJt7HiCMrHtUPG8D14S2iky8z09TUHQg3mC9KeMraASE9ZJFqHqxSS2791I1LpkmYDTS
HiakRlAeJwuKk998fJaLonLQ7rsJI4sLPcQldT70sM5XbLVsg3QBA7AsXUkgk2dwQeLkhGQt7nLO
FDH46KN6c/8iAohLWpBOKrALzSKJdFWbX+AFIqtz/nlbcE4jWfYMoo1dNpzcv1IQiWl8D+0nt4hj
ZcOyaHGHww4K+a34XCq+p8vKOkQt2YYu/tS38wsDz5EbOmFypyQ5jjiI1alohEFT08jurWqDTJLb
NKiE1zULqcNlooDD42sJSJ3TVAnfFCWMJFJulc5vEy815X2ponXboagVpOj3l0tYlUIuEq0guuVF
ebMCol2l8EL5hAMEc7hwJp5xLppOTNwSLRx8GPwY4wdYxYsThqJxCPG4C0ejd+637KJAF8Ra5bQJ
97IQ8GaqAeTFBGihqwTSllLEIRGjOa8JP5YKViPpUDSeMXNDsYd46NBfpjchpYz+1AXkg6yRydaq
WayfIhIykg1Eqae1hvSxW7MFT7n81tYbY5qZ1xvBA/1kBPXFevLmJY8f1Ya2b/qMjfa8Via+ZF4E
m7Cbto1MVBaw5MXmoFi3k7qx0EZmtyeA9hPaG3ESnAsdrUE5Y8HkTfbVdN2jXM0kaaiWLXoM+zLW
XgXSjV6ZEYV8b5bAHsfSPjILAwGzbvK64SVBIhnIwK+fcuvMmOhBGO723IKAzuT23JLo2TClf83l
87M+QUDUQGV8QDlezy5dnd7iGByw8JmOUYUBn3Uu4vs+WlzaIBRxzWGJ6MktRegNYAr7kFADPYpD
gd6gKINrVPcTvTdRHcV1ILFWGwU0QlOQIibF7b78rF4FZicwtO9XqOF8ZDNgW1T4jCWo3vO5Yswu
9zQokt/TQfKZJLDCYsl8vucg9yAeN2yuUiw++AoQpS5BXVJM6pscQMXhUnYd9jZ1tqDzuUWU3Hxm
RHLBmf4Wg0PSZa83xtMYXpUSGZCZNMMK2J0zEaqC3yRf99zX0FsZjzz2cEXYZ32/DCCqYkM8ABiI
bSD8S+5uEu60Sd4tyhsbrw2INaK/i2i9RVJyC/2aeKlnD5VPAz9u0EsB4llfzBkMJx60Tm5Sacfo
Rdlj0sKtJUWdl/A/J8kmqHS8oJFDdQQT8UZDesf5jdKi7jdho92SjI1UnfSn1Eoe8phz3UeIlTdM
+3VAicgeq9gNiYP53EXW84iqOtZK+r6dtNt9d5xxdqGA604QhncVKTgFBay9WLuoagrmmKwGI8Bv
EhTXWLL4NPOf5YCvvHz3cQgPVtBf+iVvsDJ0J4KGm6qIf8kSKUPY9+hkhsiSkx8sW4CVFAc6HyQB
1aFumIcsyX8QaR9y/tNFBIm50Pd5Kl8SrxQSRv6sfUNH3C3yIwsZVp6BKr66dKv7jiwG64snRC6O
Rr7sL8lM0oJkLPkC1Lvn1KTo7iPWDLKcbracG8SKj4iLjrCi+8+ivSUVG+b9Ms/hQ9JN8IjjYF4z
NLkEdMcFNT0MIbGn6vKb3HCstYwRAzptXhPhSlE2XwxfpCliUCfEv0uJ5NJTIaA9DTPR7r6Ol324
UtWNOHFYGcqSWZJdesQKBulhEkcQ7DEp0iR3P6SaNwyUu3XTK+vFvhWpElhAsO6meqlzByjTUdCH
NiXfLhLGxyFM1O2AW6OYRUfUYfZCyYVQCxOVqVnYCEL1rkTatRXNj9CyTgb8kxThQAIrOLRUx69A
M3ovZuWumSEQYqr+GVEQ+Ovh0HvMN5fiT1yqlKiQRccH2ARDTGvhs1lw0g144JbPdM8CKrQklUsP
QGoo1wsNhJkqBX8VnUWAGFdIG3MmIZRKpFA0/80opkOnlECSBFILWfcR7QIGbhmIcjT4dYJLB2CD
eKxXqVDKKnny0Ho7dKXVuaKvopUjCdYmDJRznlq/PXamwEkxnEkYP1qfclEBF+y5a2CVr8ceLOkI
LpLNGqc7MrFmRkY6GPKVVeMAh9A/uHH6q5yZ6QMeNBKnrHPD6LdVD8pV1EvLRsn1iZux2N05ma1R
QgwYU1q0RSHEzEoWmvHIvAl8Meh+y0iBZNIj3g2XPA0LcdVnprRGHv70h/P5h/gp5gt4YZBn7AEC
fBcJDcUO+RlHzQxsyCIEkdSqZ6gbIWexHIQvk6xs7lTd+4OdLyMVbEjR6s7VTfvoXPWBvhanDvIO
iRgECewEAwUOajJPUFLvPN37D1GSV1GKhMqfh/56igkVHQjEAle4/0loQl4oyhEVsA/stBr//jb3
p/x58p836xc4xbj8uD92//X+vz+PWfd3/vPgn+f8r4/9x7viaUKnik7NP79edv+SPdNpTG3+9dn3
w2sMw3fbNkFf5V9H5ovpLoyngq6hUDf7+5snraVmfz8p1neBmvlWKZY5sFjYoaLjRIWqjhojcaIA
rakXPrLSD36zXyT9d/ffA0N/6EqzAlAJs9jyG9kb0tFD06LbieGta9FM51yi99oBhhsbfwT/gmlA
ZzBypWXQ6juOW9vdH7z/QAcVLEkQoxsdKIzfaSRRxSXoHDWLVUEam7v7/wineNBhAYlAuLTRpObS
lr66xkBP3jGClXchDZmdD2xWnqx+LehUmE1dfeGRBg2RgmMb9CCS0cMFcpKtdCmrMCUFaIdlucd9
yxcUKUUyAeIwCoibwuo3fqjAl8mTxInUknGbpV5xorC+u4UOiJB/jVBKEJuNE4BrlmT4Bpqe6Ss1
jo59QSkPwXYGxy76iVch/zz5yDjIvlAy44VLFp7wEaOZksO04ETuuFcVbvqIBKKh6uy15zjpH8q+
MGypyU84cYCyrcFQo0JjRNcAFf8hxaBT8buYgGZmbiPNPnq3i2NseEz0AbZNlLipoX81fnIpFZCJ
kil1UM1nShqQH3IS5A5je9g4fnAexehB6UBECCXjqqLbzJ381JlJsh9SkO9dZeZrlMV+5En9MnMD
v+8KElc/ZN9W0yG3XrVfVeb1Yz+uxirFv0UrvSJqL1rcnZoSpG2RjYcgBDI56gTeSkPbu2OMxZjg
mLdQWZuColQZRnfovlNp6h/huigrRfVxewRdVoUcss6CMFNjU/hSCvcKIkMLPLVOleI8ZgbCRRIZ
4BRABazRe25LKdlkseW1OnYBiFYn9HaMHKPU8HHMdJ2kJVH3oga8e0qhBKJRAyKliXP4tk8oMsrk
AtObHPZs0D3Mo4oMNDIbgDQWuLchwIxtzKZTj1rFxoinxh1wmKo69NLU1uDzgveqwt1WxRTNstrC
KXpl2vZp7TYl1mB0b4HY9TdJrX06MD3WCE9yRBt6ID+Whx55tWQ4lK1irtrSBL+M21ypmJmd6RSZ
pd9+cwTUK+jTeIlSYmGInhPCt3YVMYCmpWGiCuOpwH8TZJzdIKxbDoPRXJRs5yBqn2NLBm43G4e+
dXO/JMNP/oewM9ttW8nW8BMR4FzkrTVbsiPHsh37hoiTmPNQnIrk05+vmG6gTzfQfbGxE0eWKKlY
tda//qH+CR6Hz6wb7Eaz906hRHA6YuA5dM0vWsNj3NgfLkfjIacSq6QysRTL0S8jyhuzlpciMxI4
Fdu72DonWHs/jmDXLKCEWb4Jl06me9scj56/bIXCcszreon81/oIvAKaU+x+MxXSn45sA6tbCcTq
lZixKzDCix8RHeGwWfiJvGJz8FBa4hZFQCJtEFGvpt+I35lvRmd+0rgCqfjZeTDqNzKsE1iiw7Xp
JrAsS20KtxkJlh2DUxXKTxhIR9gLCao0aK5AqI+iDzMkO5jS9a3yyKw80al8Ag19JgtKLMs5G4XP
Yqge8WZPsgHFNHMSfIE5jPHS6aKLUdTsM+l0V03GU1eSfz40ALJdzLLF+Mi3HqsJwmXvA1dhmbVA
VcT3hbr82ErxNk8Cbr4X7DU6VzFAPsla/inR8466513s+ZJXoAjlQspgiB4gW4gWWCL/2jpNe5QD
uXZ2cuub8iHMJkgYg8YeQ+ubGseHOVPD/cLG7aR5S9TUwo0KudzLglPQwTuNoDkMakl3A1pX0i03
C9jCKfG6Q5Sb5oUUguSB+LNTNqGd68v8qoh/Ze+0hh22MO35yRld7xkJOxo8H/Z9El3NPgRsioti
B6Hl1XO9l4lYkYjupe7GnTHoIFwsw+fwSiW3DUcfYx3PQ0YVHJa0+xktD16Z3WTtHtjqbqlCq7yA
/dXRm2C4R/6UDc8fvFd6x9534OnW98RSbJzRgBBBQZLXcb6Nocg22pBLT8rnY5/CGWBUkEX0iCWz
viRFBdOMNzfwoa4IJDq0ODmHWOBNT0WX/HKQYqQR+l7siIJhZtJ9B+W23EhUcLmVbiSuVEpSq7jD
ryyZwCYkrJ2+DC+D9D5djWUYIIxA60xKjG2f75iSPS6djfytIbDY+qhK+xuzLf+u60/RWH6GTAg9
vaStONtfxsBILpil7Iwu2pJEwSlNEnbDaLx7t6JiNwnjmjbtN/JAHsjEuRGNRktX1w8EI7mj/ZnY
lMG2bI+Vab2q2H4SvtzHyD88gq2AtTz8kInShVqWPk6dPOcEyohmOLpjDz1FbXA7OaaL/cOamqtV
xBc7Vd9sH/zA02GrS23f126/TYvySZjFpY2p1XqOWK0hyeXdYlV48SXAVG62bLtCfHfoue5G7sti
QeqYECrZtq+G6ZxL8IjKdV/1V6OfKhXqKNnZApAxu33Igh9ujtKpDpDctuN7FPi/Jilu3dYNB/bk
SbwUfB3D1LzP3ENqWXaB9eJFyafX+ccQ4WkEGTsrk/TOKsQpXpBcGNiqwOKzcpyXfFc9gMHf4YG/
D4DAB+j8hjbKIKHUATqFHLTLk3jrTvFP8JTv8/c5LugZzczdgni6kRuT0RsfkiX8bpRMKNiW+kMB
C8eyzwtOWVvFBz8X7GypwB2S9LwlxpDoGgDqkLN28jL5YWQDLP3E+Nmxk/UZyJIblHCiLYQlTO4f
HMM7YOUw2WTHQeEnXRgdhcy/T978B0zsjVJlK5vmV5ueCcYltJDjCs+C4DTXVr5zSxjh6BoL5INh
d14WGe19Kx/pbIOnGYBDKFi+AyqqoSVdpsozuSkscXXnihxuWklAUZ3QKjPQEe/sA69ZIXYu3MzK
PfdZIHZV8UhdjXWGTziql0YfcpJ/GvQnfo/cqLVif2tiHFQa3nmaTbQ+FbtB1espU6NTvj+7XH76
Had+5bIIzZwRqweo3FxKRKwWKHeQzJgWisvUqa9kbBD7WTjme1i8RVVDG4WbtjJYa2qxGKxSHkz4
nCgD38My8BbEbqQQDSIhqAOnfENkL85MfyRL+1BOLu1FUmFMN9FSlW3x6ipHnH0L5DgzvoNwP/mG
g2Kj4KD3JzBaGz6NO6t7K7O+zxRJGnkh9pasVpJiEDkheJ9x0IRudc4mErzY/SB1Rq8eptCHvhnf
h8qJ9+BLiEYmuFwMULUJt5Ve63p5N6dK3fUVZ3qDn6yrStK4ObExZDXq+m20WSMqK9+GEOA0d3xv
X6UqxX+d3xq8B3t2WPNqeJ9xuh3MgqFWjXHIAvFhU6XGS1wg+S4L+WKM84OfJi+l2UNpEtPdvLTt
Xa+0exmScZ+419n+lkfgJsKM0Z7UKeI0emh3Gb/CEFxl6zHruoPtdSMw+6rK4AVPSt/JIYBSX1Pr
+SS33WG3ihUGHKFsQkKHQpT04fcR0l+/gRn3KRcmr/xHMBS+DgwziWnJW4Uf3/hsMn1HNKf2sEzv
mPGCimHKe1d6LjAsScwq3+lfCzi77X/8WzrZxFozmiyA0TPmTgHKIBaIyUv4PL1+trSmE2/w2UmI
4jO2//xVO2nYjSCL6IeEzK6mcn252guP+ikG8spysrVnMexmno5KXv/VJgXNSV+W5aqfN5Yz7k3J
+uCI1xiSAMmKlbMTclWTU70ueHuk+Q26b4uGqAE7C6t8T0rspkkgufJnx8h265/1v/FfE6K7YeU4
DTIR/RiKVEsOuzYDsDA/FVItA4Zzsv6/YbxLVwEd59AaLEaUESG/rx/SWGKv/6xvRxyfsO4MH9qx
I29l7+JU5X5jH9pYIHZjb37pC6v6meAMniFL1VOToVx3xn3Pb1gZNFCCbMsQCKfixjk0UNr0I/Tr
ERx/n9R4//IaXqdFimX04aThUb84ivbd+gYYXDv5dGKWPCGd1U+nr0u/rKHfDize9b3zHNI7xHRb
+reTwPzWMsm2ShATHtoq7HT+8fb0R/jPtxpyVfZENQduJnEW8lHzpgzWoDQSYT3uZcZq42cdE7BZ
lJigx+tjaub9pv9p0ra4NWgGD+3yvw9PY/NgptEm4unyMNKh2xCsKdqh4SZir38U88+4ph/1Q5o+
3S4DHQrCFdcqfumnMqHdlzCcfUD3uW1JHa6u+in1Y8L6sVi+6Ufoa6rqP8njPy8q5of6guPaO+mX
4iUeFNnvFc1z1lnry+mn89Vw5GkcTKFoUb6Hy1ElSCRhSWJjfyH1CKNCVLhVdZ1sgMU2xg3QYapX
Qd3FOVZuR5tJB2G+X4Ji2+GuyhQSsMXwm0MSmwbH/XxdB/hNn31x3N4MsldA/eR+ScpbnNnh2SzN
48DE3MbaJMEGmbUEFm1WLMUg6R+yKCJONXO/mrA7TpMWX9cmIiOC2H28U9GmWdBDyDOLf2YAehw2
9hPdwmc5Ei+LLfC3lQbhkgrG4nvkkAQs00MRV97cupsYQ4hu23YzdgZuh+ISe2aMN09OXD1jjnaL
iOtB/WzRNykF3FDcd/X4pP+DpGzvGk0T01Qw7CWvdkZA5Lgn44oJFofIRiXJl0ky5T4Vv4wQJ+/W
m99IkNUWAUDUZgryTTo0/p3QDZxWvDhL9u5UItj4eBoT93FS6GPH5mP2+uc8ph5aPEB232ba5Myc
Ge5IG2eexFR5J/xgkTNmlt5RQCn9htoziM3bCncHLmg6VoaEi2zbsrwYel5p6QkMgB0pHC7zmNQ5
ItBIj2FbJxswVpY3oPBcztd+wJwqK+qHuKCw9fXIzEQHsumq/Jfb4qdRx3SPtuL6qz91UDOsdYp3
+BM70+ipmBjun3AEP5olAyQ7hQ1sRjvZk+LcWNVFuehmdR5Di7MHQsuc8x2BlDuYz00Bps0w7SOq
cV5dZAXFnyFFHUfpUTr0Outwktr5iJ8wA5AEoNuG13fXR2SGRaSfQDqFegyogiDm4Ph1tbfhyJtN
4Z6aljytEDBiVimiZD3M9Oz6skL4xamsucyVeVVDFcOGS8H/G/fp1IGURmDZlh5DKwveW1E/Y+o5
/eXaBAI/q6Hyd60Vejt3iga0Nqi4xZgeqo6hX1U2HRUWc+dBL/nGED79uJftPXnxZw9vXYNvdRjR
kObUjUYQHCt8uh8E1RJjFe+bKe7D2nhdoulXGiwWBN9sv95jksBiYhZwo59srMtGN65OJvW1h0wN
OgMkksmpH3/TCuq+UsBj5GaF5qbpYFX1kC2p2nZxcC51/Lsy/ddiCvClVACnA24WY0jdsqTkndbz
IZ35TZF5G8+kooIRdnM0M0OxR2fpvp8MXA5gMhwqT97KCqg5UcK4s+cICwi72KrxRBoheXVvXlQH
GISFz/7ULvvKwr1NTb+oOGvkrLN9gNNw7jtcIyYbIxmGE8h1LvSBHonMS74fVHV1EiSPEZwimDfh
LsETc4jkdeiSi+VnX0HxEIaURrJoXdy1QJ31vRBh0Q8BYnqB60Iyj88eAH0YhSVNhGX2l9A6WTE4
4ZTA3iqxt0ChAMtiHafqgeLKkiprrocib9Mt6YevnAeLel8UUER6RXlE7FwGhexUAtskYWLih0Fp
5PqKUddIoVek90OQ4QNaX9ahQYtTui4/PnIKJvx/mRjov5luffUW1CswCBn2MLjhBh4a+xFa9quX
0cBVxsFk5JiP9WX05Y7jABm7z8xHDaiUBBOBGiEL6Ud5dJ1MonVbtPbLAi+ucqjK9IsoJtFVZL0V
Tf2Bh/pzjj8IrSgsHj13VwzLlr4CHeIGRiDNhCwo9lFp/tHzs5WYs4zsw7zo2XPgTYAVP8RzxJyW
Hs1NEKOkF3oPUCTd5046b80ZA8Id8w/bKq9Ow1qowuTdUAniJYba9pCJfaFICLKnXdIP5taLOPD7
JUTD29OBmtNbEnfviYaBvBEmD1IKDJs0RwYSys1awIgq3mE7NfgqJkgRsiTmyI4hVoZx+huCGAoS
zZuHsk4YAnpDKnDSwluF9yPG5K4swktpBPvGsy9uPn5fGH0DHbJA/JE3keovyY3g8VtluyMLCOei
2nluulDeM2TbkiA1YTYF0wMZRnEKffcbMXUfmW//aobu08yYITsLNQA6dtKN+ApCl/4CdjtK33XM
KMvkPolsnEQHbBzh9PSkZpIiMwaap6XHTENL9+AOwV4wkyoZzrVx95pP4SHzdLaSYKYt+q8qC25/
yVOq+1k1X4Z6SmsY/AP5mZoXq0d+ZPQ+LLaFSynLvNNMzxzbuj7FXhDbTQg1XQtpJK4+9MSOABEY
OAxvdvOcfumhoB80r52tnnMrBKyh3xhnVi9AMKKLxicQtP2O4fadiQBwv87OBlgiTR3+aNXyQ01s
QHXG7FOGWGR5VoMzWZEd/juh2fn32DdyKnzLpzHB3T5w4J3/f1Z1a3OjwYHtj1EDh2Ie1qEok98g
yKotJ+jzAjn0WHbAiK4RAZqFaBe41bOBD4nEt7/UQLNn45s42DVXSZKGgblmfTU0k1HElEVRKMh/
5G9eNOnlXnzwmUjCyfyDnfT+w+zQ4ZjNfYaxOUN0xpGhHuDJQd7TgH5fYj63//7Gvf+kk/992w45
Lbz3UH8w/8LkhsaF/3Im+yNt2rFg45gW6yEUkEcNjmZcNR/y5quep2BrWx5piIHlkNSpORc68MOn
k4MVQLlSw7+bNc0ngQmwY7L0RRHyU3a6AFvCz0COEE4CVO18euspCsCGpaGBJI1jzU7K57GNuBGg
IOvMP102JXqd5prYNDl8H3+59prgUFVAQSher1RZ7+i3cAJkhyt9m5YoGU+BKdNjnpybPzJdvmHl
7v6PD80J+VD+NVtSrxbeqO34AZEr4b9/aIEIcjEaTnc0iOm+W5rotjCjFLokWme5U/vc24zFVjLl
So9g6nKqXeA4fbTQsFxEjRyt8vCdq4xH4gb2KzkGfTcMAPy0mfnPNW1ccc57wiNHn0WTmMkTMOn7
Xzab67yMNnPchRZJkxtihadX3j7148ShmiDy2ccJoLS+A//7mhH/uWZ0HJCLCiOAyfgfEoR4kLkd
pnF3NM3O3qeY/0UBGrOEY6I0CP5tkVOtZHrTzsAEMepZSXqGw1eZlpoErtnk0Rx985rl4kix0xmd
xH1tUvSEXaP1QrpgmOT8NME0qPWhErsYRgd8MlUY3qqi5AUt4BY4EOw/xjkqFTMibIFW6pCXJVDm
aCuKxozvStXtlKjvpziASZVNMDyK6Yim+5gt88pDypQr770OF5qALFNfn21uYoUHL3VPtSZiBfGI
eRZay8EBPkppwQ9hC/sz/zAjuEfx/JJDTVgEtg/r6cq4qqEgzzGv0KsCufEWHjcAmHuSMLH+Z7am
+M8NTDg2ohXHDEKHcIN/k4V4g+E0xYyfZVYjvhwpVg99QOqt7cLZQb3nL75z15MtuK0kJue+tLft
mHxxJjcDxGa7x1hJL75G86wqEs6TsHwIvNhHrMwvGWn11to0/xXzq7+bUkecs4+fzyjx+bHsn6Za
fos0/oB7tldderPD4ivI2ThK4xmchQO1tZmhwCrLW9/cdLV4INbiYykbHDNlxPfhv0vN43QjsCFj
JCo8mQvsIYyXqE+wkGgG9S0U5CYs/dmQmKzno70NWtz+SAz0zh50Vx14fmwZkyQ89WUsp/soHFt+
UlknIu+3aSm/dWB1R2cqcgqvziJ2tcODcNDZxI0CbiyITGRrQ7xRf0CS/xASb7+CDU8zw1Y6m9PD
QPec35oQ2xbUSLpI89viqwjjfR+wN3kuR8PKpFr/3aaQc1rjyRzjr6rE+Stz8Dvpfq8FZVw2V99g
gtkSmXa36iw0casV3g3B9EX3xaSj/BBZewrr6IWdkrjQ6Y4uGmdMjQ0lRf9DoS2NCIHIvQFK7xgh
HQnbAzDkRS5UXKFBjbDUuGks9bsmBlHxb3Cookzz8i93RApNjIptJqRpZ3DoUxyLkcL/nqv4NW6L
48pU7QkDjYdPAol5roQeInQ3okIS4ZUlHjquQVgKK2VJmNiZQ407NZ1oKqtL64tbbsDg1awuXXF2
RWdrMoj2xykuQZEghcVh0PzLbxt031GN3HRmOdBHtvKYwiENABFEAtShCXRuwtgpN0EPKy7XRieN
6YsN995tMIaEzy870up0K0wlu+sgRmJJ7TwFUf0j0ruQWHhxs5evqbR/rDd40jbJ1qumpyTDcqNr
YgQw0r422UQ4S0uP3wE8xEz00qB9C2J19RyDzYa+585T2cGjJw+MllKupPyzQtoiS5jfJ1l/J+L7
OmvdRM8ouac9DjsOfzPCHzZ1o5sBeL6NMDpoHe0gqNvu3gA4GS2ggIXy3tIUsNrgF7PplKTqMsQ/
QfoNY122SXK2tJmszcyocIJz48Pwz3onPbd8yO7SQJKoqh8KeaoMELIRIo3TYWS8kKBpnQfoaR5u
jUrlWE3a6jTPgTrWNj4ngSCjQi0jWm3Sehaydb7X1ch5QuDywV2Sq0dveTKITt82kckAMFAXNS+f
Xj7bz/kClpyPFyNBC7YgYunFS5DgM0UDbiIMAHFK4XuaSYlGGAeopq8AZPsUB8SkszfKdkZsB8Jg
myOsGIbi4PcGCSb+UOKVNmmUtKdTdRnc6QCPe0ia1VF03m4lBuGQ6+J5kfFN7EiliO5hld07eSP3
uYG705L623YynbvJWEheNKdDMuIQ42DahwcAsdshNsyVi8XYYl+NwSJdxm2WDUph3HYRVTv4D82S
GGBPkqbqdV+TzU89clTQCljOPZQ0516I7h9/Ymxo5VF5b9jm02L59h762rExHXub+M7ND2vsc/tX
JVMffAkqipolPljrH5FWFwOm93WST/AVpXG2RUvGrZqOMlqMcyoycd8uX+tfOv2T9U8o6hiCtgig
CczNdpzjHgTAAC29bI6uK0IsRJfsEFTOWyrD/DLFaGudpdyGaNYZTc0mXmb1w0D/c6zVgtWnyI5F
hjdhWuBGlJKqcC6MytjUY4qHde1552S0r5DoULzrq1yvwhGdzvDqvuoIDktUVy3kh5SRSjBbiNkt
tgzl4OgXjAdCqZOTj/LZ7yU+/xH2Q17Ky5l1Svqm2R+bApzeYni4cyx4vB0MwXNQvkri9hzbi0+5
aP1zo4uQyKrh003ddEBshotx3x+VFxyEBaSSU3cyaJlew8zcL8RfTbb9G3eAfJcNdnt2Zd+ep8T6
JSGn78upHs5JMw3YppfxvvbnXT6N1km4FcMcUMKzsl2xyWLGhuzFz1EcvObpiOlmZEJniRAdlT6+
h/SQjpOd1fzk9fNj1XG7JKF1xZMoCEBM4A8aHUaUz3GFNW6Q3i9cAP4VFcBQZB0gOY2Hziru42Hu
D2bp0yVLuXT3niE6kAyHMDmGKJtstq4VDKd7CPYZlg0R3GOUC2CEiLXvaQtzRCb3ATs1Bw/Gxutz
xFB5jwpZxsYWPdbkafKYwhCnWAECpRlL7ypKs6qz7lcGcN6hRKlrPLwT4gzbLgZWF8lxlXDVfQ8C
nI9fsQ9fB8Iarl66VNPaDOjVv4vEf3HLBYeU9Qcz+XqELiqbcV7cdz/GGLZjwLgPJnfxEcxsU8vU
b02tZ/BqHULv9qA82PBQuxXTRNQxgqoZRbpq8885js8rPbuysekUFNKM61puRkRrysdiKXD261Wu
hGkNES1ReSW6A1IjhhTWo+VKSCbU68sQMv7qbmud1M4cHyouD0RcEFWEdn1jkGmryc4WgDeWZMuT
Pj5XDjniF1j9LXs/7yIDpfi+RKC/ZZd/KE0NNqGdU6a3t0WWH5oPq9nnvgMDHWETo0QMQZAEpIgg
o3rB6BDUXMUEtEGMxXuUZ2oU1Jy6uHQR2E2PCBGDJ/wA5CaXOhMwme6GgdfpoT7nxLqSPC5prfjJ
KpJZ4sa8+1i5/WNC5y7SvSjACMpcHawBs8g+RbZf5tjyOQnZ6qre6+gwrdlaCcJTi4ygNelFR3j2
OyFRlkGk/HKaGE5JB85ZOvS3mHxgZ+2X91aP8jUjO5x73j5OhsQ9IrzF3sKs0r7S3aIN8dXNg7lb
FunXQn6iGzOCGoxbPoE4+D7agXb+GAMYKj22PfYsr1K4x2r2EZp4x7WBFpptPHQCy7H6myo7jNQ6
WFy9aE/FiqZpPWBonNqovZoF+E0ZEyqhM6YGEmJCcpEK55kcPFhzWl1jZOAxpgzPKiFX0ncung1v
ik5/7FC+8P9UgVXOAidGBqH4Xcl8LyNQNBsj8MjJGcigooqjP2OiqIv1ilgSByySMvIus5tHimjM
L7VSbYroT8RYvImwP2Rp+wNpGgZYfMhzn6utmSmURFx0R/AAdBV3onoifnvE7cjYOsOyINEtPzoD
m//CeFtfICYWZOVxO9WEP4PX3bRox2V/YLeVb7r2XPGDyKUSkV681fV5J9vnnNE1Ihlq3xLQJsto
6xMD6+kW68BAie/F7DxKo39IBSzoqIXp3LXhzYxTSLXMb/2Qjy40G4Qz2SMB0QEEeXDJwbspr0g2
8fRmWvChbcHH0Su+nthLbXgIPJCcLtyeZvEbcAs+v9IiMLwZ+Yb8P8EY1rvRT8NLr6WoqZYiRabD
pbnM6dYW0eApQpE8BGP824gfajTnoNUvphN9NcaC8w78yRr5znYSNTW5Wq6q4lqjOYuZHpFE7o71
t4J5K7sPUhdCnFIj/iSHADkvVSoH9s6fxcei5MexnsN3syy/LBuxgL5veyt58oOSnMPmTx7lJ0sD
ICXIL9Wbecrn9vcIcuroa5yofxsxYCAZLj2XiN9MVtF9lEsd3S9tcyodAuZ63zVpNI7K4NYJI7yL
DYNI2tFB3DhI9+AlsHWdKftaEZEApkNsRN1GAARuXYbu64+NBAfG0XoO8uBnMGGNl7o7XS/hobEz
x4CIGA1VrdKhOv6oPBeF5JCPgHrnXKvf/+5lMV+0qrOPcMp/BnHyp0pwZBuCBiX1QHiniKr9ZO3n
hE4ekjjbYYduAkeZyVEU1UQo1AMNjtbcdToCdpRir0Uruh/XLYk3015Tk/EiZMBJ+DNzPdMqaH19
5vxM8xnBoFZ4rP1Rk3BqxwkhCQSzkbAa3lbh1KrAsPSikrPxUhH3UCGnXgG4Fbe2V+FEhyilV6hv
MFSAV4o1oaLwKzXO7CpidB1u1Bwg8jhMeEpNefJ3ALDqc0x0jiTXAvmLESqt7jpczDvTbq/MU+vj
8a0r+9EyXLTPT374SJ7joazJbLPgnpzSDk+bzg+Y4qTFfTonFUfLy+D6fBneOXPjk+USmOR0goBT
36cfg/iPSNd4HBf/e99U0cbTqjKjx4eoc37NepfN6UFJt49wtYJ4Tr+GnswnxBsow532TQKl1UwJ
LnedLZZNvEkNo5jpzElUhTvktFOBPatV0eiXim5vvQQ3Y8dVkXx3ExN9Oje3MbnfuqnidGVHykqa
Remi2hcAtGZHcZBjQygjDHVmCwIGqothCauT05gCMxyERIg17leBqIqPrkfabdBvkXoaFZ7edDVr
k2uP6PYccRmMnDk76Htb1u8OBjRxvTx2iht1Vd1GgnmlJ7Fpdj6HcLqFWLNtexeBWjpV7ikzscLJ
/d81Moh9X4pLU0GgnQVAfjObzqmOPt06AXswbZS+0XG16cD+EN9V97WIPcy71YiwRCM+Xoz5r+iC
6gI2fS9CtAcTW2g7q686N+B/ipybrs42RXHNUlhCAVVTrSWGq2Z5VZ4kizyxo91CV76vI7d55qwL
+vl9Ca1LZi5PY7ngIhxQcXRhrlkK1VaG2fsKW6EU5VzFGQjb/G8TvG1Vi1svp1fiqbEb928qGh8I
GDwEun8dgCpgjaHZikAHo9iod6VWeelxsy8Ry3Lxaz9pmPg1KIMg16TOgXzSGsK5vENxEP49+bKm
vXYD02OmmXutQFzvrtyZ967szkFlQ13K8QHmrdSZPIUDHLqovyt0eSd7tuf1liv1RGYdauhB0TB+
Ct/CWBvy7qGYXwuX3r1ncTnZNfXM39XAfWkYyX702TlJ2PuINXIcCLiuZgjtQx/JQU6ULrZC6wjz
70jaarFMFxtfa6KGxbhEhve8TnrX7xCqBbN63JJkyzC/bYiEEcwmOnFj0MTJomsknO70XAu5HPzr
0zSVGBSD2Rum8Wd0xx99pJ6Awxg45HG2TY6pz+1BZKa3rgajTZvdel+sGILBgIWRD08IPnmYTfFd
18yQNvPtOrlYB1i99zMK+udVSxQibSbmhIyHJeu2Ex5gAInLK/HlUBqiZF9RD4M9cq0uoCGZKN6G
USNPnwNBSaKWueuJ6lxBzJ6qYAVVp+US6wXZDPTOupYeHPwU6EFPRltdw0Bre9l4rYLNt6Nmwp8R
xgNsbwqh6ejoEy+A8omUu7jqegyvrm2JdY3WC+INobEvXWlZlJ7rp5wl7pui7gwmAJ9V4mW9iIUk
1Dg3mUt2BqcYrllUO1Y0nGc3/tKzvjSBn7LIx2bMDutzeXqquzRMUrNW3mj8vyoDSfRkiPuAb56Y
UYTFJX2E3vWB7Q5Flx5WDGiCdbLizVNsQThlJqGnLvDPfPLvIgLHh2afoT2Uql/2eoQJ1YyZV8DX
UrZX5M0/OprbRYYvSB8YXIBlwKi3H/Ii+bHeQ9Ky1F5MLYIVrOnjet4FPQoT7VGjJXH+VLP8g/i6
CmkDLcDXal5h/C4AKVAxhQe0JZQZ+s4MxuID4AhTLUxptbvBwEDbmqddTqE0Zbb+MF7XEcdSYkrQ
+M9z8jL88eYaD2GXsycSj+hyPipaaqzmuS06hryyKr4cUX2kpbqmBJr5Zmyt829X7KUD93jVTxoB
h6rdcHKWXXWZtZlAKfJq30wHFz1A7dI36MU6p9T2vUandNnCjCzdzh2JwlpVqOu5VFshkEx/7bUC
caWNeE65L3QybSMZakOfQq1pHB1Rb3xUQbsqjYCNM1atvrEY+9x7k/tkx8zLTGNWexexs2rcoxPX
XythAIo9M9Oq3yon7rcfbWtYMMrLa7oMFCix/4EW5qg/Mna6H2Y473U7k2ptrduV10RQHevht971
smbYwfavaI5i505NxW+NQaqBGnJVcHN+vMZ46eDkwLoOcqTBJlofXac3QL8DOtEl8k7KD9LN+haS
ET/7kIw0WZN+5CXP6wRjXZtTEN1WX4scmTVnJOzfPj7WeALkjTlscs/+CGfapYL7Kq3B04N4+T4Z
DM4k7kX8O94CtCGNjV417gwfMjCaFhe1OS2EvIst+X0ufEnHS/M38LWEDfrYwcMBFiExy2ItVlBC
XSsSK6og+dKfqH61xGnpyLSio7O1oR6bVOnahFMs2iWQiCoQZKI3iv0K85s0phiNt+XvoUgfBJXT
klOiUdvuiyxFVVyxdhirvJoWMEyERrQkgR677jc5IMAVAB2+LiQ827Xw71jO657RaV16lkFoytFP
3qFjOUfttAcW33G5NHoM0//K4qlspkHQOgdguRYOS60PTFpP5P1o02MkFXS7uMVp5wtgIsY7WuFQ
tv0fk4EHaZDhBmPmrC2/oI4C7kakl1gheAodmKsFtx75tXDJMjQg+QIbY/zlZxlGpOXHuifmWcrL
Ddl+nYf4Jqr/QjBSogRby0wzCaDye7+CGgnEUF4yl+CTIKiie2aaxBYY/lZj4KtlQZB6e/qox9Wq
wNKi+GQG5a09xFIlNeR6/ySOQMABzIsbculoY8KLrr1cwTy0iZfHSeXRpktbWHziZZYduQHBywom
rDiG0c0xTCD7eTXHaIsZtm3ewfZEDzTmbKOkfNBDO+I+KeonJ2HlLBw2vh3E++62uBzdhGGDM+GG
PjRfs4sBUm4gPZWe95wwAb+rDDJietZAVXGwm+Fo7ev8OGibl1LUD8aAsz9jyp+B+rOq1COMLzsr
5DMfwGoCmlR8lC8JSt0gGDkKFnRdobLlRhMDejoiYHhSoUY2eAwJL1PCPuREkuMah3BcqhNrICGP
4CCm76YAfRwpdyfVvPZsyRpZKXEeZTUeJZ2RCCH9QR7+WhvofumeHWd4HRU+vjbfT54XpI2gGkb2
3/8wmNqqwdlOigw4EMu7TtFgCD//k5McMxcmJSCm5a7QVF8N1MMue5/T8qedsEXYJvYLajHZ66Bs
2QJyhoFIJ5U7t4HIpQr/nEbmDKXOfSo146NQ46NsSeed7fTRDeBgtQs8uFKTp5qY4h2fzwpwdjdy
tMSz75KVCPomQUm3ZhhtV8pF7wd0nl588SlSNjJkP46WP4LCFm4OqpdKVKRF6ybOXMofpUSN4bW4
ALWC55syb8sdCrEr93creSjx4dLNMe1pF7EpuUVBlgvhBsy0Omv8mfXdZki5ZNF+ODYDWQ9K7kaf
5HomtjrvpD4DEPJoe6YuxpfhEiOkARS+aklV8raaq6S5fCD49VmfmxIOOsD9cMahChm5buEzpkPC
4jbv4uJXPbytW+i6n1XZR+rTFDgNXEr3rQjTQ5SCD/g4zd5NbfsgmL3uafM/jMTbWWXzlMg/YzD8
bP6PvTNZjhvJsuivlNUe2QDcMbV19SLmkaQoitMGRkoU5nnG1/dxqKqkzE6rst63WSYtJgYhBAJ4
/t6951bM1d2Yzyw1KdmA6ybr0cGAKZJLI5U4iRPNggqhGC+JaFnTf31Vq7s88A5uRNgSQh2R2zR5
gn01X8w+VHiAhn4N+uWdLL2zpvn7zEjeFyhHpnGGy1RrGg/Bqlaij8B3H7yWCswXVGAup3PV/XKA
AiyajmEOT4MbPaM4pLk3rpY2Z8moZ42fcO/1TnRYwFCL0guiNsnGIOmVcEAN/xIbEa0bJB9InqiM
/M5fySr5WMBCls0VxSsEIU7iqYvlR9ykXwq6jeqyqRckZ3kEoLtFc0VE+W0Z16H2209N+TS71EFQ
d8iIpCsRdXQ5lWaob1FbNkx2Q/XlA6b5gEXzuAyADYeJHQ2alfS8O1iAtz5yvy2mDE61AZr3lmQW
rsXjSHlfAGRiJEkzr3cUwYrqMFMSv05mVzvxABTn2sfSHDZtZScee9pTRNna4M0Ki8/daFDC5zXZ
GywOUBCRgaMzn8NU1O16xG/AxDmeGIz2a6u3ga6C/mYQf9+FqGfV3ufgRtfDADJrywttwovSKuFe
OCy137J2K7SbKCNb12WmmdoRJGjE9klB2mSDMFsAaEKiG+1Hmezb2H4yTE7JqE3fwT5zgjcIBW1M
RqTUIaJ2713WtKeoL59aAyIr4521Z7c3aM0QwiuUmFqljQqJhN9PEqH2onq+8F9BB2g0P1V7vWge
SL4ickBRdlpFGlvGqF1nfrNknm8661tqjTgKFU5CrWxUdzTiCpg38BjESDaKWn2mPO0o+6ySgkik
IXHv3k6dTvT6jFRAsD6TVnWC1slpNHfe1BcizpCmmfhqVBW9COCShkrLmaOX6jauWVBk6h8aqgqg
7W61g11n+dYfXSghRvNp4XclM5fryN2hm3dZAZKvwzkS7jnS8KYQId9ln8DdCeO0ychqDX2Wxrr9
oLrjc+F8y7X6TRGt1JqRwccXPC2wh6s7xRQpIusy0/SgiUzNOEqmp95nCKTPuAjxYXIm53THeeUu
m/WHhX2Yqs0nDXXUNX1bJXiIG0WjgyRCYqNAptucaWK+LV0WY+TMETYzC9H6S0GfH+MpAVhBJDZq
F05zUrLJ/b2rvpNF4QsGKIhgWGqJlNxPfZmqLxJKtfBcvrmzouupNdjSe6JHcRJUL6nMvgrVP1V7
2S3na1a6JwcOfTzbX7OhwiaDRFfPvk+KFufIb2Y0flIfj7DsZBcy3uR0zzDA5jjk09BoMjGzqRzq
Qz5TWd1j4eOCzhhPPW1Soo24NFaVqqzUbl4qYtVOX9bXo8OXfqEVqVdP0OFQi1MyLyvAFrwCzuPk
PKkThbqC4zlKWsh73RgjkgDN3U2a8m3S2Rba1spYD7NqeMWX/GI1nHi12qbghlPDnphVqe2q9j2s
y1t7xK+mVJ5zh+K6rtz75UrSo/IBd6RTyjPfj0sqEQ7RFxtgYQbhWvoBzDZOUd01ybsXda5Zrv2W
P98IhEdbdKJy2ikUW4ccZ2UG0XcfDsbK0qOzUcI2jPLyuS0+T8J6WAhSqui1xfya5h7EeBaM+SCi
1RwET+2N3oQvpSa+lZ/kLpEFbOuSD1RVFcvFRnNxg07TDkmk66tSVXUvzJsGWMJK9v0xzocjNqlb
JPqPzQDMHnf9Qz7chxmTZCwRD5VpCgaJBDlS2Cz1rZZLbZ35q6ixvhR1NfzoxhkGzQDLwtloBuKH
CvL/icb/jmhscGX6RQO3eWvf/vKRtxET2bfs429/vUZNo/4ry+h3UOMfv/d3qLHr/mbo0jAgyzpo
KtEF/hNq7Bm/2VJawvgVZwwDGbmWA7OYv+6ZHhTif+CM9d8Mx3MolU0Jf9ix3P8Lztg0DSX++p1e
0bKw0LFlthCeBB38e5En4z7W+GWTHNO+wMMxtK/0oW+8rPVYcCNwQQ8LdbKfcS8m7iGO8mMw4tWy
WlBXnOvFSpZM95yJeHqhUADzree3BaG35Vs6FsC/jO5jzHwuGQiMTgl4H9Caw/eeK8ilmcrb1KGH
5yh1dZPHxJ7F64mlyORg3gq1/gZFhY7aMTHNYjOPyB312sEPHbLQaMX32uRyOFrBGe8iCvK7Lpjm
rV42r1kVDOpM5+ymmGIecUvYfUXzGDLNkp9tpQxayjERoDH355S+vT8fMgqesSvR7+lERBVuxLXL
AIEINIOeiZbnu5imtwec9YarbUIOK44d5NzNPhojNH2pDvkkC75qeDhI/WgF02IRHdrKfwlFHBH+
1Ic3NPmiTWvo0cYZ/ekSU60iy+LcA8XyKDMhI+bqJZVJrGnkJpaCQRaS22Rsuk0dOWxc1YRYf8KD
y4BxFU1pe4XkeJ086nIr6a8T7tZDkZT7zI9Ilg3nzy5QWa5KSfLZ1d/Hvjj2Yd5/1Mxf5sZ/GXDM
KAwioWe05PBMVcaGNWIVRfNuKLCtRCMgkMQ2H3PflWh9pwcY6/QmURr1IZFIDHgoxfzeB4zVn91h
GO/mpcsuSBgsxqQ4ztW0tmYtxR5RKcAr8DdXE9uoqME6Fuvl1ZOilxSzdx6j+8xPz66P7nIpvnTe
MM4q2Fk6E8aBYp9OR1xwXYBxNNUJQj6zxuLAP1IXxomWSHh23AAFTht97UMrPrfqhx4Of/+BFT35
5e7y7PK65SV/dnd5wpexvueKd1nuaTbTDtxicCLirgN6/Pu/sbxfuTyz3Jwz6e2qwL7/w2bI2MXO
PndPlWiy08+t+LkpFkc1uQCV2Px87Ofrfv7Z5bHlLvhHY+vqEWI79W/++cRyN4gDstOWm79s349X
avOjZRMDEQTJhBz2ny/85ebywuXPzCx8wNwA5TGzYh26hX5ZfjSG2W7SmYRPe5j0yxDgAJc4ODf9
hOLE8mBQiWB8yLOLnfTJLz+0SarswZTHNCIgKcFrskJ4bBwwzcNndKrhZfmd5dHOnUlIc8152wfy
ZA3NU62nxZbLJdEGIq6aA67mUKuuaATzbehRBRt6xligHbTLckuEmUsjEVNki0LmnDrjafCG+Vij
d9u2FXLyBOesbhzsbBYXz3XFBV8Vt5hTXyRjd5OUhqZLnxjHif3yPLM1G71Zj41dm865RjCRbpsB
UUqDvASBLS/LrTZFKtBMeCdZeNG/xp/GgUW2iXUJcg0Xj84+/PmYE9K17PT6NKpXTLX/tcabtEkT
ccBfiMApy+1zOJREPoWkVki13+dRhZdSG9U0Wpi5En4XMx4sG5Lq5tTVMXzzquWHbqfGj1vCDeN9
OSTPpo1Zd4rTN6Z/hDJnoK6QEKCRc4ggdD1itE3+n+iFZSE6DIMZmy/zr/iUVWpcnO3AQZRXGsqP
ednae4qUbNdUXg4aNcOm2QEmEXMxXhzbGS9THLK6zQrU6ZPKs+QHzW/ax0btMY/iFWZ9N/QzEAfO
9CcoAjfhXTQgY9OI7oFOjF91xJsSTnl4idUPmrLi1DBD1kcL5o3QNm5DjETu8IawRBFyR0lxpRNr
C3Sms7/XB/gKdWPVu4Hm1kWbDAIt/Xq+NHEG2qb0T+HMQ8vj88C0mCiEeLfcjdWRv9x6r4it9Nzi
MhFRqLnhLkJ+wu7gI8i9gUUMhM/bXOr9sWyRgOlujY6fdPm+r9OL77ElwazFh56+Dc7NHsB5wnnj
gmPNOE7ZcJBFa5fgNxPgCSU6EKEF1r4U1uNyYNWCSaQd0jaFXJNeK1lk17npGXHLSYVCc1dqTbOb
JGOQXp+ya4tnc4P8vaMCB6FAu2cVxQFLtOyu7tJ2i3ABghsAYAioTbsWcZkeu2Rq1qNGKEzH0uHW
sTIozSJ9irQ8PQg/Bt4REqKlsGjjwhejd4e+XrHEpHpw8mOiROuh380Q0FHi08NAk8JrhqYtTsut
Hw/+vL/8YqwXtFuW5//w8uWuyccDBau7Xf60YzLrLSOW1n/4hV/e+sdNVNdfGvhwu+Lnlix/b/nz
c5axeZi/UTPa8D5/2YhfXl+jhFubQR6wIjMYqNByBluhfrgaX9qfdxMT5t0fHlue7XoZsiwL09Td
m0jmyZ3SbSZ+zo3oCDWaQLAWfswXzn6v8uC99SHQ61n1bs/OqzHWPZLMGKEHeMt9PD9bdNxG9uuR
kRNfINCuSAjoJI6x3EvTAAfkJw5xK8hAe7NARyDhvMxRiWQonY5ZaTxpXn20geZFYDYk5tqVGRoB
qoPyvodkFubTfWsM44r1DP9mLbzVyq0B9wqVuYg2ZWF0+PQywhLtYWsHmbGWbhFxliCQJ0utC+CO
9gAhsHH8YkMImRfTx5kHtzqmGC11SQ550/L2hY2BkgXk1grM5yGPC2jR+PsAd2V1pl8dE9RE1TYP
pHcluf+ElEWp3+32YMM232DcYJA2uzdxUe8STN7rMNNeszIjSDGykBeO7gFetArdMhAPY8bckPbT
XbqMSy0nwpWu2yRhFax4Y51xKctCwrq8I1rnBvLTHKl+2DFpQzR8gxURCqhE2CJYm1GYbkwY+ER7
M28uXAHoCAg0gScwRqqG9g2ytpXbtDADvJEsgWZ4Sg0qMBAyI9Yn55PG54BDOj4gNyKaLwloBFhN
oqbR7IQhfSv7BimRtWf9ymJTfIusgnQ+nenhSDCwLK8Tnew9xIlnOwDsY/sKMwRMN5nowvtpVuNj
TtJNpOG10vrkoQTMgTcvLnftbL8Gcx9A2qoRtHB4UovZd5PFZANt0mv+6HQpMKO03A9aQbSq3j03
NhM9b3TeB0evgSxiN2jxOpdEOgHwBgUwMFMwFck/GIM9vXF6QayoTT0ON97VcYe70iEqzcdcdzQm
en5DcugHGGBpbJFU0T7Ns/8Rdt4BuRbRErRV9Kizj95MNAdtrmudBzRLz8bcp9eWw7GNPH0zDB6L
hnQkASAgGN4qT7KgawMAGwNLgK/1uyMhxjAR1s9TyMvzN6KUo02jw4606GBNGYbe2L7oZRdecz1l
HM8eFPa4bnOUgl7EOEXU3lmgkJQwi6BuilemUtMnNU2ow6S+RgPHkmtjYVGJg1bLAeqWkCW0/nPW
nTB3k1fOBW5d4NBfWT4dfVuqc7L3xQu1blvJEW1/DAPCF+k+gkAuBC/ULRe+YpwhCuKks0mC8ZIM
jqDD4u1DWvWx5+4M2GZG5TxKdKIwQYNDX+viAPQE3rIdnUgHRabq4LbNK7Dup9ps021hFLfOxDZa
oD1yApwNVxIEH8TdoRMD2UzbTvhU2aD8N0I/9PQ1Hj2r/WKL6G3Eh4aGCLc5bjuxT7sbyCk2memc
VqwooQJxoRuh3tQ202Q5THq9L2MjHuOkaTd9mXrboMapDF7VRpDtzYjCqcLwcQPE8TPWgE0QyHOc
3NrKcF2FTAwiHahkidqcUTiQkwiylhc8+4hfjkMzPg/gzbbuQGc1ctyLAje5RHdZuqtv27QNN8bQ
moTFMqEZwzpFgkW8+Bybm2xiu+OyEYiLsmibeUCq4lDfWUHyaKWOtjVDuvNmGWpr02P/dBMMWhFr
e0j7EZYICOyRG6B88ZurKnHSYFijCUv3zMoQ+bWEcUcEdmEqxfeiT/OmK7XrjH3E57SfaJAg2gKQ
F/x/3/bcc9H12zJlrhSiGCRe2NI3NsqDVR64dxqVfI7SYj2ixmPIY2uud1Axb1psRhRS4OcMnVIe
mc6pRKCJAfK7iUrvEDkZ6PMggFWNSniXd/Gt0RPKgA+lCk0D5ECa7eDdgVzh04gtBE8iKr8F1iVu
313V8Jaj8l5H4ysrVtA/PYlaJEgC7A0LTNroFw8zGlDl2OIIFmiTnHhtxqSGatLmXRsd23vHhNez
+2Pr4UQaEnpes/OS9yTAkEWGZlKd8RoFDW2r+NnI63ab+khLqJ9m0jkVfSrcarKlxZ4pUrELEqN2
nV2vyW9BdwIT639u2Omr4A68oX/2p4D+ZCC/h7QwaE5H3UHA90DtduJMNYQr70XU9bFOQ5bpmnw1
tTo+TcaWBTJK2bR6QdREz65tv5dR0K0zdvSK8yp2DbUcDc3hGmohDvk0eqgxskCjwRbWD/Eq0rOv
2A+QYzFdNHBzMRzL4sOQM950oU/F1qcAMbJIxEamQ72f+g4zixHRN61z2n5MU41cv+EouAg3u9Uj
9z4fkmug30MhuOrwhStk3WGwCsAx5oAFCl2+kJPxOFh8DDZwL2+MNnEaPFpzTywNrfF9n9+XrDwr
y0fMb5UFkkWoo4mLHtMAxO348XbK7VeZdS1uDu8Q47+GOPXVjIuC4QzBGioWGFgXEkN6mZu+WBOu
uB46+65pgKVoJP3VMWMSORnl7q7E5L51K/szo/1PSc7XTwsxbSd58y3Ng8MQpXLfjtZXew71e6l9
QC08dE3g4ZMC0TWzGoIfsheVcSit/rmOKSzc6W4wAyr/LHjL0Qes0U71qywMKJHnddHSiS/ljt0O
JxVz0WYuo4+hki82XBJEm5zGY0LztnPMy33/nBb0tZhO8CFqDkA33MhcGHNmEZx2S6t4azMXZ4rd
RZjOwxcHMDeebLCLI40t2EwPAL0Jm/hSZozE5hKTkJzI6rbd59kujUMRkhdkzrdFwecKyHIdsGxY
R9b42qKuh2I1xYempY0w3kcVwJ8g/2oDdatx41Ql76odyBKk/Yuj2mo1zongCGmg3/RuHB0bYvZA
Z0PFquQ03/SARhbjc06PJteT+2nIX2GnxoeoLTdTP9V7cnHJtA2CL27MdH8puczEBV9Qc4E2Ylan
qVr7zpZXwahi9FAFe2m4u3ywrsLr9X1aacXOs0AW4RhVaIQdY3bOH3rNmDFhjt3MT4XSk/SwzsSo
N+u0Lb3byZ0Qr1ji3DvJIRIJ8+UBmEFVeyTS9r63aWr/zkvHW6SVFlau3Zgh1gEGKXfujJ00y8Kn
rgsknHP5Oe/0xymsxd4NWcLH3dVIC3EOxMkS+nB8TZLZR01cs5trRtTSPZvjkJ9H08owpFfPnsNF
NbOcD60tPgKT06Zv4xQkz5eonKaIt2Fmkmzo3xSeHG6njFaHppDehWT1GbrREdIsclP3wMyVMsKN
Ce6wh/ZSf4Loo2+iKFaZn8V8183ypq0QNTqVO22KcrbPVRl+OZDF81raW6KGxFEbED/KwNjqmTci
XlFLdsfaF4qekoESWHOdVEG//sF0ZHA7CEGsL+qnrLY/R538bmY6Ge0RbkmznUbsQxEGh1hvLtR1
RWK8hxRNnT8S5ejUSFAqB/UWi9IdQIpxvnaIoSq+/SdoRvQd+KdP8bgfOofBu0d1bWYoZOaGelqg
FUQq51rWqZjrcZvDxj/iiL/qWvAlLyoYADNkLwg54caxsxfNmj5D8oq40lb61vIY+QjDPtoNVsSd
TEh/pjOzscwZ7KcwH/G4net58jZGLcjG0m9TRbubjJyrbgcLrOOiiKK/DcqbvumntaPVFNZWIbei
rC6max26GI9rMHubaYSmOgDIW1lJzHFY3fVmeK97Mtu4MSlnmCHwKlxsI+9Pspm7dUMQLfG97H2l
D3A86CFB5rF4wansa0xmaJU+NX6zNUhZ56NghQMc/QZnN8ymMr61M1TOM9rcJLDu8NKeray9GiGb
Q1F1ZT8RDeTfmqE0d3brwmNtLIKCmscSgENSysdKwCxNW6/f5Fpynxod/sJysrbp1ohI8whf0yHE
geuk/QZ0It53z6e1sZ/G4T4iUu1QwmjW3co5z11sb4hiyOITWIopMXe6AFLVESi6EwbrGLsG8IVc
6qbr8pu0GcetwiSU5cRqDr/KoaHLH+6G3nz2oEIBhMnCbSkgQOSQBHvlYpRF4G49zfxW2poDiSCE
UEnzv6ypkmcLWW55rEfezgnLs4aa6JD5zCIDy3vs6V0/2WFbnkbhzkhJUBPl+TeRfu6qZNqIgJFw
6yb3kVlG26mGBpVxcdiUwYeyeQPsIlMo79ZdXI4b3cmsLZEkLL5q8ovBKuV8inm2K/LoMGZcFO0Y
HwqRuXvRHpjeZ1tWPTYy8wg/CSS5yvbabTcWB7+huWBz6vCrPln3IQIK6d8GjrwmsdvvOJKtoz8O
Dwx372q3cdf+pCH39rQHxwuaja0XLKabo8K6eYicJHRP2ImHOZzObhG2q176GZdW8zKntoOxT3br
qakJfB1MizKfFmngzs6eZeVRtsF3n3zbQ5QTQ1hHEYy6DniAQ7khZ+9UdVDfpM05uOdauEVyzSDX
wwXXFfCXG2iBTciiJ4tN40xW85FZA2MKXWNd6AAGb7tdNcUPhk3+uFe19yPO/G1A1tuq6Wx6cShm
CObd9QSZbBqfy3vnnPquyXcOdqidlSO0SDmgDFEeHBOsfOBZE/RwSdzygNWnBhmCmoIMCm820R5A
sMVxxejf+nCA45/LIXiJ4gOaWTTXoYx3YWe9tkDCINL1LDEQJUaO8zYFJfLYtKMOhtPa1dONR7+Z
CI0YGhPyTF2m3po9xtKGPJdpHg79aD/Ufq5tjA5NWtnqIAU49Zd69hIEI6VK7j4Gft2xj3O6NZ5W
rUXH4lnPwSt2ZbUPmvBTacxH6jeGR7qOQ616FbSsjeaxThnGyg7v6xwR5y3bZ4KXWc3W2jt+D4rs
UVwaoyJEHl1USQpXVjn3WgrSlO77qc3Hkjbg5NOGkB/eHDyioIUFGI4YHDQoyqYY3oqSDPlQjx/R
QQdxG1zrMC/uojQBekdtvs3rx5xZOdcTGjmOlu5aWe2sVOf6MebGKslwZ1Xkpu37IXsQgd9tRwiv
SNLyp0bQA56Ru8zJ/I2l4GxhYMoZGpVT+gl7OwkNRsx1/k4MlNAtCdqJCtXtPPuTrJAI4fnos/6h
1gZn6yBwBkdYzkD6JMrXoN+KN6j82V6rbOBvEQvSWRCvgtH6IWVldjSkd9/N5il3xn3kmtcaBvJe
KUio5FmrqsQL9MIMJx/pihYrKdv7Vn1J6UfCeU21dZ7K09AG0XlAdPM+97U61OCkG8PEmE74HqAR
FGOdhl0ylHvM2wcX3xR2K2dS8MYMoqNj7HWHQXksHwc7QK+GdAg18vx9HkSzbTXJFx9IefXVD/q9
CIfPiNUQB4zfrLnDBj5pp9qtnv0RK2Je4IoL4c6gj/O+Zzg0d2VFOL1IjQOXTSw5aTNh/+1vOSza
bTbh5HUFgpkoC2Bfq6sjkvo7ncEsefPvaRNcarcEgwifMPIBOHSlQSs6+aTr8oEsBA6vpsno2TtP
lYlAO5Y51FMDy2vAGnh+N8hUhn1fn8PaA8tjsVQMakkqtJ5vU2nHF+xYYNsIHRmG4rZU0XpsuAMo
MAjpHqfPtRDlNiwNYhSVZtow0WDRY9GQh3jeIeswiOqZfwqc6Shqh9Ja38SB/IbR+KEmVD3VTIuo
xPEtR+2+MggM3NoCyFvbXGlPbrSgSQ8aEJ/mPa4gLVZCoLTKYSAyezWiDoO53uhHe/xGjRl/dmym
jVbXn2e3OHZ9TRewJAM+G6CUx9vEsli0RR3ls8rmadMeAlvkfMz9jEhTWjemQ0VeNQ2dl/zO9Bg8
h1KD6FsPbBpn7NLt3RtPFMbBivnnp7r4lgRdvjPq9FubMAIPq87fOBZkt6nzGVxRXoKlJcRk1Egk
SDmhkfcGccDGnYNWM9uhZbrq9lQfi5r60BjcfekGe75AYMKG7uQprzUhdzs3wkyGKoRDo5q+TG0D
q4BsrR1e4mMbVfFJ9vEGgBczqMJF1I0vYlUAcFv1uRFdpHZt4p6pSp3dyri5TDnNw9pJir1D6/gk
esXzFE+FP1hboFTMH+z6JqJ8hYB/lp0m16023GmRQc6BoCLJ2+ST18VcM4e63nZD222aTANXahDA
K7CeFoZ316b6i20pmXNY7Pq+8C7C/pJiKViljVoexS4AUb2DH93vCYZ6Y2V1nfWjOWvu7VB5NyOh
v7QFtde2pBfW0ynYT24m1iJtrpodYqLy4mo7WQDdixCklJVD9v8WTUAdreFoNlw3G+Hh8cC80nvy
a6QoD2HxWZC02006TXKNehZp4hYcorNFFuOjUZ7g5NFl0LR7VxwGZHKr2mhQxiTZhiYQfXP9zqVb
us+xW3JADRT1qbhG0ibTpt5bbtvtYWETR97PDuFiKZzRkN7AeLF92p19ZwHsLo1PuTudrZg0m5LM
tWOUjlfThS9bkiwMmbpY63pJNxrbbzNGWxHln+bEfGM2Za6cowk2awcTrmAdGtGFxg9Lk+C9Dr3g
nnPzdwwsNFFwYSGQN/tdykIJMOQxcp30LsqKS4GeNGkDtMhdcGp8LTsaAJ4OsDHumPyDUoqh2hJ9
RtXg2zRySOI59hWmiwASLxLKp7Bip81twg5OOnIZ2tGmkx4+UongD+SgNnUd8n0aHeeGluqkQWdp
dn4j+2dnsvea3mMtIf9qLW18eRM5J+sR5eXar51uj9Z6PmEqo43QB92eqzjtz2Z8czgSGEgcWp2U
06Fq0DvINFjb5sUSg7HCdvGFvNP81GoVaThNlJ+sJWPn5/3lVq2e/vnY8ituoLl4t9XvLPeXW394
TcQUG1dDpPNV4B0I9YwUuyNOd5pLKon6yz/e5sdf/dO3dDEFr/SpMTc/XrT8Ha6GDKF//vEfv+nE
+bktAMAw8GVN6fuHPsHgsf7D9v14n7w1LipzfPfL29Z1d2bNhJftn/+sX7bpxwuXf0njWm8h/r/t
8tYhrSd2hfrn/PhF9dvL65YdtzwWggGD0ONPOLJ49uce1S0jJ8MLblUNW6lHxAjlLCR9EresWWub
ULeLDeKamuYdMnIwAqxceq6Yo2mykky46JqGAdiBRTE186cbW9g61A3TO8Yi3tu6xAPa0gmb5u5L
yhkubs0NWVhfWfIHeBBjJNwU+NuYjAIRAUQaPMb3ABI0Imk249RQzef5F6+rDpNAz2LF92n/3hP/
i8AkA/TdJTe6iqjLMHquJs3JEURfMG6fYVF9VSOMesJ3FXfltRTzW9KQS4XL6QKxY++hJSEnZeVY
OxAmNyIbOd/PgHFFHKAJ7Vv8ylxPhozoCcEJNXZQCAgr4qgf8HPNJUDPkALQu7Vx/TArAudbWMAq
vVNdhdk2EhIHor3vmMWviL0ifRt/g20DFC8z8zy02ftcs3sLRlykqG0D+Ox0DJsvLR5m/HOMa4Aq
9SuRjkcubAetdPc00rB24bQQ9PKmQXtGp6OtgVFfkOZA0UaW1IN9BJpS78ukGbZhKHZWM70gy2Hl
0O580jkQeMU7SbTSNsK+SGldPmYpxtlBjJu+mr4NTtayQISuLgSkKAU2ochuyQ2Zn8PAfChSylti
cWgC9iWy16dOpws6zmSxGVsTgey61iLrMCSdv80NXG5uzQA9jrB4ZJ67r/SS90vOvh8ZG9z/zVqK
HA9ry9m0x0m36hzDOLbD4iLrnqsBtxB+Yxyv1BU24doMe15mIhZopDmMo+r3aRN06fvERW2rIfHY
tYq2iVnz4tSAvqT1uaLFWY11sDMdpvLZTORKqyk7PMiqViOpMbPY+Mo76bP/qWxgKyKBK7ZjYz8O
grBRN7fXuZaS1kpius8FAabWTER2QX6k99jM5clK2rdsjO7miamlDDtg+529tQxUrH7rOLtF87Q4
Jn9RH979UO79Je+yO2LN2uZvfzWVYO/3gj7btISQrhSUSuj6fi/oC305pVFHc4pQaPzssBRPTsJk
ITLSu1RH3aHIUlZZEfiR5SbzmdDfgbCz4eUVBu6MY1Obe2YoJFQEQXcm8cv7JEeFT3Sy24QDoXCa
z5wKgtW/3nBD/5MNt8nLY7RqCZu+/+83nNzN2p7o0R4ZBCdHTQWH5LTzVKqjSixuaQ3GJBVEaXgL
wy86TYIU1X+zDX+y8+h/2MJQUkiXKu/32xBVUWyPYQYcp2un2zI1j4kRh0cqP2PtzSS+F7BCdj6r
A62iZOj0k30L8Kx8+dfbIaz/vS+QikpPGqbuGrb9B2RfUkyTrBMnOHalP+1Ct5bHrmU8r3MSHJr4
uZ+DYl+k9oPhBtXVTYzxENFs6Uvw1H6jXXuo4RcKeshx7nCFTQbAjAxarAjhsJUBp2kUocbVd4Iz
OIkTPpTmWmrgtUqHeTg4/2qTpyA/ish4s13yg8ai2icesRjLD+IdnQtBxc//+p/9J8euY3pCQqo1
XN11HPXx/Eoc1Vs3bPswONqGiXW+IYUm9pJpawTODpzuOpRzfemrgbVlPx8sEz7GmDPfT6GvV+Ml
z4L+kOkDOYtW1h99SRZLD/lROYr6fTqHJsT44XPnF2K3bPn/y6P/jTxaCF3plv/jv//r6/ifwUfx
v+TRDx95/tE0Hx+/iqP//lv/EEejgLYcR3dMQwrLkr+Ko/XfhGFxHjNB+KHkc8GN5iD1wr/9Vdi/
wVnVbVea1Ay6ob6q/9BIy98Y9cFedTzXctFbyf+TRhrF9R++ja4Jx1WdEgyKFdxzf/g2OhPKqnCw
8mNoONp6HuvyhOamPA1StMdWf6SAqE+FMIkSnHWX9URVpOtGPbg8s/xQIbWsV43h7w+OWgil65+v
WZ5YHss7+o9jB8TQwQRqRSU8IjUC1YOADuVy/8dNV9RHM2WlhiHNPqQSIvRgZCdHxSgut5YfXaRT
CHVdPO04Zd3GNCLoZzWs8Jebg194ZDuoR0nERKAtMVSs6e0hW7G0emdXUXcKB+1YSRthC/HpW+mq
MTiNvypjgWPZUPPn88ACZczq7mTotKfJ/qOdCE2eJoWdn6MZ2W+GTWsTeVz3EbbvSDp6M8YWOeBY
fqkNcsTbxPmq3Qqpv2STHd5MZnzCOabhqCCBELQPtUJHfHRZpret3t8NgBC2UE2L9YRqmUqv3kQd
KUoMMqCoBETIMTkj3y06WLI+RaoBCLprhwrP3+h5+FzW4jyNBGDBwCOUqZivTpBGZ010n6BrcJFs
GRjtRxiZOwIKkrBHXWOVRJiNKg6m3JmZfEI2+dCAEdja/8PemS3JqWzZ9lfuD3CM1oHX6IPIXqmU
lC9YKiXRg9M3X3+Hkzo7VPvuY2V1n+sFEUSrjMBxX2vOMZkWJklOkA3N+K1RFI9MVLNt6zJ1tjXp
HDz/k4dz5pAu4HyQU30tF+AvkvYJeHJrN+v+zTxgsTEKTzsheE/3eA7ktup9A28HYhWN1lcHDwpA
xWctfhq79Fs+lTjpydmwc2z3IcjHzMKHS/V53JEriSF7gWnjYQns3fGGRumnwjVI2k0IacRZk4W9
fQCSo22I7dtBpGp36DqZkMferd3KCRyg8Yt5sKDJb1J0zhVXrKkfzSxwhsbdz7nWbWficCPdpTdX
jExRZ9PelQbeXNyXTyz5GoxIJeo1T0O74l+ijuLM1CS4vazpm5lgcKXiYkAMwgaHU/X7qF5FzJTc
p69lCHlaJmgP6RK8oo1IDgbtgvVEWT61JOHtZnN60EtqTgl8ll2M1mZrx/Z71Il5M1jwJ3KXnw2B
cOcyKc3jXDTHtscLiEQ3MLDqNQU1ZE0fn9D7Txvy6ZE71Z5EWTFjIrYOU8ykQ2QeOdMDzetONIE+
JFSVx/Mixq3Ehn6TaJSrwkffzM4OdPySi+WW7gqhi8P3vKfmPi/VY9fp5RZ9F1ZNk/PH0A+yMecz
WaDMe/W9EQJrs6gDb92kBXg+9vSu6DJPkKDwTO5SreVE7E6lgHUIVpxqH6IKqJXGRYuyZ3Q9ELY0
46Ivp9q2fyQmbFSMFg4yOP3GoEyAAlSPaQ6iQUO78Z1fBxLvfkz2EIGIuIiqGK7vnG4ItjOt2VeS
ErqXzdcB7fnFzo+aFBXOBvoCWWlfDLS7TI9UWFJvbLCRbQi+6jFcUWkxPYzeWnRMFv+U45BCINaw
6svRvufysaJXJ+f5aztCEW1sKHOz+mB1WdnbXqEdIMS258J+LgzxmrmhPBgHgDC7EQCBaOnEkfMw
wrQZAE4cxlvLcn/2jovczxMIgSj+72yT5PQma78gxSlOroVSLyIHscM+ttFK/RJCit+3BHNI/9aw
db4e+jVUP1BhlUfEneTP+D4aFXNKUXtRYXRH40c9nyNCbagTOltDWumJAeSY25waMRbMOi5Z8PEm
FV2mZRi1Y+wKxNv6rW7gIbamBmOKbuPHZEyNUAQk08M0JN3dnNvzdmia6Nz6n8LJj15aFz6xnJPp
tBglICmYWeT2HZZ8phNokmAyg5M+qtDlpSF71M98EjH0dzPjVqFHb5GmbC2U1ViKhShHvIJWYRg/
zVGogZFn5Bx0gQHNxYGS7yNlM7FjxOd1mIDsFS+06TkPUPKyCFfiJPA+OyC/LKHJ59BKl+S+EoM9
2LOz6IAVzGGebJJ6DC9UtWDSE1s2zmJPfvdPe2J4GYBSnqBSRFt57uche81FyQSVKxVsw6+O/Usr
lNRBQ2zXUWoC7hwRivXLq1RLJhxOGGn6UzTmzziIVAG2aY5lNpBjDTQSXzEAqrLdtZkWnheDcbP/
AQZiIaXIeoGrMeymzNA2LHrLHUoo9FjU6Q5qJS1tg2ym+ey6T6kXszgN+61nQL8aHULvTE8bz+XM
erowioFU7O+LtHgdq3MuISY8Yb4OA42hJsX8ZPQt+ecWCoos1shHL79D43+b5oPEzoMIZrovBtkj
lvODNEZJafnksLCemcssP7tm+K2pUCp4cc9VJgZEXcRHB0zG1u5KCvTWwgo3Jw8DSRKwUlun3bIU
Dx+uGLLJcAmEULArgjRn0e/irgn86YLBGdnlJMJdE6eP85RSgnxpiiFCrs4fTy4YrkeQOZM/AcF2
asBejo8Sit5LBTRysZr7MgbXUWXxc11wLVrMMaRSXtDYLhk0xuyXEw2keoxWThMT80+q9+a5/TLY
8oT/+1b2wBG8GaLEkn/xdKQXsu53uY0Sy0nKX6UvtK3vUHYu49qDK1I/Ru18P2fLcyMgyyAAnG8G
6stMG2rWrZb9FBHdnWqLcyHqEYZse5cImmyOVb80vhTAlcQdJYyhJX8UZdk9uhicXkO9QI/nnGgx
PR+FLZ40zTn5Dhj3sjIPavoSVDOKy6i4pIZ+50KT4Mz5qhNRHpByOB2bLA585jMfm4yJRMYadO+a
T9LxKDFn9c6JqVzaA63ZOq7aXVqbm6Ieq3OxIKrEzqQHVmy+ol9M0YF6t+Ssu3uHLsZuyWi9Sckv
L/Zfh7go9jKrTlPkWMeQyg9jnV1DzCycZ31A2ReH8zfdI4uLMsgOawEFYzqbcKe98k0maR/0NrOv
IdNoEXZF8aRndAvmVsVkiuicSOdUe92GBHaCtv0f4dzWFCNCKsXIzLbTiNqO+QRsJu07Y35LFHt9
H3WDc4hUnrrQqP0Iwmy3mbC5ZvlUvfHiErY0p/xMqSKayXxEoPxYkg4dFlp+7jaN7gwLOl3G73Ss
5KYxJ3RSwCwOCOOf1lz2ET08xJCBWCGwtBZ4H2bVmfUkUiCUmkDR2tgS+3kcRueS92z1Ug8KiqpI
yznzjsIZ7xO93aHjMU5rpLhellDEDLFl/L8dsdgGrmUOx6lNg0jEzgGqxz1pRmMw2wSkGDPhWnGa
m6eqJi2WNMfA7qnqYCF4KttuOVsJwCU45ykS2h6F2/pxkAyoETY+uz5MtHwIazIyp11M9SjA/74t
hUmzc46TLUhF5oS+SYW5k0QjZ/xvZ2bSh35C8elnDgxPyNohLv9Kzd0jSaMBYwaxc6nxs3a0DhCU
iM+1KLe1W6c7UUOlhzfr4Pkf6GQkrbuLIVpxYSAIJLbMOiABz27Dz+nCZLm14d9wklByecKO2BDT
pr9YpmgP8KPROCjPRR7u+hkhZubaJH0Qt7sMXXzoGvHVi1o9QD8JatK3B4IOiXGr0MTvXcA4RLO0
xyXHEKT1LUQ8TATEnztR+VojbU69nyMhiuRSVHdlami0e/PAr63PE3CjjBTZpNZo6UgA3X1roalO
xZufAA1ZVii3xzevzyHC+BG0TcXpZET5Cxk+Bh/c3iLK+co8MD74ZorIVSSHrNIPuTn8HLJQ21P4
hs04EnYHi3PKLwa8wUDqz9IzrXPUWXNgq0WEXWkHKInONvckkZ0VpntexiVEAk8jPyPH7qM94jnk
1lK6u3LKHrXaqY+UFvYOQSInTSecNAQPAMaLCAhZtngn/CcqmG4g1WaM3nPXm89LCDXarMsXyzIs
/GSLgUw7i06JRi1Ri2IgiLXTYrLCIjNSn3Vz+Y0ZhQ/phsHGtXddhxWolvoCCXEhdXsqP9cMtgcB
9JTozkuS1J+GMc6PVe8OFw2Z4rx4WIbouyy5FrRJ98bs4SWvK5qXor04KMxo/iHthto4xnNgCp+Y
KZ/mGDGsNi0U55ioIIzW6VF4ASilQp2bgZZV7tmt8PqIaZ8zln+c1HiyHiFuICeZaIqn6ldIgbAO
hF1lxyl3cbdFlXFwh1c3rfm5S1qAha41W6q0N/nUMXQIDcUX0eGbqJg4u4nW0VgRRqewM5nwzfTI
Gh9leV8kR1ZWt0k4UgB8ANRBU7vj5Vwreq5g1hy6tIsvfbGIcwcUQ8NTHIQCO5ofuy+RayHsU8aN
1Y7k1BcUlmmAxKXMaZXSd7dRx8zpOQpZM1et/1InMJgiMm0+fuZzrNNF7tts7wsEoOZrDBQISba8
UVobHNa49BrwVojwnNExNolcml0K7iFodKbUCHiIa0TCREDbObZfAW8SJVAhras9dAS9FqwbFOTM
wELHegTNz29UrV3tCOD5uskl7CJoJodRc34fqgVwTiseoCuoTShc4m3zqL/R0cCoSfp+sYxHLqRt
YND3C6yMQ1pXv5G5hQRBuaRgDA78MJ0OGmg9oE+3+4CCmQdXRFQnOJhbUdjdISaaeptrNeGcXxIG
oyBcdDtI6sL52MtGIGWQ1c4l16GSsNy22UclYQylhkXWmmJ07UiWT21tk3XWsKy06we/pBGvi9o9
gcLYufCLgkHdd92sx8DMo+TWwOn46iE12QwBmK6nEsf9YZqrLLCSR9MuZt4xnN9tiiukNXkOsOmM
CyhqOVjFEQHKQufKDGwR1jHgEVTlXWA3yLDtrPoKVaTj2kCDZgStvzUS/ac8ydD6JntqBUXmgdHI
m5gfs+c9shSrIad7CFnUJlRXSSNmtkto0hKsGz2lUFn25s5qRcGwUTGNheAZrBtteSSNUJzXy9r1
MHGfFDvrAMGpHuhqs/TyuYSit8+8vgbIZ7+RAxwdjNAcLwsoQqAgDL4LQ/EpKrBbL9l4KcVQVIe+
TJXSIkeSJfKDXw7niPZGaNJoBC7C1QVmnRUXNmF4bApN/04+xyenc9tt5xufawx1XDhpDDX+ZoaD
dqkaxLOD2cljg9BsYlJ6bNP86Go10Qj88rY084ipzQxs0ilQwjx9yQgK/jaVkDvQ7SnEdllFO6B8
yZs9KNpN7rSXkD5LXDbuJymZGugeEbWSU70MnQei6BlXY+QZjXYkswWNquxRvNlLhSY8nfciy6pt
xyzimby2i+NG5H/YLAyIaYkujfm66MXZy/z+W4mCAs4cgpLU+tISIruxTRjFk5VUl0yv+WNF2Zas
xHHbe/p0JlH+Z9fnz6BvMVX0+nyYLBfYHsuzMK6mpwVhx1KWb2FRGO9lXQUUBb7AsrGemhzjmJOW
uOUjUxGdBpyn0XQnk/oHjCKkUwtLy6ojJYDCznAZK//sdKZ7O+ik7fkF+t3CG/2bRH43xty6SIiv
hf3ECoTifFWMhyYhNAixwK6iY3JOTVa+kTTQCEWYRaKI+cQsSvPQjHTjWd3umrqsT1nYNDdjOIU3
kZ0+OePbjALn1bRJHNQ7sU8ni8wJ8eZ9ySPDv+OqGO2azjGeY0fbwIMwz5OksSox/6naf3tYNN85
kp/p38COtTdp28HawTvnR4VL5PEUSOkYWHuy+ejCaojL5SycdDwuTEdYgHgQ8drwuVqAfEYI0Dep
a0+3ddvOe6sTwy72xu/YAdt7p2y/xJVn071QF1zlqOxJ0NlRtWQeqC7Cq4VyJnb3FMGmDy3kQaFv
jGAZGf6zQSyB19DrrLT0eT3EXGgOHgjq66lrsZnnfgjSEYNwrgI7elWlHVRtFho6rw6G0SdBJPN8
IHogfrb4GxkGDb1CixV9ztTI3Qz+eIqs+ADTrCRokw2mgwdW9ePHIXMtukpTfO4m0kFMd5DBugEZ
xwCChr7q6nybqCtOHT+0STWf1/strvRBy/IMME/MXIFYEolmomVyLcjSC7As/N6YE6KlkJ+vruP6
7QEekXFIBSFYJz0hNvOPvdxA85CVxsu60qlY1rhFbBynCfDpxA9FGMYPo/YQh4GkKAYUG7RZ/YsZ
EVtWEYgS+ZRVQsOk3DKX6UlGfHnDlAtmuX5/4r9HUaQ/csJgSApjxg/tYTLwhgyYtXcL9QJlHvo5
zJMBANa7EKQHXTJccK+PPbilpzhKIfyNQ8Cr95s0zJ7FYqUsXqgeJyZMXouQLVym4KZq3muoUYjz
dT1EZhTuydqEgzGP4S2/VrnL54ohssKjQ+oQrgRvie899EJ4b/At15fIy6utR5Gd8hGZelINNdFD
b7kP6UDQS4+fLYcocCZP5Qno7y+KWtmR7xt910HGmB3zJQEUKIfPGXJf1mzRfvaUv8ShZtDwFWwa
bc6wXpbm3muN+dCkKKisn/2MVJkkX+jLUfzGOv4esSEtNvhRcRt2h8bHLkVxkeFxOEyKEea2ZB/y
LWWGdfI1HaiSlqK9JO4AYeo0BgQLMZZ7MxIk7HZblziJndsqlS16uQNBL/bo3WS2LhDyu9/LzMd2
ld8U9TzS0uC/7y9fnNENyDypzSm7r31lJBeGs5MtDn8dgxBFXqQCOpObTPDsXo1hy3LpAVge3X75
NBn0z5m8pvs0oXrdEnWd15a8QXZNaVNLjXuFAEdczw+UYE+LP44wbIZygS6ddgYaB7++FdRKYWn9
nHRquqNf30z0A7ZWA2mWLKuTWYSQF3PynLvlziDebbY8vAud9olC/yfY4/RfpPF1aCn7qmlsOb6R
JYQaytTbp2JJvkbMip5ayX+7rXFsYB+j4MyaIcmjTywEUgu5E8k8URJ/opGvIQPnireAritl8QzK
4dZlTjy0HfoN9UXXOEluMB9NAFxRZZvveDyWg9u9kOEoNnnhfqb18+LYrbGPe9s+ul1+O7qUQnzl
maXcfFdH0Pf7UUP2mBpgpcGTtrFhQq03bvOUqxlugHDb6wevmUD3JSoocn4mS/NgCIwSdKmpPQ7N
TT1gJyCM9JRZJKTQTJOH3oixDabAzR3xZJo0BJIB04AejfvFELeCUlwLyYyPKZugaBHWF3n4mIW3
ALt6XFcNdhS6Jjo+b6S4drmbUU1D2XL28G+GLWb3rR3R6il8y9+Z1k/Sqn9YZnxnopFFoUkoSWp+
i+KHuI/C80wQNVVDsp2YHkDKHSlgOS7FYzHjcRtvDMIOtgYaFRerxIaJdM0fS2dQgUKkNa9OY/+a
3ku6hDBky1tt1p0bBLVfyvSdlWpM8a7L9h3gQFDV5LeYLNnkw5xYFnRBqla2hpWolc+tzQ/EXT7V
GEFZL+G4i+zy0ievCkR4mEZc24v4igxypDwAOL6d0ShnEEUwPQcyEzuI6fMBVx8OghhbSgRzZhdS
ZmnwNOPq2zXEhqXpsEsz67Pdmd8TpL/7eoRqFi/VC2DgfgsRFHKPEV+anizGbkLnk1FNLGfjGdFM
3cyHKOSck739HCZ+gwl8uCmq7DmzextTz6JMaUx+EM8c4nSOGSjKt4gwd/wAgopUs2wtOidbo35y
KYyMzHrazhoPAj3FJuGChfBgm8jTUlYkIrnak66H3SdsKV9UlkWZyYmqW+wfO4b0NhZ3Zpj8ilLE
3vOITQiRr1qgpfSM8OgWMTOoFInvpsWyx9nP3KOd46DF/oNnJ9PO/Ujd2J9TYw9SBGhyhYF5NMC4
c2FLiRbSvrdae3TCcCeNNjqkoLb27mTYe1QPycYdcDRr75zsaHh1vsYSpWKsE4YV4b91zXuruAwG
Z1qdfq5Zn21EI5FG6DQr2sh4wXGbHFkznxdPQlZxzphVVQEvQ5RTNagZCGYY8wNzmnty0vZN3oDl
sHAFiOZ2YXXHHyL7VEvrl9ksJzprfH53/Da60CXC2O/PRZ3fxs+E4zAaXoRT0gGqBX8Gn5cYYlnf
hhq+Ci1/1TPIV1rSfaGJ4Gxry7wnKFY/pxWZWA6gfnshuduymYHk3T3E8mrDBb4g47RCK7SXCErx
85hgTPJD08Ri27mlhdAXMFxdo83N/fcurPjLLFLcRulyHtQJ1VIjCrVGggbHeiZZDjgqgJXrRCso
9ZZcL4EyRyTYQdWs556A8Ux3954g3ajEQMCynF8hDpDcfaW6+V4T1XWw0ZRN49k1fP05qVzaQbnL
GoJJYmS9J3N3yeZKaYBrJGDFWej0iCBY7b0f7tEoiXjLSxcDTKpKRriXC+yxsY7Ny0zf6LBhQui6
WcWeEzempZ+aCrM36QpPA1irjT7RsCs5pXfdMiNulyVAgzLrd6Kdnm23CoqiSQ9ePU27KaYDGUud
nKUOjEoaM6i6HnLoeZN0HnFOjhtEDVnRLjAU+CgBanl7V0/Fidnv1zp3+GmaUC/rwSDexj6Meflm
v5PIbN2Zcvim9TgsG2xnZ4espWV0xR5JgtjEZUuCwuSJTe+1vxhjUBDrLvDtabh0Ed2FiTHjaAxU
XuOl33uF/72iROUqJ106NlR7vDt6ueJgqNJhNdgVQJBOwUFChRO5blw1DcbF9v8cuz5EWxSLhOVY
hJAfQEmiICvlSjlZd5MVqEIVod7SwpHbeWWdcGWrAkuRWv54fKMAKQWkFLk+fX3MH7sfL6devlLF
BKHgK4Z6Cc/q7w0FZrk+Yn3u9ebHh7i+3x8vvT7o+vCP98NjpO8jQA8H4sxGlOS8C9mCZRCtCJmV
OLO+taEwNDA++00RmZ/1xUqOcNTKA8Fv7xTF5hOCquxYV151IoE03ctUvIsZ7MRA9F3F1dBKIEDE
1R2i8AB/9bd0GefXOGeYjl33xjN756SZCxUrtSrx4UZRnfjbblkX5N94LHC6vn8N1VKF+dPvTerh
LIY7ym1UB76Bm47d2PRr2jxqt9XdNCgc6r2Dipq9/P3+9fVc8rh/vwrhe+0fry/M9N+vtD7TtzHj
xqJi5sw1+OOQepvrx/p4revtf3rMPx2ztc47u+2xVgV0p53rYKTUiEZztnbrzVj9Ttu/7l331mPr
vevNdbO+wPXmPz33n14K5eLIvI3volHNERpt1JXoG0T8b6kBqtv/eNCSDWuO6/2VehJBEf9+0np7
vVvUrH5674z4cwyanp80/Wp2w8qdf++ud60bJ4EFW2uEOvNy11df967HcChbH/LF/1Wh/TcqNAM5
IMqw/6xCu7yV7Vv7pwTt91N+S9B8+1+O57suUz7HRn5kXPmchm7+S3cQmaE08wxF6vxLgmbr/wLT
ScQppnDYmdiWrxI08S+fKhUqRtNCpiZs438iQTMwdv1XCZrOG1hcJ3BGO+jghFDi2T+UkXXYeSwF
JnExwvBspTlYPagUNy6UpGBBFhOh5DiWszwac1/TEFCVSbud+CWDEJVB73oxVWAmEa1IaDyrY5l6
zLoH9Kj+42aF9nLoGue03lmGiG9seV4H2XVkXffWgbfpewtfyel6+HrfeixfSFr7uBSs93RVC+LF
yi4NmL8FZiDs2sSO9k5NmrOWfKNkaRxyf0NPTTuz5iqCTM8Aj4mGALI25rVWv8KHdSOtiCgTtaQ1
oKNtLfRnKEDTybC13QiI45KDRN4LIRSpnKWEMcT2TVO0J69v7N2y1lXVpgWxtJm9/ItR6NTNaJwT
n8Xfm6QFJGXqb0SoGSOcdlxFf2auy4D3+60BvN6cpPW6tCjP2mW6d3MilZwYW3S+9Ld5K5SLNAyk
MBgmZTnRX2aTw+pGC1F4yvRIuqnrMHOETLVe19fNxzV83aWSI085/2dSvPHoD2Atrh9j/WhXZeJ6
k8/RIRkeH2mRVwGL+j8367GuIgFvzFEWpaRsU7T+0BemTJIYBOuztxUE9bF0smwqCx4NFaERLrpu
dAv0Otz409RhR+4KGeEnyrXDMsSfJtV4rSYnCRb9QEFrCkSiLg0xFoV4CBD6o0GrJdnamCYVeYz5
rzNkRwpsVI0xzSUF+h7Xoh9+H2mDT+uQZCzLoN5RUprZWBXcMJ3Z7SbTF9oPMZq7xCUZl3a7Lc0U
HQPWLlhO+EYNBzlabXz3K+9m1TmGqja3bsy+0E801bfrraSqvIMH6SllzkVEUUoy77oJk3/vVbOD
nTV/Chf7izvPGjB9Y5+sbZLaEN7ZEmfKiQcvDpNTyYT7BK9g7+Mag8yUzyyeaZWOEtl6VhHDpuk0
ZGIvbfad6f/ya9pYaYLspljIewXToR4tyaXkEqUeabc/p/Yb1R6CCyzYSzYJgXr/aPchkBP0tXtj
MN81VeQz82baVQYpGkDhxqAWxhjQEpt3kh7lppCpJM9RZWUp2aeYPWxQq/hz/TM4GXUDOp5Pf/u/
r2pSGmPxkaA2jbIVULirq2jdW8/NPwxMIWsCvS9BMmDLsAafxZf2oxlqiqSwP1vgHGbn+duxZXlS
o7vatfUEdx3OCVBOyre5NtJCHupuI2hL7uhzP6uCPz8xVwRuM3zONTEfst6PWcChT8+SU1NNh8kM
ixP8OD2AYrMEIj+2ei3OZonjeFHFVgHXheCGqDK3HssK9SMnHGvCneNRxucDhA0oMmShSRo3O8oq
48klT61RZWGbRRhLGEaKVYkoi8nYzwBoCgCipOnKjtanT79/ir5HMz9Q0DnLPu9EciIe9QSgD7Sd
apxqQ+uwwJ6OhuqUWmqTqMbpurce80ZjIL8ufV/Pfk9N/+s6Y0a/ABnYDwJyWSyJbCVbgUznlijA
2iJpQDcgvXlNnW4+PlJGG7ceUHiqMWg95PpWt7E1o8FdQzgJpUNLbTIPoQvrqVUBXMq2Orm1Axqn
9H+fDB+7dg1eqBfDiUhopMRgI3xWZHBBwi7I/Id5jsxzby6gyFFC0bp2mHWamT8FGKLvYskIYaqS
dBYZu8TyHnwDEdr6p7TxyqPKuIzJEhG7FX0W5uNSaFCCAVh1Rezv9Bz94DrgruNbGeuXCX/zx7js
xehRQzrCG7dJypNuSO2YReOjhtx0jFl52VLeJhUqLwkuBXo6Al2mBDOVRabE+pLQ7ZhcBD1pQ76n
GI8iRPrMBLkP1j1UJYo20uGH9pUoga+DFTATdp257XozNPsftV4BrkbXA6SAt+oS5p6Oa/3Ei2Pg
poBSjQQju8hD1aO2diIuvFOaAwNcd9eNqw5+7JltSjeXYbMhSns7iQ4385wwZ7UtKk65XZ0tk/rH
oufFZYamdelHIQmJqJADdg7oxRKdRzkzeEx1n6IuQ+cYqQGlC2P63sjVAbsGdAt8lk8sOgFFonvp
d5Ax4ejS4SzH5tRgrSK8ki6plbYVojmWG6a6FqzHUAADCM91BN4j43zrufPR0J2zCykkcOoB0SZC
LJavvrwv89E9JyK/HdAZnsZxWoJeQ4s24/obQht+dDuT5Ww5VAsy4+yZJFWHNlErPOqSSnO40Pnd
KKgjhnAiv8ODiCqNpBH1TRWN/vubWm/GTISOFkBf298W3TIe26h/wj/ISAyLJxmiU1+rAA0I3ShT
Wor8nALrBhd7iv+ufOlpCJPOydoSKufvTbmuamWRnh16ysScIKRf70XUxrBAGzL/2UzjfeHS5zeN
hPGrQ+VsEv0J7eMprUaTBvBAWlC2aXo82zJnvRlVpEswebPIrN6OWq/UL6CmkSl6s/upkL5xNEZL
36G1C5KQDv80vuQOzr9Q9Ok2o+uY5e3e6cMbknnJzoybveerU1pjfIkt7dQ49RcaOc8ZAKBNrLUL
xKT5u0PgWis5PTgZyQNJbrvQydGJdhQvbPOYy6TBOOi/FPjPu3GZTygcDnK2frWmuKPz6JxJfthP
g1ftOiNZ0OJF5ELYw8Fa0pABun4RQwLLLX9xu6m4K5jjWbO2KWFabLBw4U5b3Ls202/0pBpg5cav
Lj2wzZL6e4v5E/ZCuhdJWZyApA/0emkMMGM80VMgXs7tuh2lk13VVuo68CaJ26TyXzvnjuS2bVfv
jdOUdeZDHYvPcIUD3tmNC3kPFZ1Az05dfcCfbACikZI06VvP9sWB6WpPnCZUAXcECDfZxTPqd5bM
yQhpfpmMl5ZrkjfovwSh5Rs/19473RIU4Opd06QCgiDi8yVk9jeJH8bAv4nfPRsGOT1dP0THCM9E
Vw4GshAmGf60iD1NiT3h6cdoaDnpjOgyyTOo5oIyt0DbrpME2Fpf53k0HtEJkuxtbvoJmbowsfbP
02uNmf1iOs0ZnQw9T7cFNOm692ZrlecPvLMfvnmVE9hdGuMqAehXgdTZWQ+i6NOnDKEWsu+cbkHh
nmkgIfx19G4/Uf0SDo67Kb2dBF23kInDAT06arMu+mzWdbvhR4DTpaxhu3rpmavqoYSHt0WTZR1g
f+zg+SVHwh2/DYit4GFxySN9AwozgAuXmNyC0CzqfMOr13c2Gh0dYp2/cI4+jY4s4B1737K5gF7h
2Hdl7FsbkBImvlrbylKKxNV42wusA/2wc+Vs0FjwuoOx+N9yXG90pzG/PvfRYyaSSyw6ZckfnE0T
N+bGIkcR58c2l61OHZwCbJKQYGgZNHczzLv2yMOnKbWx8revyPJfx1Tid2j2joyha6XuZ5qvEjFt
ekPWJlPSVsY7CWAChMpyqszhcY7idOfSA0UT6JCU4v9oo4aB0Ca4xa7c7EjIjY6THgpvNZ6mUNwP
aeVzFvcj/RjbA2cXElheg1HtJ9q5fkbP1SEtp0IjGLowLaLwIRqrTYr7eCyGT1Xh/NA0eZQG/3G9
9Q5Wnu4jv/qCXux7FPd87NHrtzV9+w0tQKgzbvy9cifctEP/jQCL/LvRibehHvYjy+WDZ/RfIYqw
hnKdFORpepgjx0WmlcezhDhQMdH2i6kIZC1YM81quTZMKZYaLhsssRyU3ogZeMB1sz7oepNiOc9c
tY/rwb/d/f95DG3ira/JZKI10lnMjiLlorLUFdeYwprVsrq9bpK/9tab2Jj+fbdgznggmuMWWwG6
34W537rXCV2eIx1YeCZutYI1w3p43RTqUdeHXo+te0K0zN7+493Xl0lpkXy82fwpG9CFXl9IJ6n6
rNoc66HrA/94g+vroIZU00VbkMm7frT1roqZ85Gou/OSDv5+kfWXVF3jkhW6ELbJLmvIxcnX1fZ6
cN1cH3M9hkuVFfn19t8e4w4KLal133IBh+j6sL+9XrYyHv723Fh9pOuxspfpQjNkZC76j5+s9ynX
klkIuej6ckDuUZOP6aO0G2vZV6P7gF92PJDGVgeIxf/cCDXrWo/V84xvKqThlKxzrUGqMsr1/o/b
/3yf/derrI/PGjwK3VSxlrUxZEBSQ86r04PVsVqvS+G8TDPQgmpVvGAI3iCeAGerSvAwKcGmq73r
JlFSj+tNvR52dFOa0/XQulfiCtrSEhkB0f2XJ6zP/6djnDEJBJK/Hn19DH7IRymr5aBrZGvExcCm
KX9qAp0d3Frvf3OGPtKC/psSponyF7fzfy5h3v0c/8/tzyl5r/4sY/5+2u8ypqFbVCRtSoQUC4VA
yvFXzJCh+5QxLSzlumfbLhXEv8qYlquepNsuz8IxS//8WsY0/mWZPpULDPHA2Qz7f5Q25Pl/M9Ly
W9Ftw6HG6jiG8B3771XM1M7JTijTm7ZOtjgL4BBZsl+OrFGpzfzVDvnogQhyMYjzhkmgEXUVJzgW
6th5t4tYQ/VyU63LjViMNBbYKApxEJqeDdZgfi3UGW5JFtV+WdM4XHdLj5zS/brbqzF93Vs3WM0I
pszgkK5W20qVyqRVP9RFPx7WotG6Ma6+WQlE7pwUBCYqtZdaCa8b96+99SYkeeRAhhZjb6CGtBY0
1zpKZXgojNfdbrFxHBZczz9qKGrgWwsp15vrntKzYQJZTmtbbO12rTXY68bpaRP2NiaZv87jdThY
T2vUwtTmkvZmPSRDB414RIZxPczIaoeS5AGKe6ouMlQV7Em8m+EAhmNjK/nZx66rzArZ9OSsfRNL
NXrWPsu6WW+mgIeAVWq/Gs2jIR7BsCBiGCvW7GjpRCpPtctjQuJUt3+Rww+0Nw8sd8adQEhJ6j2R
FHF/36R6hHdlOHqUbDauxuK96ZPumE/DMwvXoxE2+snwCvSe0FlY7fxf9s5ju3FmzbLv0nPUgguY
QU8Igk6WMqlMTbCUKSW8C3g8fW1A/73Mq/pvVffqaQ/ERZAUDUyYL87Z5xbZriA0qvbVKgnvIw+3
pLyaodVfmcu9LgeX0GvaW5Cmvm0sKavDMk1JU4XA9TmnawD6Z+ibJGOGuxa+1mOTWPVzNpPfNN/g
bvy2Hr9wnvEbNKYj23usCdZWg+UJNwbsKDDoyYSOZn20ZdHgCv6XAgLFgr8mqH8UFarBXMp7/3hm
fc1lc32Hy2MEvhoZSe+9LydqwZfXGf/923x9en1bhKnUSta7n89TlJ8pZVw+U6zvetm+fN7//WOy
cnGsFky61v9db77M2C+PAVye94pwd2gfvnzU5y647JIvT6+bY5EM1B3Byq+b0aAtYuXgcxa/zufX
m3Uqv95L17HOZXt9UNIzz97n3H6Z9H++6PKfZjzvp9ZGX6UzZ10fvzx52bw8tr7VuokFdhk3raOu
5ebyyZfXXB4rWmapGFJbxiP/ePHfve7yfkrYuTuZoh/+50dc/vXy2OW3XR5LG/1OWktVdd0numUT
MFiEu2hZQlBKbigMStz1Gk2k1JUOntWXu5jLq5MyhXdJp2k73aoblaIkwGu4vczQl/e4vNuXzfW9
UnvxSa3PuFxs6KaWDyc3xjy0uLfX1/zd/62Pff7z+pr1i3y+w2X78t9fHivzEdqLVMsjE/8eWv6r
6Q85JWO0yNUphk+lfm7HGaGU3vrUH3fFtEhxs6UZ/fpU1R0QE+zbhbQVr3CuqRhclL5wIZtl1A0d
GQbX2iX88aJwfen6nLpMrS4vXTc7Fh13UypuVxdC9q9WhEZbqoSaIrvdPDXn1Z5wcSuIdWHwsr3+
82Xz4mgYloXBdTOCVrlxC12gdWHvrCaR9d56I0qX3GlnhlW/uEc+n2ihG8dogTbd4qlYjRWXm797
rE3pIyW4p2WfrA6d9d6a57PeS9fVxPUZ1G6HyuyRw8KRZeS6+FUmxyH2oohvv7748//WR5X1tG5n
MPc6ntokZ+iw3nR9wLevQpzIi07BWjq39SZetAvrvfUJLVWo1lblC8iA/qguFI/1RrdVBCBFgohM
EEIxLrvKaGaqNY2hnEK1HvzRgV5mavit7YHGCUdBB0KEpv9ysz4WleKnWrCuYMb6X06RflnIKAS/
l+yZY7MsM6RLPX+9l7QBeOESuevidhmWG9AauG87i+p0Pqiw4nW5C835QS5WQ4hULGEsJ8x6fFfr
YLbKr9cHu/XcEcvyV3Y1ZyG8vMDALJkWFjAFXDuUj5ddtO6YwHQOplbY+9UI5HYuHNXFEhSh1vy8
hzG59NMO5FtOFQ5lokvzoM8mI43VW6ouJBUSNQiAWPz4DnH2h0XILkZzHh7ZUUyFDHibsrJtT4hl
IueC2fdjuPDE5i6FqsVbRHqPe8ryjvUC/NveiKxxoxckz4zKkq/I1N9cR2+rS3Tdbi8PrtvrM+sN
64iUdSudVSGjRHT9uX15/o8XrW+ybmcUIXe63gLPWOgq0Ev7rRskBNoqxqOjEX82Ki3B96vc31jW
otabEfVVUA3GQcvR3ZNmsGr+L8L/9d6n+n81Aqz/dHlNq6j4Ar68/PIaadXmBksD0Pql0LHezB2o
Eji9bHOWwZSpluHu3z4/WSE28NJJtl9es776/+Cx9SWfn7L+C7XX99ANpX/5uPXe+tPWX9FjKUKP
l7sEJ9Purnvr8nO/bK4/NFX2Yj63Sy90udGWTuiyGS49CPpICkBtsDPkaHHCLl0L1WN6s8sL13uj
ndGvXf7n8vTn28ZAIA9fHrSbZa9++dj1Nf/2MQvFGgI2Y2ep5BPpJKizdshNGy6T8a931+1C0f56
0denGyE4lP/++T/e9OtL/9j+vPvHe486QBuhgB9f3/q/PL++FF1JeWy09z8+4+/v/v0nXb50igAa
XESy++MbrHcvL/njLdZnvm6vD/7x75/P//F1iHxAi5+fEiXV/7jJ/rm5EA9MMk0P6ysuj1/+wTbV
wK/m7PXyUIDS+6SLjDX89e76TJc52udHlBMzRLyrEyPX03ozTogB5+UmTRYF33p3fXB9mqwMxIGX
V673oizSttOCXkouT1vdIhhcn//j7fQCLaA+VCCp1rvr85+ftG4ncn4in4fAn26RHl7+fb33x3te
vtL67uvTHO4HRSsoteej4vdS/7ZeK5crYt00Q5IVDp/XhdUni2xzuQrXVyHPBm0fU1ejO0XACVCI
dal1BDQsY53LjQPhEh8XEbX2WAPAwNfV4uhkNXK9AcvISvN6N59ToXrrXfdDdohPRneZz2bLNWMu
wzMCAarTZTMfdwmQKccp9qvWonGiVwY7VBAmUsqdpvuYOvM9oCPPoN8BzMTTpz1isAT21cHBjTb5
VdxMeNI18zXCNOqvc2s8oq+le+W2BmEDy69bp++Xm5XMOscSXU1IR6Fg0byCnwG1JmSAu2QroJOv
AKzYXlonEIDUbk/U5XPGbxECvAc+XCzCQClYgQZhhFwbppQCJkimd5e561qKWGex+chScG2Rb+kO
lO/WKtT/1xz+DwU7Dawc5at/X7C7eYuLf6He/fUff9XqLBSChgXtztAF9TXhovgbPpr2f/8vxdb+
gwwyxIMaykLKZIuu8C/qnWn/hwmXUndsV9Vh2KuoEf+i3pnU/ljWQ1Guojswl9Dwf1D5/sKGNl+2
/8SIatQD/wUj6tjIQCAOm6D0gN9ZiyDxD8Fhayeq0i4k/W7aCFBlm0RDrQMFY6P/0k7ytXtSjoD+
EbkdWX76Y0f9DcNU4wd++XA0k0I4Ggw/0H7alw8vC1HWkPjmgzES6xd7M9m8wy12ZqvdYyYfa8+x
PgCV/z9+7ELl/OM3dzi9epy180F+h6AV5Xedsvc7GDew9IEmwFvI/4ePXMiBf8JaHftff+hyFP74
RGx0MnBQCB1awnnms0bYduNjypgANCXf/vufR0H3v3wcFCPHhKupq7apafqX/dpkCuWxvpaHkACb
U2TZe9s07saWmDijcGqy7tMIZI6D/YWl/C2E5eTGzQeaZhsPHMvqN3ZegAtUAoeJvYsXY6LDG3CW
eLPMxRaoKMGfUErB26ovuJa0TQlZZzexwtwl5nuPfGPkwG+MwS4OuK2NrTTydp8Cog3SOvCjZLgL
lBrcfzLcmBbBZfHckM81NlieagcGfd+Tz3iMWiwmZqk/sKZnAl2EWkXYjC9nODyGld8GCG8Y78lt
YcqX1CVGTonHZ8MhMImw8kcGeMHjTRfr44aQGZQos+oHxClsw5LMw6jRDpZ8axYG22y8sRTFOLGY
ngXsrAEHu2dm4tRYPaQ/o7mxQRDqQpyKqDsOevvLKF0MUzNr+4XxIfLuJq6ARen98zCRFd0Avhfo
NfTB9hDvMk9INLDRsJpSDQjJoJgbFm4WTHnvZ9bPbvFRWmhSkSngDaKm+gzKBtZIJV9VIvA2MFww
xEBgn5TIwytUb6zRGbcoJ+v0l1boH4CqWc0yOBI6UDCSGfnJIb4mx8k9rZjPRD7uqyGbfNkNgc9u
Oyj19L1QThgFcpCDM3bRCnllpqHbwGJWlXiwzPLVDkvUilRTu+kjncfnCBaJCDGOyfF5GrDEZkFF
xhwBoKk9fxhG/hxW7wxK3rqmzrZM1WtoWY0CIsuDK5D79lC9BvjgFJtZVOGYO8Pqn9EAfKhD6eMJ
yrbL++TG+KxO4m4q763aJZW+wfrbzJjZ4DE5ILscK3oIBc0VbMXtXOCpTMvSN/Xmeo6Z4Nt5Nmw7
VCKb3EIJkxlGj0GIveagYhosFWULv/E4OiWJbKX5odiOvtdaYgxzFWmccg9xQdvYSfy7SfkFeROY
yGnaa9RdLLEac4s8TX5PDDz1Sdm8uyUADSWyR3zE6SlPebUyGx9qhoUqQylMHpzluegsNA2/ZO3w
RaADYUAssH6pfegnaqLfZK59qC3yDqOa72w3xdnV5IM5c5pkmnZdJi7kXzIMfOLEluFOdCS3wS9Y
ztkB2ed90xatJziOciKUDHPRJkprySnDP/T1fj3QLhbUqUYm4jr3vBcYtpY2PmBnDLrcVwojr6hu
t+D3bsJKP082ht7l9C10F3ZTXf7SEiz7o5OdwylJoO4S+tqazkMqqdiNGb8uULQKu3DagEyfc8I6
0uNy3oxT8cSSLbxPQcRk1r5qNaDRRumRxFQgOG2XEj25qzAngIqPduUVovvIFDIUWQY/9F2+4/K9
snU7OXbqDGnfAECXyvuYCgq4x+bGqdpnpZACciK7bz3zMONtaXexp4fVq67zOzIYJnuCVgFdBMjR
lyuutNEb2XsVuSp5d2iBJq7Z2tTJ5ybUvdMrPw1xtDotXMeZxC+M3upHrrWP+pDcprrmzSZXqrbc
GATceE1HG29KuXOt4bknNcprhERaUkhwnd0ZbFBIcOvEokcI6E+JYAN+Cxhc+50ArJejsGbJbDRR
q0IhDLMZPWx+XE4np1RYYNFpzMI2RggTP2fGN1nr5k51KpRWuXUWyG8SiwsySgUJ7NO3tiKUIFC5
xKNg3s0FTf56PFEKTA0iGKJvbzqBvbnLCI/JA34U5ntctZzYofnRNjRU/cQRAROBUGbYFnrw4FTs
ioSDas76h8zIyjTIjyEM6AHI4N7ii7UjDwJYOpOFcpb9sO9k8azAL4RoMRGPiS58+f9xbncCzpAL
epUFqmfpLrmhwZ1qcTqrMVPSMBmfWdXZhXb82M0kZIvlZBzMD73ke3bD0sbgGJexeK4Lvw8rGw+k
8VEm07MuOBtpy47qCGHHzM6amp9zt/4N4HvbA2kM9eU6Njmi88juopqzI1+226gOSYmizkMP9c3e
VHIKXM1Np7IrELlUJJJdNxG7dVwa91GhDWK9i90ahZ8BdOFgsVBA/+PJabyRmUKvSS2Emb7+EdsK
bWdCYlJ713f7em6/4UUbe9pPxeWnhQ6VpJHkKbTSELam56mmi9GJjCHqLicgGghb2s/rD9TInQLA
EJ3WE15U7WsN/ow0wWqPFrnhM2Hm0o/GJfiOpv1Bjxx6uR75MuGAu8iffbXJz7bZ3NC1v0ZG+B0Q
Hmpo29xb9pxeT3Tjnd34mhsHe5cS0rbVDYC72U9M5RXuBVo1EaiLRpwFNg0jNy4IXJgxNmzAwF45
DOnZGeR0IPMKkWwFVnGwm3MyLYGoLqZzR1oIF8W1rAouoUhOHgW0syy4KPRxYN0tuu1I160LFOZL
QTJber4IZ72RtGdTQYOLJu6RPvqKQ4iutGexItVDzxmeSWvJdyZ5g5hCSwSbo/sbQuo+l/QAUa5W
W62ASePwE9ooLrcRjllldggA4Io9OagRPaudnl0WfhIrVn1aWWVfkd+wdWLyjWMyvqbmSg5PMyJt
0Mt3rS5BSFj1TAqG813WoM06/ESbiKDG2u79XGOiD2I69lpc1L4qeCs61fdGYPuFyUMADB6DloRn
/sqWFdmJ8HTEsPoLLpctlvN9BnNWCZLuakja7opFS85SseuLnLQ5xWIJt2OeGcdmjUf+h2VzKtfl
wEeN+uuANaApidKNKuAecu6OvVWzHBq6d7Mcz9EcKbSx5tsYtP0mxXfv9QPBRVnGcq1j8KMi7Cs7
MyNkBrzdEyEJ9YYk7MBLs+ynUgKaB81KX0GtdRN1ikqjTQQDC8aJV+aw/efQPDU636gf2mNSFwbW
x4UhZZ87K/hJlEHqpa3yqrT6olud2BtTT3gx4cl14435QJ6vrj8ovXOUbutsE5R2TlMJqlXjzk4W
iO5AHGwuB5gR3ewcFFNeY02+Mwa41M2cfmMKLnf9qKMpmDGBmmgfe/XgsHy/szT0fQX12dEmtpc0
MhiP+Ew2Ghkyh94Zfs3kI58SuBVOLzS/FwBR2/7JaTvyvrBq0zvAJYpUB4OzQ1wBfbo0B/h0zTut
HXbxfrwOjVnzW3DfRKR3T+D3Smy6wRsxmlB11y+xuFsIfT6Y052uzNfuGL9qOXm7tUoms2lkYAoi
SFVRWTZENLuIL2NM9Ir6ooQBcSNthWp3RONYtZnnqsCSxwJMb9JKYnr4amlkPk1G/GBENrgQytms
6sF5kK2GVMKFK6SVDH+q3pDwYZxbc/G/xsZJ0vfiGSqPWCQqX9jHsbR/Bo4psD7m+r6SW3DH773N
RRVEGsL7JDvSADMoaIGbOC2OH3J61UOrlw/FUtkA4fOr4dL0y+qdhKNuA3H7l0ncGUkxAORwvKEE
COaty4h3m0xt4C8h82J8n1VEHWMBdFyJStrtGdjK0uTWihszwOPLr2cUDQUp4DHXS4ALwCJpa9wF
tiROk9YjnK61obI2egeUBekzZau2N5aZBOEqGoJYKBzx9agE95l4DzMONv75xEcCfiPSOfPhr8Te
kh46loLMSieofSOOf6Ztj7spj5mBJCTrgj31XQKYcScRGApGHcEAduzNXFtyZ4cNPb3WYAvS1ecY
eEwX6hDOmX15blbb+3QQbzmoOAZbwAxkf5/HE82AyD0RBlSzC5a0GovR1dD+HiUd8TCmP5kVgYHQ
wQRUNbGnKQTsxWvM/CGkR2c1htM42bao3Zn6CNLF9G9C12uvxb23lYs+RMMAHaeKZ0Qa+yogsKaK
0odKBd2e9MFTWnbR3tXqDoUGwxa9WWAECe1Rq3tuRJYEUIhkWwrj2ozTn1ExFPRtSxApcFyAjd5o
mrdWKd47JqyeDYxpL4Xe+g7TLWna71i3fxfmnJ6w2i+rboR51jrH1TIbdz9aYIiJCPcaNSEQMu1e
Mqt/sCuoY1pps1+C6Bg6+PQzPWjPMpq2va2RgGMnt6yQ/xZyDFDzNkxsp+TZUDNsSfowHBmj3ooi
AwIKSCiGl73T9L6+ahhatNpOUVmNH0fkx4wpkXtXGOuTpmOyAe06sjo0zWq6s6a42Yf2utTQe1nj
fG9TSDrSVB7jyn6AIGAxm8ibPYhfa7MAMswIsXKoQXKXYFiqqWr2QQJNV8Q3IH4eg5usEOKhSUuJ
CiiFrQGwiihMU8UYEpAeitIc3XRpL46dtkDDMv+05yXknlWpwe1NhMBtvSWekNaGuCbzxXWG9g2e
wqNlTO2RkVUJAdaCBxFE1jYBj4evQFwzEM73/ch1jcP9bpgXPTslA8LpJhSGIKZTfIG7VtWfhG7e
QZ78aUqcbjbwgi4LbxNs8cdCMtrOcNQA3P3pCPyNbcR1pjVq6Q9Bwdwda+eWvcvp3g4+8BQogGYI
YWgASeyYstm0hE76ZtNeYzbkckvkcGB1ExMnJHB9mt1ltsnpCWDVG0OJ3FIo+35YzrTMVLeaUEkO
h78kAMBGzBilBnhxoLX0ZuYYKhzOU8dq7qww1gdJPO04VBHlXioQB/LKhWfZ1B4a6g1F6kOtoK2B
e9sWANddJ70qh+qmzeDTuta015e435gYpCWsZKtGu2oc1a1VGD8KrfKl1qenPs9+2kqEpNxP418S
C6PJqGZTifqtNBXmBaN2AqCHQSe47vTcnx2wxn0NciTNz+pcf6TTdDTpgj1XIpCKEnWi/ef8pV54
sJrih4r2HBE+BNCyOpex8laBZENDwuQrV2u6E9PDgkCfxjAHR7D70EY4Hu60EuGHIeW7OgArKaqM
WkEBrsKOiSBN8UaV3eiCAHvoBDPZoC0hz5Tpz8QIlxRVuDqTWc0eH/NYmFQOWXY/BAC5HMfcWtjp
rgPbuZIFsbXimzLaxX7G2rQLtPyW4AF0bRPnJ4JlPy9i+EI1LrN43plV9wG256HPo0cCy74VSZh4
1pLGCooRZXdGo2orV4YqFNwEpjzGonypWkB5WWGVxFv5OvWoTU0EDhiS1JOpM19VM8r/kG/A3r0e
pXFuYvMGk3Hmof9I9kml7brMGJd4Op8kLJa4hXlNrDHC/jC5UQIqKQmHjVGtcV8pGd8yxF1ijgCz
JsXcI0UE9pnmuzyrn1W0y94YYZ8YkxlZTW+C6svvLaL0KMB0rT9VTO/avnC3HQP7jTXQCAaV4lt1
jyFhlFSHaMQ71cJNM7DmUigeQRvSs83OujIc9RjfK5hYD1MExj5Put9WhCci2dtFSYGuYnfpTcgY
ye6cbTaDfsAWsGdyBL4JmvApC0b8PsE2y9PiYJWl7VF9fq6m2CXWj6BpUUt/ql90KhielSB3Kmje
ksTZB+rkkrfAL6ir287mcoymLLrOEoY/k6mACtYfsqH5bhetCihuJj0tn25TW7o0KAQ6GjjWCWmb
d5EwQe5ppLzD/oNuSROGgRa9AVHkRpRurHTsb0YoSczaoCKllAQPU07+wATo/KAYBM4bbJVZZYDH
sq+7ehiAE8pib8KIvCKZ1LeA7RAzWinHnsQ4OyQwsdTF2SCL9KpgELQw42LQNyc1KPFuJg3XHJr1
yA40r5mo/JJKnXvgQ8XBUBfK3mz8jBr5RETRHS4Ke2sE0vXcabrKMIkC90PKXQn3BoCrBICUHXtd
v4OJIa5G0nvNsB72VU7vmk+EWPYRBaf6igaHif3SV7P8lnkD07QEovvGRVXhiSZiqBvYLuU0NdoO
c/1SzjmZXSZjzYiWfZyZwmuy6z3dIpHCtoN7Uk6JTW0W1i4XEnKGa4k6qRzn6W4chpcgKWc8RLA2
M3hNlUt6bmmTKVMPa7uYPPfLl0d2Cma1oeoqy3BPyGDr9TqLTtJckOfiJShnw9fHwJOWfK9y5UdG
niRM/jE7kXf5JDLh4iZhBy4GJa1hWKFhmaig24XpZG5BdLv7wk6kt9iCyUoXu6ZwvzmiUTbCZJ8W
aYOzzUl3uQNKdzRP2SQBLeVnsGa5TyYEDTnhVB7gr4RKG3um2A2WzeWTEsA6pQUTSnTEpqoAR8I7
PPUQ+83l/Go7RFmq6UykroAfGDhzMoWkjan5ZQUm5Tqhf3ND6rdZ4TfQ4PBFhEyNflj4gK/DLTPu
cT9KYl9zTT21+IXQieDlnrTsd2FZwKSjpNsJwbA86NrWbzTOeU7uEda8/S46bIxdxjeTinmTGQrm
H9J2RkKsioXjOerpvVkpYPq2cZjaW12t3lypYpYMZXagK9JO4aul/NZZxN0DG2g2IPRbAhTBdhFs
Cw4Y7iwUHqZAGPmmKbphqfBQNpxz/BRGWd1wBkx2rZhMINxZA0nlpu/FSPs+uXWyL57LefRxMZLj
LQDE1XZdkpjHiC1Fvjt2yIcNrXeJuMmvhRtRnhOcf45i3Qq7BpimFwSjF72Dx3cQXqtGoBoCk55R
EsouLSpBIDJpgAhWnJHBre9M+tdT40wIemp2r57+GoZxixkrP8fT29y4yT5NqhuLTBoG5S6tSfYz
Vtyc1eGBQPVZ2+QdIjXdXoqAM7XxcqjvBh2jHJO91suH8nloTShVkuWAQKOX0LplbK1bO6lZd4NC
AbpVMfATXt/nT8o7IuWreWYZNs9m25sica6neNdWxrActJ0gEoiUgGNn1m+4DgmPDKmRMiVvRPAT
5ekuSBziL0mgNqU/uwIXW6y5m9ByXozRuLJI7elt/K5L9KdiUcaum13ecL1jgSPlW76lUo+oCNKc
UhvtNo1fyv4d6y1yNy27tdLIEyms3RDXrF8+jBbhvAuSQGdNvhU5Q0SbPq+Vwa6ymuuwCuBcdtqT
skgCltDHfplkRIq2VUV0DovoKGSpURkgN1JNjZcgTTZmXb85OoEwY6ecGaG+LWyFqZtektC5Zp3g
3Gg0doNyqmJcwbMu38Z0qryhKg8WmtKNHMs3CoMvMWjZWTGfBgyCcYs1jzXHTWq4SMAWGAFn/Ftj
zY+mUvwwJQ+kirxym05dZOOMtdzKt5TqIasizIZ0luksFB96KH487TvqWOjksXtNUCFDeaP8ZShE
CQMLJnYSqbc34V/VXmtCiPzW1OFe09/pKTnXdklLDhfBq+GuCuDD3trvyJg5cEasAfMrNTDpReqk
YR4z5JtwjG4WfiKedfz007jNMzv0hPlQWqb7iAMepxmTQIXWhfgiyMKNQ8oQPMxWsMxiJcDl+laP
t5JwRrxpbkAsnapKaLgOyZVVkgznEpyKbY+vehIQvGTcNdSX/IS0R6+yxnsmklgNBWhIwP6xbt2k
DclVU2O/zML6rmK3JbyXoRP8OHL+ituoHXr6aCKs+4SZuxp2i48R9VdKNxNhHsZZTpOQhVQRzJ4h
nZrsIiX+KdNpvG0EzX6sgCrMMeMmEOq8GXXetrVtkoDc8lHrDecsUip6Uzgm28KaqqOuVzWi7dY9
D/lezT+G3v1ZOMa9onOZC7f+Mfa0Fi1Mut55UuTI5yUS1ppL/JAIGyynjYkHXM0cb4g5640EGPI6
sW2NgwhwxWpcVhl2mo2dn52s5RAmNJBjVJ4cjJ5w7RmW2Jr91Gvhg6xxPSqg8bcTJoZlwFLXlIhg
y2ZXQjk3RSK3Sm3fj0lRXg+sOJwt9dgb6rd80OJdI1XrJMb4Jenq8KQQkbWDZQ3OV42uStbqNqq0
nkVN3mBm3lMWiPcysIIrYKcp6KdNXVf6Qeaw6+y+vrWc7li2mdzDiEn2prZPnFm5SUvjKZrGd8S9
rA1R9L9isCevhBF5ypi7W4RPI55iMuHHmd6kKel0Qw6EHiyoEfaZY5cuBUD5JMUzBJ3waJgiPCgv
tdxOWkupQDqnoKJ+VS/j1LUvDBXeINEfUADQG4zWbSjosmGZ3hoKBeCcoipw/5vacIKtIgqCTir7
SZhGw/VMPgWx9UtMPWujcIgdlYO3NvQoFnBwDMG5FRXYvCj+uZ66OGKZ4quZIF+gXkagEWW/QflN
0jwDIcO9VnPnXkVMtM3T/hb0A7ksTctyYNBtrKp/NUf7Frs1BYXlOme+8tuQHHc9+SljjbpyXf3u
wsh3At6WvOzES6rS2AZTtF/PBsCIT+7yHctluFWn87Z1KF0QhMCIiDpinZQE7hYla2IThdDW9SyE
XfiezcMYEz7qVvRmUVKR7GLMu05zLIiQQj/pifvmDiyTwkbyq8xBLZYyAkgAKW9USAw0REmxxetb
cHCCc2c+GhQWT3Y5U6DLfJqf1o9RGVL8Z6qmOr470yvPDTogipVM2ZXfST9MJw117rYo5q2Fb9tP
jHxmfMKX1Jlv6POgHFpUsFAR5gNzL0aOKsKlUf0daxU8uci1T72N5NF6n5vIPRnQiTaoAkiNwJB/
u97rGrzonKiLUn+Md26AMbxzitLLGArEKl1EG/bDwTRMfTMwOvYqwym2ylQ9g1tNj1p6sMezrnDN
Jm0uNmHU4GaCxo8am9Y61F70OLhivTI7ab3ClRxRptBdVburVCM8lgSE41gPtlESMuuhfzwQPnpP
vAbxx6Sr3LVq9pGZ9DKjJTtKCg6eDj37XifGXqru3sjMH8QUjedZTEwl4/uIyswunJP3QrVZJoUV
i9AGxmsXvIpesVnuN2DL56+QTDtK2RmjRvumiLbz3LkbxWqTWxeY1Kae+5yBUv1SYKH1HSZTyomw
lWYbacn3iW/ONdklV0Iyt6tCF507k1Y67etSLJEOtdH6XQ3A3i6tXwML8ELPuGYrUuGFE+6KIcl+
kMRzT2SH18ziDhCdSoeXQHQxYByxDEbMRDz9hkh7lbRGxBk43PfMI+AzNT8KWDeU/t+DKr5R2kLb
Zgb4DT0SSKxd1jXicGZ2GAYvYasor2Re2QZWmGR+Kuu+24x28+GyLr9V4BiY1HurlrgIFujLjZn0
DJBZWt2aSUyUhi1e9UWCrqYlouuY6X5B6VyLiZYtIhaRcrTodZXe5lWt7wu97hiQNLvSYAFLC/o3
ZSBFZewoxbpptqeu9QygDHtFrHuQCyjfG2CqVZf1z9ggpQNPIIenv7XTKTkIg6AzRjdLFXzsr83K
jHxiwYvKDJ51pmdVbwoywaMnzZQEOlrAU91iMo8BfxhWblkdJ/cDl/ZgJ8BNCudm0lARVbn2lrVE
Po9Zpu0HzsZtxsm7C9IQf7Ddy32usPhpFum1kU6/gb52266f5pNObWlvpsX3ImKx09VHikOs8u+i
cQdwfLjSaxdZfhnsLdEyOtL1/ZgonHzz3LBORByoFvYs7yqditokTjhpFu2E5gu8mswbi+GxIvZx
awm6UAY2rgc1/OjA8H6wTbjRtbXvSvd+0Cl0WvPIJNyxDmRspOSd9HepOQCMmnPHo+JKAHlAMYX5
UFgL/BCZfVfZ2CWuEpi0p/WmpBc/GVoR6WTlzP+8qy8OBg15oUp9mJAioKG3n//K+iFPra/FTjcb
39d3iNWnJNA3GWIFZhZYWFqzB4rKcaQez9smeRvvjCR4VsNKHOfi5qmIHXmXDUbIIlto7JnZ5Is3
wUWBMrtngvfAJ1TakjVduQfN3aUK7NIxCe/cSCpvD9Zcyk3TuMEtVj+s5frPorU/UkgLinaM2ywH
ThLcVc1ATJg73/Mb4pNadZzXwreduNtUau/eqTp0HtfBmBnqMYFVrB5nHWGisvsgnXamQmbaCNtS
1vf5vEeNDn12lMdg2Bhp5l4rg3ksBDENSVX9SKO0pZIw/EhyzcvHoL9RrajfD46Zow6Iob+5xk0o
UWxOGcfQiOfnsRo6rJWUTg0o0Fd5Pu7dmD2SVzmTl1z0N3WZFChaMLiUzPV0hkx5Uuxi17iScZAy
sk4fckSoO9J4nkcdYcZi1ZjRfdE2jxzBvHtpy+DaSqvHKVVYptXbe0um7WawBjQnjbyiJgXUd+57
v816cVJ0HKqRlppHA92fJ9RxmWGVNAitl9rlb0qLDNJF9uISuglobTeIoOLwYtbpqJTWm1JDwpov
V7qJPM81xvihMMrbfrBtMLepTYBz455YxT/WxDr5gw70Gt48C/bhNslzltyRVjnWRC+Mx2gzxIRs
27bR3HYzI6iwaW8NVSdckZT1pYzm7huW1ag+iO4ZlQ6xIjMh2TFx0BQA47tIdQ8DKZ/MSE+lMn1M
hZO+IKjYOIV2Il16PBYLLQssCaalYsIIK6jlFX3b+5ardyQjcLKj1sJpmddXXROx9FWlIX5OC/KK
wvWfVtX7HBmEUkfOQ1UNVCYWuTYo/XszWWRIfSSSK3MUuyyXFkEQVr6Nm+G3DrG2KzFsuKzd2XP5
OzHENzFMv7qoRlYUm9fCFlesvW0pDFGM1Ix6qSy9IMuL/LArnjiJxa1J4i0j6EyiFp7NR+veUeLu
TNAv0+6QgqUKRN5QgYQ35X9Sdl69bWtdGv4vc0+AvcwlRUlUtWRJbjeEW9h756+fh/kGmHMcI8bc
GE6cWCx7r73KWzzdQfzN2GSpzgAbj7mE6da2Ao/KVumMg2ep/VozEppmFORu1aTmLqJdtAlqfOO7
zrM2pVLjYKJxGyz/dONburLLxbymBrHkvd56E9BoWTlEXmGucKDVjrnHhD0KDnWpekfwUPKykiPx
ZEgemnwl1ImJaQ8Il8p00IP07yX6kI4mad09HdjWmZnK90pvOp1AOm9iCHVpVEbrldCE11IV1IVQ
leIV2Pu48FUjvQHZqbBHy0mAA50hJ4PyjeRRUKnssIWeedVDTxmzSKO4erBQ6Vlo2Cg/4InJtAB9
uoemZIhUDHryIJlmTKeAubCINOyC9mX0AL08WchjFTzQCwU0J8X+gzcyX2pIUm9DBoggiSzzRmCi
IV8Xxg14Vb6QOrU6ebGF9UMu0+EGHmVWIBJ//xFvXvmoebm4HMInhOV1bKGYrXuWwGixFE5BpGko
ZdX90UNP6dg0YX/ss0LZtwFzzPnvm7LHxcJKO+ZUhnaopWZXRYYrtbr50MTmrenBRWbTWzL0odPG
83hBkOJlavoIGeNtnAQV42Mf/zh9UOFmZtGwyvuwWtZtSm+940UIQy45YN3emVeOq7CqcJ3rdHVZ
5sxGK1EaDzJ5CY2RGPm3Jn0VxgnHKSk/Rfrs8lIce+Rw10kZG6eJKxYifZ/50daKyuQ+1QjHTIDx
nfMs4lmHsDi1revFlbGLexmni5qJoFqAlFAzbQbsIO+WBxUNcGFZIdILLsDoDpraMT3pPRNKWaPg
JdneN360a6p8Wpd1z7RGi09VGLpt1UfbYcZ8Id442V3HPHlQkr2Xm/0CtyavRMKbxj6ZHekUh0Dz
kon55DJkq5fpWH2YXkTDLT7Kc9T2k0KwUU/CFSBLqY8qVK68ua5lSrLogYMS3AkikPX2ZcXRoAcl
Uz99PaFXBuVCKQAIyHR5AsXCKwOJcyXHH8JKOpFVZU57RdP1Q0SySdGEEI8ytjtJxS8howV8Z+TR
nsnXrq4q7Cs8RM0LM5Q3BAQM2wpD48LuhG4oAbFOqx6d0MNgjLMOHEIIqoH9AJqeaDLqWP6oQ+aI
I3lIMHVUDhGDRTW61bpUnvxxQCaJphhhe1oreTluKYVkP3yYpm5CHbJI9kYJtiVTRO9QB/3s0REs
WgurUyBxiyxX0DwJEkKJD3mwLQ1MjekJcJPTJgma6WRMEibY08EUpfhYm4hv9a26T8KOPA8d9K3a
6aHdhoi0JSKutz5qabom3zEVBKiqKI9CVHyOSXULADKzssY7vWBYPmiSchAmIm5QYx6Nu2CCpDs6
VkNOr7ator3o1TQFotGYFQrvAFoMBuHYEvV0y9nvLbEbwZpl7B5zDE22eHOPi7DNUIkf1H6n4te9
lo27Rm1zpw4Y2LSFnG6FoBOJ+u1+AF62Mceux189L/dkZkd/8rpVy3pjtB4vFDHIr5R1EmgjfVcN
1rBtBrWid9/V60LFQW5sWuTm42SrGUK17EeQeLn/jNERsHdaxuuxLU/jkHI0VPh5c4Y+yTJlUKCY
c/PHrYzqaMnI4ql1Eq2y0kzWXqyU6JACrmp0f9uaKYdnUZ1rhQoYKfoKYz1MPIQsUJxpGJjFeuKe
zGZkMXZ7w2iwzUyq3VDrd78LR56kXaU6Rsfl5BpJ6tMuAEHQaWswqfpZ0DHBLFstQSBGbfFlNA6a
ARw3yTp9GYvU0aUogwwX/OOUysW+nigvBGVMl6mu0tbxoCWBwjfgWIMb76LoQfG9BF2lDDcBWd9Z
erMfI61x1Sg6aVhWOJjd6QulVNuNEfbUQo2fSDs/b6Ud6m7CspgP/99/9/tLN//UmyxgaVo10qxO
YSqnuI26lV67SFyJO2BsprDQMRNQvTLdKMMo7sL5B7+/kzPG/JmlzR3xxnPMg4krwrlr1pqMA5cz
qwVtQ7R0GV6fu6ceuPvVd8pN6Ein7Ml86d6tPcbEavAoCSuBxi+Kvo76QLmgnksWArzzszkevFc8
j5r+XJdrBCeJN3NbZVzU6iqwbOnZ71bFGitqN1lnS/2dv7jLLzr/FRi9RL2BtcKDfA7r4/Rs4GaH
eBjn3imzbIRfq5uxD1fTQRBXgvtQ4fuLrzEJ/l0aLawrI0LxzdjIx0hZKJf4DXs9TLWR8USS0Clj
J/sorjGNtvJgFHcIkOpn/0FFcbV864oDAaFmxMg5wigz20n1ckR+RXZaf5VgWXQAGY2dPW1rlpll
rsOCiiFZRXsvWQOFke/LN5jArZsmB9O4CsI7tw44b6XckIEG2kOPqf8oNwBLoIUFr8hbDUcVmFa1
KLbFGmPR9ELWrWabEeca4IrEjjMcknaTPUQPwgtQAlpJ0B6W+brVlsqD+pbIO1m0lWExBZ/NQblh
1MxSdTG8Vg3XZ5hod7tyD74NBb/opXtNMaQ/B4554ubGhfo+rPvHYth2T8G1fZBWlbIAanvA666Y
7PHCqQaEaE3FKS2Bi3RH1bCLRZWAwrCzG6ZKs7bDNRLsAcHAbolOq9ccp7u6d6K9hevvbA9Fu9JO
NIzpFthQXpCKYzS+YtgjREumWzt4aLybcZvt0wfpTrtm/ULVz63sJiB8DypqwHbXwqdfWRfxbFzl
0ZFZOMIGVzzSyydMgxF/pDccLYR9ujMPNI4pJK/RJhnmFeBTcYyu/8jArltln9WhfBbOSFeD0F+n
m2mp7m6zuVZwSLmZRwQvAdTQTX6vSXlfK4fe31H6GGj325pTQnO4qzjjXqBDPBKAU2WTFwjGQHBb
g8RoOFSP1gaBPaZmxmbEK1XZRDdTxJBvJeHlS5OZreq013KVHanDwRKMC0HcBg/JjKt2eCM1I5bK
qfeIuWz9y3AT1tERG6iNcauykxZucObzfOdROssnb0NuGmP2+tg0dvxZ7dIFYXDWDaG3Cl+ec8eu
n2snf6p2Hm3Ax3alOsJ9aEcZODa7cYNgBZokOA6vybY6GKdi/ToEi3qvrIslqNzSMZ3hMX6BEHIx
zmBc8ieMfulF+/isoHe5DMxF8wtPMeR4e9yobECIR1E5Na60o+nTvxDKlDfmfDOgHgT4mu53Aizv
iO+dCFLTzS7WmxYvypf8hvP7zirW6rXZmT1wB1d6q19EjErZ0UvhUG7EFoUj21oMC/MJZe8LzlD9
u27nTrVu79LLzOgBijvZohtfkt4VrvSKooZXSjtIvKor+b1+il5RSCqXxlo7T4ZdPRaJY16oE6df
EqIAiZvuxYtyts5BtKEN5mF86whHnhDFeoS+sF2/CSgCr0k3MKVc9MgTbPM7/alfGS9Il+78deYW
v+pV4C2iNwSMxxZ9wZ3B9IRfbmPOilukl7vM6XatcZ+cE3pdK/zosCU5M/1QFvHdLNhI0gTTxk0J
QJBnQAP98sWDCl4X3UimPh/gOMcRAsyxB1qjoNFrV1c4CyVnDYtGBg5mFxbQPEcj90zRo93w5O3i
IXgVEKQVF/U7FeuwxKYGdCLDWARKlrUrnQLQx+sodvRduw8rXjaLKZMW89E0Yx9s8644iw1dQsfj
yAp3Qr82tAUAaOB1+rLeeje1wFF7IVb3ACKH6SRcUMAd7zGMo9dFK9hO0nWtLqXD6EK8U12msc2C
qPvuH81DETmdA5V9L1yGk7Wf7gSGqGQMB2vvawfvszcX0R4RTjrATESvnIgSuduTdjVOxrN/4Uh4
NjbKh7CvXfZfRFFPwyCFj7YI3OoBCxSEx0GKLsQ7awmZYRE867/8HTBxn+GrLT9LNPp7tCXsjhmp
Kx0xeArXDHItRCrAKSwAAIt4Q1pL81Khpf1L9JfCNnoReaX30ka6K9vXaJ8+eixtcnDwyr3dLKja
gMnkDn/Im7uEUDaiU088FPu1uqlLx9+k4yr6ZTUPmEebjtZzZKqHgWuZaSOOj4sQ4RB0rdM+p5u6
cBkpgakwWOcbAV1+G5T16CiAZRiAuBMepGtRtnH1chrktpYG0OyzMtryqnmwDpK4LnaQIDEtgw+8
19cYI16lO+EJ3zGX1F0+hZ8+8vGO+SF2G52YekKUFOxC6xjpGpwwSZD6jnQAYsaMO+ywvOF8jhEd
1snDDpgv2v7H7Nl6mi3C9iV6tcaCMaDwSp8fOK73oR3j3pZPmG1W3gSexW7eLBGcHgBjZCoJC45w
1i9+d9ZxhdglTr2ukTFYlOvygN/3W/YoX8cnlFzNN1o/wdbcZcdUXdbPwUMxLrF3gojk281OeRPu
ebor7H0Dhwdm9PgZAFNdhLUTXuPARRMQiaVW2siM0Rramrwl9rStPIrhVjeXw0aL93gyutJ6AqTx
1LioKVpIyQa2/uFB+h6ceqGLO0908Dz91YiuR+9Lphe0zh5qAIOL7iY8TzxppEgpxu7MXagwb1pm
432yS7Kd51rU/na5D1z1TbXOLcRnkC3jYlzV795GERZWuGrvI80V+lV9E2BgIPWMZjacLR7ebpbF
Wcoh42e3v9PavR6sYWPIe+NXztoObQ0jhgMzee3cctwLl5F8I1xoD9UZ9d/8LQNzucTYazgJKx9I
DchaA2QyquBLNma2LtammzZuNd2xwupTWmykzAlEDNmYrtntLmkcEypStpXv+fcGksiwDbrleI9L
lBGvZmxlbBOrmCPpwUrJVki6ULOH+plMIcpvunpA/bg2rxSSQnsgYSs+q/vGujQRjtlr7SVCnvVM
gAL+JIc3moLZfX0X3mVwKrd9ufQv7WOMYD6DF40YBXHIMTB7EFbFO4ZVAYf+g3Y3KPBUVlTFIAN0
18+PZbylOUc6BwopPPqv5ot8IEgkn9EZZ296dy52lC/5vtwE23bXPKv3RbLGxFQGU3pRUK1FpgUO
VDC5QepgiWe41kuTrk0QRekuVxZjdpdh2geOe2F6d/50yT+KlyKAuWFT+qGe72ufvoZHm539gtuV
qp9wy8YnuIvQsHCAAyUHcHAGfBd2szLukPkVt7RJr9k6bHf1hWmn9ygI9nSYfuV7/ZI/RebCc82r
T/q1zR7goC6UZjHAzTsU2F7ysqCO6IuSzcpbYrGdSxxuQaAskht5XIPpXmDntEYPA329R64Tcijk
AY6vbQyuO7bNeyZuXvGodWfhlF5gygyqTTrO9DoCKvoG2HP65GArIUbsEOGmR+ntxEdwK5eaqmMr
KLbGrP1oujWAafqK00I7awdw9NHDuPLIUd9Y+MK2Q8N8G0H4cWiYZy8hYtSf7b52EO+FMALyeQSQ
/5ARqreeS97ipOd4p1SOtkK0amVuwoO5L+CCYYwWLIxDcEfm4L+wZ5Jdh+QXFBh13Yh2ccFKF3mO
mW8bg2BfVtbVgxrDatO22tFI7WFHX50+hep6MPiKVcyOkBfFhfGv/yIRsMioIgdiSbaLzXXy4GEI
m388Cy/F8CLm5y5xyie6zr6w8VZkUOEaiAJAatKzoboOark271v0zzEWPTcZYzfc1Wzrg5fBqRqT
xlPQbGRbOKTX4WaGdvdiGQ7y/IFNl/1jxLn0CqGF6aSEA8wJT2thVT6KLq/Ru/eAFPWcd7uAxE9e
0Qg2ZTe4sUFzkOMrdZue/TUgW5P4uU02yT5/7Uzb3yVX/1hQQlnkSi2AnU8aAffqG/MZClESVnMJ
Tcbag1j27Riw+DY8ZfdctnQSX8SzcqWZwcfCjqJGeIbr04FIBs6+w6HwzRd2yQu9OwqF5LP2dgBI
5in71f8gGqfCFkRVczQfIey+Rb8qN2KktymW6ru3NyFretR85Mh2frDu4TLS1yv2PTafC82pl8EH
XpWU22LnNjYomSfs5HCvxzjebp9oFXBet0+0PppyUUFscWTHv1Pvhed0Jb5jhV34ds1WPcXEQ4Cf
PPLmFdU29b36xanVlzj0LfLa6TdB5yhL793b1Y9+tYsA827kveAYeN1jGIa7ho2vlrgqny00ZgZ2
KA/7FxB6QbMtdDZsA6yE4w0rbW2dq3NzA8z5aI5ODv8R4Cd7FUToatwHr2TV0S+in5Q4Og5cbyMN
Pt/+7ApQlivSJvDZnPLNY3sOlH3yoT2xOu/DV2+dupbnDKFj7YyjBL/wg9kCoAtreghoYKIXCRTe
Vl+EveiWEOWXyIOHDtFf3zE6cYIDy2qol9EGMxco8CfpMgebGSRGDWdspFMxF7EmE4Y1/Tz/ON6k
p6dSYizv0PZhaAvnnIOxfEnAsi+GFUrnRB4SrLO8Cz6hv5r3s23nr+javXMICBdplT1n1zFd55wT
Z289bAwsKqlqyG2Zuu2V/YiLr20gnW5ryWK68MuG58bHbWczm2woZGmLYENG7H2CHKdcB3sbfaIP
kpIZqSAn7eAAvUq8J8r79gDd4hDBgbnmx/wVOLq1n/ubAlOfpXfvXwL2k+09Jp+s4e6JFHrcgscU
zyECgPif2wKUM5txV/1YP2rP9SPhMbgXdxAJTuWqf6R2VQ/ZXloZu018FpfGE74kqxJAab4ieBIs
tWdy61v30rtMYx6LGwA1wRnBkW4xQYVu90TBjtJ0vUdTRi6deiUy8mPY92BtWU1v1RlJ5QkTBkBh
mdNfzadx2FlOd/Te++ExqjGjWWviOlepLW1Q/a5xjGn9s21g+FDE9dAYbfF53kDDsex3xS9vpcnu
pK5wCR7alVi6/pp/mK+13Xgs7oiCYA6t7cjFVuvqXtsOa56AuFeWNQPBGxzjwMb5l5bEoMEF2oQc
lAy3jnP6DJfwLSMtC5bDUvwozXVcLwngjwKBfAYu2IVrHIrX+gk6hUzhKZ2FGxYLvtZg4Nm12AsD
gu6txNsKjGa2v7+LBxxJtbjAX2dCYc2o2NKA9yE0vfixx8tT4h7vvD6Uwh1c2dmfJPz99zEgrDRu
SpaKFe9qqTOXUcU5DufJc8IIwpQyJU9CotQro9G4b70W5K2oZXzrm/EWxiETvwh2SUjuBUoZhGjf
nmIxKtdJxvUERQfVeWQz9POXCNjNomWyAcd7UoDB1XtVGkiXhvx/vwxmdWjVQl/HepBshx5Xl0Yl
oUwq1OysT+szr61ubwmt2drAuWjCgk9YpoVApfL7iz7dEkPw1wwXaGICMMYPtcJJKwnMR0CWlRsU
JObgHqEg0nhW4Z6C5KBFO04fohZdhfjk07HoC98ENCBBfUZ8VpU/5FisUf+jmNPNs8f94krF+A8B
YScvqblwrW8XFuzu0h8/lcI7eI0nk8L6LeSxp0iXa7aKCP+YF9GqsgteObWFfuJ4HM5G3cbrCaoF
nRkGZ17xoNaPowp6df4+NIcStEj9IUTY2yfFpRrq+0aYYmIkarRD8trrBS3U8XEsBGXdqKJLZ30l
jcYpHn23EOSjQuFpdd59JqkXw6M4MmTNjvWRiqVSXBlLaI/hzrJvzIeinbQVSkUkS8N06yf5jtdB
ApOrHn2i4sMUOjwmutapxOHdlDVha3kBjL7A9ZRqX2dDjTsQhbGhJsmmMkhdDaxgxDE4VgKkE8gY
I1an7boT/XARqvMUszYOZmINuy4jybQ6moFlSjtImNS1Zcnv+FIrS7xiPKxCgsHxJQ/+6OPUar/U
HuCj4LHr8LpbaQnpwqy5CIH9GJUB1bBkLv7r/yR+vlOumRWs/yXoYgJeMjTdUmFn8qFfBF30IZGz
TjArt1fRh8gRrrI7zgsclDd12thpWq4rNUJcWuYwrsbb3z/+T32X+dMtSRFNnQmR+kXfxRi0odHQ
93fFuP/l4b8h1j6tg4guhjADlLxKp9slwpX+++dKyA79cduSPMuHawy31FlC/J86NmKtF4M8SBWT
FrS6K5hilb4Ojf406nDhJxE0fVodoOEddAs8J+NkKttc2ahW/x89qvfhv/3P/Ls3MN/j1zcgyYas
YOQ4C5p/eQMIQYsj8NDKxZsHE258BFtR+AxyE1TkXXDnF8wnZ0EYlu/A9Ky7abMjhEUm3PnjD8vB
+OZaZAksqmKqmmx9vRYt9CRZyENm5SWe2VnEAT/LCiRj8RrARfMEU/3hTSjfLUAZiocBxUTUVf3L
m4iZ2E1FIVSujms8lXt6MxQNnCSZVjs1gDd5/IbUvBSFh2BMtq5hopYDqT1wAFgmCda/HlZ7NNFE
qLR2LJPrqxr/yYtX0G5hXFXVgwkGBL8VnGxSXm/RMgIvUY6gIAIchgBnc/77+vruncqKYkCRNWfV
qy/revTVglPJx7ox5SDUkYex9bL/YfP8XqRfVw5+WXiAiuhvGYb870U8wHQeG0uu3K7SrmjTnLvU
2PUGze+GHVPQgjX67IxsOXIMFt/05maItAP8D5zX++SsB6yopC5O/R5Z1D3vfl2Y6qfVzJolxUtS
VodpRECj0Mu1WHsnsQ1+5VVarf7+sOQ/1LOIQYqsa7JomZIlqV9U9tHdHyRfVigHLFJT38hRK9DB
ODFqGRHJs6cqTN3UUDYDak/i3FY2V1mVPPhSD8AxRmFEHz59S/404+pWz5oLio9aAcr9Jy81qx/2
yLexQ1EZ3HF4YUzw++f/0MBSakvPjZDLZWUtEGUGWMi8f5plp6S0u8WM1GdO/8ug7SKF3qUPAI6e
jD27e/x0Ld/tHoXALaog6gGGflkCPsASSTDHyo01pidGGY/OrDYyBvSESrlc+xr7qcFESPcZY/RB
+vH3d/ft9lUsTcaPQSOGi1/fHXyT/6zBAUCRU0kyTeYuBCQ63sw2ivBpQup23nnwsmIEQeaX08mX
yKSvNMvJDNDkoLEPn94siDIB9l80kfTZGDENV/9QJAXaPQlVttVA7x+vXeC9oROxg0ZJwzTCABCV
pWaWofr7jUnfP1lTNziNZRUH+X9vrhgMKgtIrNw632ktLXZdgRUIam01IDXTRGCJJ8naJDTOI5Rf
/v7p352LrLBZ8UxEcE/5ciaog6e2asqZMM46PQKtiX5imtr1eAn4xi3SMhokffPDPX8XtVQRxSQV
fR+U7L7IycVDm3Vj0lfuNPAuAdy86Gb+8vc7++kzvtxZqDUyPFEWLCC/w6RXa9VMfwi+365JNoOk
WOwLhtxf16QVodUiN2yKUlopPSOAkShiDSwwLc/Ow2+ZIDVcamV7gC9zhtTEMB78cJLgaVvuwqo7
dCL8UFOWnH5MmFIZdAyCMXgJC3/V1CCAO4WV3ArjLSg4m8dZMMo37ovQe5sFx0wPlMbfH5w0b+V/
R3tFFDVTMYk9FpD9L2eKqhWtIiAW5PqA0+2GY9xWk3QpA4JaRCnbzKiTG+xuRg7I3fhCydSkIPUt
rMz5+6V8cUVROdJE0TAtklVNloyvQafUDdEcC6V0y+yX4DNsD7AYtYxGYo47noeq8XYKghWBsvv7
5/6ZnYCaNAHWGbopK+bvJ/SPwGv5Es69cVK60xQ4hsyerHnYi7zo4KMRdCvvp3xoXvFfnjn3Z2oG
xHlNUb9mxxYaydM4mrDDVBP9CJDZpLJPRRU9/P3Ovv0cVRYxmpzTcHW+83/cmU4Np1iVkbsmvZvJ
k9fCrLdfej/kmuafaa8iGf/4nC9BTVAS3QM4krtIUjSCpTpgvqnydVsYgAVIucpc8T4J801eRwNx
u3hWo41RRldun15D13YrwZoxV0jFKuCxJCUQEaZX6B0HKGCH2WjyM5QPehBspYrATevTM1KtAfp9
IWZr9EOFJW59IHpR92ktE1CF56NRCw9M9ijzI2WjlbWPZe4qT4MU13AmdFJn5AvLVwHA580yyKd3
eObCpqeghDPZA49kll+0750pAi+IA5+CGL4YgiKvveFQnjJq84cGvJr5jMsw1txKW0Bu6nFk3ABD
kq7wGLemHzz32F0BXEVdBzn3s18Ev0Q08ZzYY4JtaCY9zEkyVpWmPYkrOZpOFM3l2qPDmlsMwDsd
uk0UAx4wh+AhnKarH979faVI3xxMJJSGxhYUQYb94UmUJJOgUKbleAEgCCAH/aVLsrPSyxezst7o
RmCzPcZn6DyPVhqdaitQEWnqofrv81Dbjpl6gbz+pEkYTgbFbRKSF0nHpkVWmsrOsU6dxoDGTqk7
oeg/VB2WjlPgtQtIievBEz9mZxLdiM/Q2phSqcEDjsE0zRAEVay3pO8vWmMdp6a9yDEt185bqVHG
QCS1jlWJhPBscafyH6IkXChD6wQ9XM7onMrqHi7JWW66C5Q5v/qIxmyjKNLH6EtrTzCO6MHEtlLJ
r20mrYuB0WPIY/c8plgomdNqWpbVBLgCzsJivk5Z7WOnNtpLoEsfv/9fp+/rvD6DvnXqDoUKGThf
k1jbQfFcjbFgW4mvddS53kBMk9QnRc428Cy2SZgdpkA++Zp658doQwTVTZjyA2wXNHeC4Bb08XMV
FNO+CdDk8Xzhvsnqg9oaH5am0803q8ccOuIp7iy4W9kJalx+Tw3KmvIgXP2wQr45KGQLtVSaTxqo
TONLMPFSVEvlagQdjQxZ7lfjtkG5dKFb9CHTSluFqfURAmAHklEBZxF57XE9MAT1lN794Vrm4/xL
AFVkQ0VuwkLLw/paotBl6bq+SHMXORDg6Ri8CuFMVEuXJni5Vpe6LcB7ER/U/nUwmncpFy91BbIm
CNC1zruCaaIp+Ju+GX44xKQ/qw6FCk3UdVkyUcX8Gtsr3K6FoNUz14cyQL+rMIHKMngBXO7vvKF6
9vA5dagAErc20NkKhH7TtqL3w6E2iyN/fUTo23KemSbS3WQs/479zRibvTe2yMuaNxQB0jX8P1yk
f+uGQOqwh2gYd1kCOFHJN9WsptHMnHMVL0Rk9yMYjfq7lu4S6AS05YcTen/TIfcE4E8QS2Q1XsgW
yFmvapxJF05Kl3AvYSOjOIe2lopTnodaPpSN5P9fnCjURwqSDBq9DVn+kofVcVMkMZwqFFrbYyNb
jN6rVzSo7C6prmWfXZN2BPqj4J3U5a9/X3l/ZtDqfJpKBpLQhqVpX/LMuCtgN0kRdBSTcRN8JWcY
xyvdulWol/teTu8n3C1+ytH+fJdk7chdGwaJkSLqX+64qPO89bs2cfMYyCdYwiKuXye9RfQjutM8
cNIZHLnhNY2MMyjqj7/f8+8U8N+7TRUVbluWVEnHVW+ODP9II/wwKTIVc2530hqV2WLH6tBloHfi
gtbqXZToGPKir6dhm4ziHNIWPd2JslPtQTQfq1bBoIwfm2F8N9Zw+YvBpGOC1/N4r7QHZPzQsIei
b1Q/va0/wwQXTtFB0q5pXP6XCy81+tZ6m3LhkO4DBTbwZH5EkPCRoDz//SF9tzAUmn46j4lMSPvy
UQFQYc9srNiNY3QNDBgevrFOtfZggPOGMkZF2ViPf//MPxNmbg/FdAWR8znYfE271AJhTcGMQQLx
663iNcc3AkkGRyyk2+9HjpPQUpWNH9bjn2mlKlKSK7+TdT74yybQapoYjWfErtC22zHpXFWN70Jd
3P/99qTvnqkm0u5STJQF5a9tXNKuIQz53a6faefZOgFlxtl4W+KozJ9LQdnHqryKRG2FVTmyWETZ
SoFp1Y6bEFAgIlUaOnCT8Sh4P62sb9IlnoEkkr+bsqhTEf57TwwYkWVRBO23ggc0hcFF0QZigLdv
wmbXds+Sh8c0fq/3rfTTUtPmk/brfpxDn6EhEsZJ8+WzOUAaC5Wj2LU0xCVUiH50QNBaEI2cuJ73
mwZNNxuCJnINKJFkis8pbYIqTv27ABK83XfetEB88PBb8NaUIAKabGrcL9fekMYo1nAS+KHNtqdh
JsmVAzMOUEjRZiuvzu4TFRL5MCvI/BYdawoVAj1sEnhiycxou/7WMhBKPKB6xIt+/3ME8Sy0kxB9
gkROqxU5uL5/aWptW3VIMky5OJPicVgzlXKB9jGSHOEbfT2QbwPifkLeuQhxYYcjla8IPK+KuQz4
YcHNm/SPB2tac2tGMi3164KbIjRcA5VAN/bCi4dLJ+qkS33cphVotBJBFE9rt3mGEgmkqQ/YOUul
qE9/v4hvNxeWA4wvLBlZ/C+BJFVLkgc/T1w4nUCquG0xlq6m0fxQtH3Tb2QFWzp1L0Fdp9f37xUM
203JijJL3F5h6AQ20WyR7CBO11iXkUJd0TwAD867aRTtHLTyvvK6fW9OP13Id6ebTmJpyibNT57+
vy9kikRoxEizulKN7kXLF2eo1rX/GqfjkzZTOes6eatK7TgT4VPz7f//wHkKKge6aori144c20Dv
4oBoNsbex/y8K/BlaeX9EKzlP4tkmmBERuYMtO/lr7t2qONMmnIihh4zYrDQ+beTIgGdZZzx+0Hl
gZgVKY0bdrpl9w2rHOV5uwNjIleoiMcQHqgc3Mki5Z3Hd6FqPaZo5sgeZgMD8MBaAuD0cxj+Ltrg
zqBS4VvftGVMvTKR8OtikJ3tVuibrVAUrzzKRSbL+1H8Mep/+5xkBa07ZC/MPyY3CQ/J0Ol+ueNw
J0gtkshx8drSNkUS0gRZk4RvbfKmIvzSC8hV9WSkOi5sGQCYvy8MY94BX8MBL4ohL250mJN8Oees
VkbgyS9jF5IxLB2E/k2EH1CgLFGtDMF+QZLKm/oUkE2QEpwts16L5rNhqtcUbE3+OfhQV8K0c2vS
pYgDEqnpACsHvnQWlq39oB00yzuMjXw1B5oZBYtBVIpXtYkfLKW5pEX+ag3ivkCo3q5BTqrVc2Vq
y9IXQNeSL9GqpgVpXSepvFdQayqscBYe/gxzhu2BmSrLXNb3cIzvOwUJmMKodsH/MHdevXEj67r+
K4O5pzdzAPYs4HTuVrAVbMlzQ7SlNnPO/PXnKcqygrWsOUs6wAIEgmS32GRVscL3vaHRkLeQsbJM
Fq5lIXhqXqUBy1yavQzitJeRtVSPfZrDLDICtHb+nvYtM1lOpZwXRFT87Fsovzaq6i/WvUWElf4P
bt/zqX3pViKkkDCyFeUuRWzJjtpdR5JzIV6IEkdKFFWGjaE0JQuYbyYlHTrKZVim+9Arbxq/2o6y
fikFzDLrjg67KIsLtDg+jXrZMS115liR34TfFAfJkcYHlGAOn2B4bTK0yCKhM2XFJshoybxtaVx2
blTzVgP3KPpizeIjGQV85KVy2DotTILMO68r8lmW9Mow8NIEQ5F1lpEQvB2xjHvaK8ZW04cBAiIb
qVZmSp+ee727k8Ol4hVYkQ57OQer48ZnTja8ssZRXxiCFDpDMWkmWas9n++rCm+1Dn17M7rKLXJt
14j9f7EUf1k46UWY/90o2kbbDAdTEMsMgDv+tZxZx5mr7e22vkgLBPXsnKxfLiJV66oHQKG66Yp4
D5Qqp77wy3j7+3f1pd6VmJZiMt9nPvbLsrtFbbUvvSzbdCGINkypi4b4TtJdlFG6HfNoJ3fWSvNh
aIHSHFJuDhzJrJObi7gGHWH5UGf8j7E13oS9fp3Y8u2IFlxof1aSYR9V8itrqherV1FIS5KLYU33
fPTVJScMSrvKsLEmBmV2JaChL16dH8lycOYx2UrjfjmE3nqwjVd9hV6YWPPbIvKsKoZDX/20bdHl
dXWlF7QtzFPmKq1Z6fVj3pq1kS1wqL6AWb/zR/k2j+Vb4tQrFNvWaeeeGmpzATV/FtU2MGbEpzU5
Pfl9Tb4QQKHlieWMxhyMlduzXjdxSx3BeWpyrLNr5MZWw2hchwbdpedbM9anx3JKbMkzjFPTc3Z6
73155Q5eWFdRM7Kj2XjHA1l4NiHJLT2ok5ToUjG0F6J+OtPZeBUi5vW17rQXshx9yRLzuI/s0wA+
GTiPLNSuw2q8rS3vTEr16xSRfUmHNWspr7ydLwzHigaqxtF0xqRfsvMt+pbpSBwaJHTDujo7GEZx
GVc0oMArzuwmfS0Z/FJj0bDZUg1FVckiPGsstAw3U6sx3RAdWJUeaHj0TGYory5y078I/YGT/Suv
s6jjZyMv+XrZ0DQy0LrqiB7qUcQhH7u+lF2CVzCWr0ZwjD3ccKs+8bL0tcC39VJtP/6tZ+3NkcIo
1HURKMNPdVYFLgRTBaUuVjhKsC/6DAE2G1ijrq19uTgd88yChGMf2ZgW0hwXUNYvhaJvolsrj3xe
mQ9bOdOvEKpPyOTjToLcUjyuc6UJkOGRt5WUX0KJ9ZHQ12qCtahIHFlHeVNeTsrHQDQT0o9o8+UH
PVU2g8a80GiRXQnHbeUr2yK1lmnWfhyCW0+1lk6VgqSzdjYcbEIuap9t6mxYy4VzlJftqZMg+iIN
63KsTqWuuIwQ8GkkqKYQQOP2JGmHrdbAUiua72FYX7YVd+mlp32KgknijhdGTKZEdbA0yiBpzwML
CZu4H2f5N3vrRyzPMt1B88WVr7Gy+Yob76ZEsgzrwGGOkLbTL1oZkxwNRZpVAR9tUrh0eJSVDkoS
Np6+M8EEWaFXrJIepLSc7HOgWUQWK3yw6qPRG3BnTFPGEbPAySejBSIvsNa1UUUUyQt2vMEwQUm1
rEOvA7hZd2jTIRTVDSEGEU103iRMEjVHRxgklmMuIVT3gSWilWCc+r3lr1EWAjJOBHuGCcO1W4Cz
Dh1tnWILZEv5GTJ6cHRo9aOdniF1vtBy5mOW3G+rlKHQQDUugi/c4h3kRAcHepAVVJe2ax8Zdnlo
g+zMK9MzqarBUrhgnnQo7dlNZStXagxvMY2yL2G/RctwZpnI3ZI4uLIQR3JzSN6IFDv+xje4VuSe
yJhaNQgHaL6xqqWtaBK9WZw5g3VkmwMkUm5S9AOIpK/Bt661CN1D1z/G4fg6s7x+kTbD+vfd5Yvv
j2JZCp2DBmzl2YIVX/OiHkw6JLVyF6VJj+x3n4YcxwtQQvpgLpvROeIRX+kHX5qkEP9g9QqYAqzS
s581/AENFW+ARUb6R5Gd0zRKiOenr/RELw5HBjNMMpyEnBG+edoV6YCD8Ml10k03OJuma+BEoQSf
wNYlmoInMKD1wD9zSvUkwBanUF6fKbzU4zOoWiZlTBT2+cLRyZMiyTuDjAIcjrgAcdqAf+8k85jT
pwAFWPTZM9cbz+n8l34A4hVJxGO5RCDZJvjYYMhT1+WnSMVSyzaP3EQlg2UgluxiRNOhnDlLlJRX
sHI3XpzeZl593vjeDl3xI2doEVPAbao1ShgKKdF8D6MQDwJx0jWLITMvtQYZuIjushlEjjCW5mqJ
Wqk/CKaTPOy1dNykI4Y7vjVXHOs08WWA/LdqFQHMaSHg4+s1s7TgvMjPSjsDw65DGpDrcS9qM0MZ
DP5XHy3s0PzCUipKTEQbBuSzwrMSvSWUe5mJ/O1KHcAFkbHz6Tc0dPQWihcQqGnDE5tJKl4FIXIK
RKGqxKoXath6RBmQcVSQEI5dbOlbWC0aAPU6zg8QqRAmldHm7ltk+QFGdJ6OpUGtX+Z9V6wGMP9W
XnvIOzgwtBV0KMg9Wq25q2RIlLFwb+/h2LbhlzHKUd9IBEgczmfg8gNCVvD37+BL46WpsUR3wLvR
VMU7+mi8DOTKSNKoTVE/JMekfk7M+Gjo5HWkYFfzpp96vkRrc/SGMyQfN76FkmKKvnBKjB2ZxHlX
S6881ouzZJN1FbgU4Ggs554+l1yoeVboJc8VbSofNz0vXfp9thLz9lAZvioe9mIw2ZEbfuUxX5r1
EKUhJMVUi3XYs1mPWQIrSGO6l560LwroSQLlpa5PLd85UnLql+PfF+zLv2gQyRfGpr9EGxCnBt2C
juGmDEsIYOUlqjJ7xR2usrg81IwhqDotf/+TU9fxfJ4l8LHEOkErW8/BP2OVo+qPg8Im7GN/rmNy
2IJxhGzpYDQql7OxNi8qtJnwguviC9u+LCJUHMuBOULZiVRfBse8PpMYqCrIrvBMk5oZaTCunQFo
gyFlqE7gPGIlxlEE6I1AFzby+rg1c8ucj+W49ty8nls271sHKw2vAWLbRy06ugvelaMgQF+K5G01
V9yLMoYYV6MJlzjaJkvUz71TfEqldJi5RGIBNC/82kdNGNP6hYp/ArHZDtaxYJ8XFaJJAAAxCcvm
rD7TOTr+X0Mb1QkDcbzfl+qLrZY2q5EKIjUNBvVpq+16F68030k2XZEf4uGLg9pI5I5b5OtOVX1Z
N4sQvuP4WiDzpQaEHhCBTAK6+i8rg6qVBj9XzWSDQvUhHKk+Z6z2Q1zvE4HB6Mv8DN2fy98/7Euj
P5knEO+y2Eyz60c9j+yUEYBklA8jhpAMuZq5A05LDP1lZuxCW/mIafSlmJ/8/ndf6vEe/e7z9XM4
6nGbGXICsblf2zFtLLSr005VrsqsPf39bzkvRKhxITYBibEspVd4FiqvOxtDD0yZNloanvd92y0C
YOse0Vi1jGtsXPLvBmZuZJ/G9SD7cNltNDOIGypUtOtW1syoNpp3G2eoH5lm/zH0tDO0KvvEReBU
iwH5ScqtZ8LFqnTE8lzjawhGcqmqwPJ6bPcqNAb9EOEcY/xcN0iajNEFfSPavShPrfx0y5wWWjRs
kwq2Ns5tVxO5xLRDGdsnaHfOaZTBRiok1hsK8tczVl4EjDPm+lJ6ic1GBSWEuLOrrL3WwOOurnDT
wxgSKNUyNbqv7ah3mMCx7FFqYw3c69Q1PZScO8Qv8TRhCK7RmIjmnoqGcKT1Z3rs78S8uSi1K5sZ
cV/RNrBUWHp+f6V7IzZY9WWYNafYPeRLK5KO+shYdsjPBpL/XRrLYWn49Q6P2frUKH3coiC/4tD7
yhDz0kvjCANqEg+8rc9BnXGcV+Auc+LqOaurTLtqkaOoZf3KyI0jEr5XNRZlr/T06kuN1wGTARvC
IlX8vD2xvvTwLaSDMGPrVEXwHtitqy6Ual6ghBsIdyhFpOCqwNmYboilYeKe9kEYbrwwucDTvSJS
TNo3wbVDDb+nbn4N3h5zq3YU0hLREVq86CU0CKojm7WMWyjAioEaxO/fixeYAjocC3AeKt0Nscpn
74UnDTGYyhjNIzdZgZ+C4S4T8e5L5VRPeCr8t/JZAKlPGtBfjyQfsz3HAZg9ZETIPYiIklOv24Ze
uE4vcNUDvwXVaY1rAUxc9Nux9Ii/tNrKNTXE43MUL2sJA4pYFtbQMr6vQetvfv9Qvzp+I/0IaEAR
kymb8I9oMY96NMcc7KRWtXjTq+GyIKiOlJp9WWdYWZRqv1IcN19kCdLhiapc+ugrsIZPofd6eIPU
abQOIpYBqFbavv1KP/QSEAPQNqkjMUuwfgnMer0x5m5LZ5vb/nETxHspLs78DGK0oUNErvE4KdHx
roz+EvHHj35fnxikvmaty8qzrqwv3Srx00MdUVGo1ANzSw4DbgVWxyWa1D7CtAa0jy59f6VM5Rd6
ULARQAUAuJHYeZ7VlEPXMwkbJeCzS4yUIvh+zUC34co7nJ/BiFC6/ZgF287fOR3SA1kYjSeOjHZD
59/KQ6F+JIFGdjtGMUhzhT9nU4B6U4a9N/K6DPE3/CHTZZfWH1FHRfcEZ0UnJ8aRmrwtRtBKixBd
VXw7edkGVMcNOzins0KgMs2sTRw5Om67KWspW9tlKg45mk9cWGS+0E3xdwioIdIXE6BoW6Fr6h7g
KZ5fVYXmgzV0pKVc5CBPJe3cNoKrFBjSTGt0ZdblzJVsyT6OnBurows2w+bWM+SFazCbSdsNQLZF
Yf6NYunBc71d76H95IXGwtOyMzGetNZnbDD/FpPCOtauqrK8VJrmViXXR978qg1Uhew/F9bk+tJn
zt917dbJaxLk/hGq9e3CC7rvJ66snTqMBp4eRmuihVDSywLLFMc6ww6Z5SOKgHSxLZpfeb0ZY6E7
Osh/p9lw80pbeKkpAEjTZEArLGqfZ9UGkglxVWvJpg+zGFlIbYa873niVf2a9RzlEzhnrS5h4in6
L3g2UaK8gix5YdICQdAGZ26IEf15gBe766JIxATNyai+Ls6/mBYSw61TUDbASTfOUCxHeKSzAK3l
197iF3p/QiXkdAjjMkN8Hn1PybE3XRKkm6jBRDJPw42eoWFmIXS/0AroVRlkpGPbuDB4B1aJ6yMe
Wm3cPMP32a/ttZqGp25TqFttEBaArYMIIb5csrFtm949QS1zgWHSZWBjHMrcYs2shjlhWd6NYv/z
hGJY/et/Ob7JcoxXPb9+dvivE2zZsir7Xv+v+LefX3v6T/+6zBL+fvuV9SE73SeH6vmXnlyWX/9x
d4t9vX9ysEzB1QxnzaEczg9VE9fTLUCVFN/8px/+cZiucjnkh7/+3N9SBagRQ3u+qf/88dH29q8/
NeLcjAn/8/gXfnwsHuGvPy+ypvb/WOyjrCamdXfNR/942Ff1X39KjvkBchVoWtvRoIpC6Pvzj+4w
fUTe7wOcRRgZgLuAOgqUYZqVtf/Xn7rxgbXaNNUmF09qkBVxJX6Pj9QPOmEwmEViqSwr/Nf9LX66
W/Pd1d6/4Y+CWWWge7Q4BOHIshuhWsWksQrM47OBUK7S2nUL6SiUAneRgxyCe2/jPqDiEkZvjNC7
7yJ6VV1jJopc1+AiGVhdj4n0KUafdR4icj0PSUxAs7ZWajsSbGEhjxCijgWP133ymkVsBQhY6JiS
lFDVRzGuEy9aENSJV5mPMhxw8HUPzmnWoCuUZ8l5ZTbX2oirpDwy4W6QCOjx0izsT4oWIa2VjcYW
PdC5C+0fW3jnq1xaF46TfQ7HEYY6XOycWUaMHmeTDEd6Ouxst984UXpsRIAwEt86wWoJbo8aneP4
+o0IK2u1TZpLhJ3k6jwyoIWrRWAt88bXEdfO5mUYL2O1N46VdpZD7RAeOYBRpfS7H8c4a/VHQbZK
8xbD2+ZT08ciHVBtW8JKCzf73vl8OYgDtHp0/XPT4QXWRF8ky6Nv0Hhmg4hR1FVnY4YSSYQCPowF
9WZEHXOoOzQ/CvW8iKMdJLqLuoOkquU1Ao2NAzxA+rs22kswPvuaUatOFtUQbpWQpISqoSwm3Ayk
vvxMyLFeyB1KJQqKTw1AMDNAx8czTyQLxRml/yKHMJeygrB+l5wYuJ7F0OMwBMdFV0nbT7mw8M7J
8M4JhW4ieWuGOVD1fmOPqj3HXep4DDHKAo+Mv61KTmVgOi8NSIOOdnSbxZ9go31EdeBCRx0Te3R/
FTWoDjUBJLhOlReqBkkN34AIhS3p1I1Qy8c/7BuWMseSj+9HEcc4dowwTM5z80buzZMuj7tdTSFg
tNCfDz0BjqFFBPCbHaE3l8NZzBv30kBbzqeuYaVn6y5ot4ZMTBIZAdRKdCRqJNxNS/QBFqDCPjda
Z2/QXT6JcjU/yq32MrORRPbjZqOMRrRqLULvRlWtKipz1la42g7MbJK41xamVhVCCeLYzIpwpSDS
qffoIIK9Mir/VGthc2oWdH2/TUk959fI6Q/w07/oVnSVRwhwRy2uRKqlfInS9GZAXd9JT9QkWtkR
iJhCJxOimFYzG/pVXmcXWWee44KwzXwdqmveoU8vL6AFNBBY3U/Mh07V9BT1B9aTgXE+4v80Jxds
jA5ENq1slsReEWKOjnCpV1CC0qKTh01lBjpkAx4RCW3SJVGU8kJ3wzXgF4z3kEKx60PDAnAWITM/
G+OCmXyRfM5zqkhF+Lb2vLky6l8LzWlnwm9zllp+usjjFJlo7SyuW33jQVmfYbpyW7QlykHEoJ3S
37osElalnMo7TbhxdNgg3+09nJMKBRWyWRzb6W7aNHqEspM4rMSe6IyXvW5f//gwhBuOuj3aZY3+
sC/hhooUMCqTd589uhzmPAAu5XqRqzpiol2tbGiYd0dRSTEh4hkipKeyWsUNEDRdkSD+j1GCg+ii
3+7sJriBPdDTfcgFLFBvXKlD7G+SFMGpwHU2fpghIulkZr3LnazeeWP/Y6/T8k/DECn4utyfmr4R
lupp0Asq+s/vB+Ib09eY2+HiYCQoH2RmtlPtAIFYppXJaKnrMmAuNpvOyeKD6SvTJvVcY+vJqMHx
Tw//OX0rsCL+K8gGNAJ1ZTedu7tSPV1vOtEG4bnntOXKLmndRptdVLil4ikQ6JddIh0NA2YXUbjP
bSA3KG42nq19xZoOPxkFI5/AXhd42X9SKrcADNfrR0nbrhu8j466NrvshgEBFNVXN6aSnuKznu1g
KHnkXtNgi/pT2qoYwXgjMqTteRAtsIOJgLNK+C+i/mT0RYjksqsfYwt9mQRStkxbwhYofkgLdYzt
XWkReVG97HNlS90ccPIxoLdmWYe5tYwDlqIkJpvxulfQprUHmEvueF1CV2sM5PoAe8yw3cQPoA/r
0yyqkOmVUQ8jGFdUirWRUk2ocmbf9B6v5NpgvolEt/05cNw5LLpoUweSucwlO9lKyNQXQ3NI/aY6
N7Ed+qSCHdTslpRu3VyOaRPsxiz91Lg9y4a+zq7MHp2XwT9PQt9dSZVZLnPfDJeVJV+32CTgJVPY
AiuOz4wCS+q2yVFuUf2zkta16hLMKCZPEyUdwsWQNuSIPCxULLKKc3oS9FcTb6v3hQ/lzj3SxYsV
GrxYflmRAZyObUy1tNbZ9p1NeK6tMESZNmPgfmxbq1sxm0h2fSBb0ayuq25c2joT4bw1XF4RIqcz
y2qVbRzuzB7J9Xlka+lubAJzYfQ45bEGz3bThvRotgvxOv5xcjoechlsD0lO0gTqOFeJeu6mDZ50
dpvvaKHlzqyGYtejhwLbO93mel7svMgvduXPvencw6E15l+kFENB2eIaWprmEN4Y3dEu7JYBc4UN
/jIIr0j4PU+f6nh0zwMVOWVWvdo4NxVCNukQbOMGhZ5pAwvPHufTLjP0fIcZxZVpoi2E1VWxM5gV
qHqbbpXCq3ej2ASKVu0eDhW/wzXGswhEYKqAUKrUVLu7XV9xyt10jEtLu4Tuc0PEDdl7Ez3mkPKk
RVIMsZvGMq6nSDt0IxK8vlXssqGzZ06I+NpUr2MiOkdfVLGRJ+a6MJ3VVMv4Vy0o4XyDK9CPCp5q
uZEK+lqxmfamc/EQHYwBl2sn6ZNd1ik/NlNDeDic9saiQWsNHt5dvQP7Tul/2LAuT9HOZZMnFrMX
NFy8VWIWn6e2oCtj8KMZALNg15OqazetwD5Yco7w0rfKy2us71x9gZ0SUr1TsYoiG8WmtrRo2aSw
/qbDaTOVN66Syho5mQ3KReXuYYMM/ePD6YPp3Gh+xbim3tp1J/jUokyn5jbtYTxPdNS1bbKotLeH
zUMbfGiIVqxvZV6sdSvJqJJ7sf0xSuFV2aK7mzYxAYydIbWQs6fjLkCiMA6KQ1fV2e6u7u7eUTnz
BXSW1zVIa7o2BB0eKg4fYGQ4H97UhzoEGcIM3mo2U9200zt79+be7RthfmOFarWcKuahiqYae3bO
Sh18ZuIU72nxCk9vqxnk2c6c6m46nj4RXINl4ctflFi+f3nLihKYjqsQ3YZZ0FrJlmkfWkcQkwgG
8spMr5KPotDd3sM5soRrq1L1de9l5a5CwjrC98ewiDhUSgeRspToDsRnd18Q50iCA742GvRMZVyi
ZAnTKOvn3rNzGLF4hFs7fQbJfRRjI45PVhwgGueP6FGTD1OnjqNlpTPtpY6vYIZa/j1VoSI6lIca
TTBX+FGjeZCamwq10+kVnF7JrPJ9yMSeQk9pRPayiVpvUxIv/FGF46nTFeFdn0s+G7bHGLrEtngl
TUGRwXwYD7HpMOmY8k31nmvKWRqiwTJVNABnxO+mt3XauAjdRLOycGm8TcQKRLyQ6Kvw31NNPzrG
v0Ja6DHgoSGFTQGqXdSw2OSi1uXpZNLW0jqqhYDmffdsOMw/psNpb9pM/fZ0zs0MhKgLZ/PQXcbu
iIHn1HPe7XL9r6njYX0ooPKOGGRwr0x25hBlycaeHqHXevFg02eqV47L6Ru9wvxoM+1OHzEP+/G/
06EHb3rATlpC1z/3/W9uHSVrTzxSq/BI097D5qVzqSTRiz58By8fiualS/SsVZbJ6H+fLoMPM//n
evKRYWDS/OjfXvrfZ+cin3TuWEHBDsS9Tp/KsUWw1+gg93Aq68nZVAi3KmV9q3RiOCKGX+xQY/ux
aStGq4dz+PXxsqmytJKhLaz7Lj5KpAZJZ1PUxfRv3hCwO/3L9M/TyWeXmQ4f/Q/ZwaURasd4UJHe
J1+k+Kq9nL51d7m777Z5n1HjlIaitdF6+nzakIgqdnefkqaayQkNRdJzugkCnUx3FVkeGd2Kbos+
17Bs0WlC3EiJ6p0pWdUu8G2mBSlpB/GOKmLTT4N7roX0OjWcDfwGMjE3kEJ67WKaJfi42UEDSq5L
xEKWrngj4GS5UNG6Y4J4ooNTIccngZseD5KLhJx45eqfm+nQnnre6WToJARyRZIvEKPt3Wbqtqfd
vNZoCjB0zwgqYkSiNbeJnpdL7pv3RmwsMSxMh/o0IoTpZ3IIyWxggbfQRc+DllxKsbm76VmmU9MD
TRsvVExwTdhPOEafg7Zg4PLFLCEQQ6PtIM3piCHQE3MLiYGBpZ4YA+UwRk6uT4e5bwf0fb6YpQxi
TJ32qjpBBZmGKDpQI5a/Gt2oIyVo0BGLzbSH59VCD6pmU4uuFzUfBmSxV5r6vFSw8WtE5xyIrj3q
VJqgInrs6bjTY4JKKsyI2pBBU4vpFYoK+S6B1UEv6V7X7diNcyAKjIiiu7nbkw0AThLK7tqoLEPx
nHaBWMO0V/Bgq3BsTsLCwBtQPXHFODs9+LQxBXMghQs2y8WkIkllnlsWEwo8HxWZJJ4QYW/cZBFW
LOPwqFz5RADXRNU9eYnnVkYBeZ8KI+tXU8NxlCTdGWNKfzrturXKgKy7x4VDonQEcbaTiWcN82m3
EVPqVMULKG3CjSYG9U5MwqY96ohx4eGk3OLE3ZRImkfiIR42iR1aGK1aiBjenzdEC6rJws3ryiVE
ohv4jUrS2XS1Vkwppr2HjSdaaq1UV03i2Rj9caF4GrumXbPHQWxOvgFDpNbY1DqLsSO39ZqNj+GG
Iebg06aYmprhL7Qw7mG7SVTw9IGUaSwOIH64omqm1mY7SUOPKI6NVGfXrzVoGLm2V1v1KE0AiyIe
SuObNgExQhl1N+87wb5iqRLm5NIYTo1pEWDZmfY7x+v6HXQHqFYPx4mHcUSU20jrRt0OWGy3y+wW
HUwFP1+cEMTZAA2XpW2kN9iQtjsXoNzOc9lMh7+cC8u55KCZnnTHrZpmH4s26U4boO4ATrGpkQkU
4RnpRLqQe0Z5pzali9YeEUmWXWvlqya+gE5G5izF9AmLSyBo8hgsS9kePynJ+SCn1kZ3cpI3xUVe
jbjX9dnlqLvupgrgD9Sa+RVaBzjQwidFOMqfmkbJjmNkL137hOl2eNJg53rUK0hohoBvVbyEO4Xc
caDo8xjfatzKZPTu9GgLBx4xytY6D/tCRGGwqwHiu+siApV92Lrgf8czdFNRaqms+ijv2uNWM13A
MGK20CEU4cm90Aw4aSyWH0MVFhvTwkdV6sAkOH2FHGIVn6YuBmcS4Oa1PtCizcJstnXTbED8Yklb
gP73rPE4DBqJUPBw1cEpmncWkvGp1WkzBdO2lWrIyrZWOzKCUYEtnFYcTXtNVBwqDcs4JGHyY82f
JrkJthkSZjwecc75mOOgUjQl6UMDQVa43AgOu66OZZgenMYxyAiF1fgKn6AxhiclazrCKdBXN2lZ
noJq/Eh31gGNDOzVoMZgmCwHp4pU7tZe3CUfI6ShfGCShEG8CqcOGXFpq18Nmtccq3Yqz9u8QS+a
VNkcKaJsIdn2iZaW6coqlGTmE5vRw3lMqPDMyKVLzDXrtW0FS6UmkJpozY0RZEewirolodZ1E4/V
TG/YuDWK81rvLNF7vMXknuyeMrfHDli2q10aadKfYKZLPsoYPveyCuEnTPGIbZDdz/0R1dum+TvT
+5JcMdZKJZH1IZS/mRVB3LS9zT1XmeWIXC5Byo59gPqV2ZyklV5jhdmpq1KTiQTH4XlhKuVaK/wa
MrGGr5HRy2cV2pxll8aLUU7xfh6qYmUzUsyjAlHB2sNe1TGWqMKCji4GY21I6lKXVAwlDI9ksYwd
eZRk47E3gG0xmfqv8NHqtvmoDsgVeyjABbdtvKnxmdCYwh6T3DvIClA3sOHKHN9tC3pdPqusJDvR
NCkk1MQP54bQ1xsUBIalHKk2wO8EoxHuqRuSGYFdHGpDzDc1ID8RC8wZLuSYDFYM9irohr5GmU/t
k3UAchASO4QkTMMhDMQqQs0Y2BSVs+hpoPO0sj+6cnLkSGZ0XNj1Ro7zZBtFxbccKY15puBcPKWk
/p+yd/8gL/fPEnz/H7J3jxJ9v6TvfuaxRHLvU8aK9ZII3bME4D/60n2C7OULPckH3mQNtCKyi16Q
pY/TepMuwZNs4HRLUy7yd1eI99xxc0vCUHM+gIshFw0AyQbRbgIYjLPU+/Gx5DgfZIWEOVljQVHW
TfLZ/OCjIvp3hfD75/s1U/rrdZ48wb/PiZIUBaD/T0rh2TUelYLyQQfrS8ZTRg9ZcQztl1JAWQfV
Hxs2LoB/h9Tnf1cpqLphgnZ4Uyno2gfBO7MpCeBhjilT14/bgqLKHwAtoEFDylhIKf6XFYGCgN9b
i8D6IFRb4AKQICe2LmTrnhSB7HwwddhoIN4FO1bAN/7LSkHjdX5jKdApwIAGloiIM0XBDO9ZKSjm
B5NlPyJE6LAogsT731UImg5S7R0KATltZBkMqKCA1J/1CRBFP5iobIFCpNf8rysCgByAKt7UH5j6
B/Hc0HRpCNCYNGAiT14GQ/2gArwGToXWsUJT+eft4B8MID9HUbS74ttpkA0O1SOczatfuB+Cfr3A
I2iMGEOffFFgcO4uffiJyfnXk6FjGv4efXg/HE6/8+Pffzzgrz/95Lfun+r+5CY4lPvyxh+mD4Yf
t3mH7fk/8f7bPnkC6yF6RKt8uJNfoEM/6/+VC1fRs+uKxvPm65YBCcCnF3bEWP32C0f7tNpX91cS
CCcGbca/t155vo8DBL/T4MldI3VE037ztbM4K/e32f2VxF3fYRDffuU0PdzUwU1TP7k47+b98YvA
sn/UOhYH3Cn25eH+SuK2gVC+Q2HfI9z+yL7/Mc/iJvn2tNiFicL9r/7n97+i1IPbJ/WJWoMgxry1
2Fl6lN7TW2aKJNQO33rlDSUeBPfXmZo3PAFGtLdeeHu79580QEVH8uQdrku+K8VF4f5K0y2zXniH
9rdNb4P9s16EVNY71B8MkafNQodEdP8E/3mDO/q1bzIZP9/hwtR+cxMN91eaChms5ju8JMdZE1S/
FDMkhHdoGyf7IH3SeyhIK73DPZ/syyHep7ePiwNfiveowpN9Ve1vALYcQIE8vb4hhIPe+hoS2vAD
b/90LY/uxzu84ScBY0H1DP4r1DPf4YU5CapK/AGYuy8D0QYRcpHf6eqQAJ9f+l1uPEvrZ30IEGax
WnxrTZ4evpX7Z7MnmLsiTPL2S7f7p+OWere2e/uFuz82+ySv/ODpsM71nXfoAE8P3R+7Q1kdhvtC
mFqJBq3p/sR/3ruKi58c+uDmyTCmYvDzDk1QXPxrVkb3t/njvkVk5c2FLkD0f8z3ZcZI+WTYgVYl
lB/e5wd+hf4L1tY7TEk+Inx0f5NTsei0lvsT/3l1foxiZiRPVzWoUjnv0Ml+LA9o8tzf4t09T0Gy
t5b0p0OaVmjL7p8tE2CZCW2wt17+3M9uD39sq1/GNssU+pRvvfwdReSlhijYJe9Qpa9xUH4uqv+z
1eolpX+oqsOTKQWUYRGCeWvZXB76p6tK9CzeY8H6ud7793cnGuKP+NRbb/fLoUwY2Z5cmaH4HTrC
LwErm2fNGzHr92h/V3vGndSrn76aCBXp79AJXsFi+uPFm0fQ8R0WI1dBdZOlgByelLk5qYO8tTav
hgzal/f0yujw3p/4d53sS5GmnxmaX+NP95mXl/7taXBNfOMmPuzLf/1fAAAA//8=</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_xlchart.v1.9</cx:f>
      </cx:numDim>
    </cx:data>
  </cx:chartData>
  <cx:chart>
    <cx:title pos="t" align="ctr" overlay="0"/>
    <cx:plotArea>
      <cx:plotAreaRegion>
        <cx:plotSurface>
          <cx:spPr>
            <a:ln>
              <a:solidFill>
                <a:schemeClr val="lt1">
                  <a:shade val="50000"/>
                </a:schemeClr>
              </a:solidFill>
              <a:prstDash val="sysDot"/>
            </a:ln>
          </cx:spPr>
        </cx:plotSurface>
        <cx:series layoutId="waterfall" uniqueId="{D7170591-F836-4C66-8ADC-577E9D298C3C}">
          <cx:dataLabels pos="outEnd">
            <cx:visibility seriesName="0" categoryName="0" value="1"/>
          </cx:dataLabels>
          <cx:dataId val="0"/>
          <cx:layoutPr>
            <cx:visibility connectorLines="1"/>
            <cx:subtotals>
              <cx:idx val="4"/>
            </cx:subtotals>
          </cx:layoutPr>
        </cx:series>
      </cx:plotAreaRegion>
      <cx:axis id="0">
        <cx:catScaling gapWidth="0.5"/>
        <cx:tickLabels/>
      </cx:axis>
      <cx:axis id="1">
        <cx:valScaling/>
        <cx:majorGridlines/>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D7170591-F836-4C66-8ADC-577E9D298C3C}">
          <cx:spPr>
            <a:gradFill>
              <a:gsLst>
                <a:gs pos="89000">
                  <a:srgbClr val="660066">
                    <a:alpha val="50000"/>
                  </a:srgbClr>
                </a:gs>
                <a:gs pos="89000">
                  <a:srgbClr val="660066"/>
                </a:gs>
                <a:gs pos="0">
                  <a:srgbClr val="FF0000"/>
                </a:gs>
                <a:gs pos="0">
                  <a:srgbClr val="FF0000">
                    <a:alpha val="47000"/>
                  </a:srgbClr>
                </a:gs>
              </a:gsLst>
              <a:lin ang="5400000" scaled="0"/>
            </a:gradFill>
            <a:ln w="12700">
              <a:solidFill>
                <a:schemeClr val="bg1"/>
              </a:solidFill>
            </a:ln>
          </cx:spPr>
          <cx:dataPt idx="4">
            <cx:spPr>
              <a:gradFill>
                <a:gsLst>
                  <a:gs pos="89000">
                    <a:srgbClr val="660066">
                      <a:alpha val="12000"/>
                    </a:srgbClr>
                  </a:gs>
                  <a:gs pos="89000">
                    <a:srgbClr val="660066"/>
                  </a:gs>
                  <a:gs pos="0">
                    <a:srgbClr val="FF0000"/>
                  </a:gs>
                  <a:gs pos="95575">
                    <a:srgbClr val="660066">
                      <a:alpha val="50000"/>
                    </a:srgbClr>
                  </a:gs>
                  <a:gs pos="0">
                    <a:srgbClr val="FFC000">
                      <a:lumMod val="60000"/>
                      <a:lumOff val="40000"/>
                      <a:alpha val="64000"/>
                    </a:srgbClr>
                  </a:gs>
                </a:gsLst>
                <a:lin ang="5400000" scaled="0"/>
              </a:gradFill>
            </cx:spPr>
          </cx:dataPt>
          <cx:dataLabels pos="ctr">
            <cx:numFmt formatCode="#,##0" sourceLinked="0"/>
            <cx:spPr>
              <a:noFill/>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visibility connectorLines="1"/>
            <cx:subtotals>
              <cx:idx val="4"/>
            </cx:subtotals>
          </cx:layoutPr>
        </cx:series>
      </cx:plotAreaRegion>
      <cx:axis id="0">
        <cx:catScaling gapWidth="0.5"/>
        <cx:tickLabels/>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8.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7.xml"/><Relationship Id="rId16" Type="http://schemas.openxmlformats.org/officeDocument/2006/relationships/image" Target="../media/image12.svg"/><Relationship Id="rId1" Type="http://schemas.openxmlformats.org/officeDocument/2006/relationships/image" Target="../media/image2.png"/><Relationship Id="rId6" Type="http://schemas.openxmlformats.org/officeDocument/2006/relationships/chart" Target="../charts/chart10.xml"/><Relationship Id="rId11" Type="http://schemas.openxmlformats.org/officeDocument/2006/relationships/image" Target="../media/image7.png"/><Relationship Id="rId5" Type="http://schemas.microsoft.com/office/2014/relationships/chartEx" Target="../charts/chartEx3.xml"/><Relationship Id="rId15" Type="http://schemas.openxmlformats.org/officeDocument/2006/relationships/image" Target="../media/image11.png"/><Relationship Id="rId10" Type="http://schemas.openxmlformats.org/officeDocument/2006/relationships/image" Target="../media/image6.svg"/><Relationship Id="rId4" Type="http://schemas.openxmlformats.org/officeDocument/2006/relationships/chart" Target="../charts/chart9.xml"/><Relationship Id="rId9" Type="http://schemas.openxmlformats.org/officeDocument/2006/relationships/image" Target="../media/image5.pn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xdr:col>
      <xdr:colOff>1028700</xdr:colOff>
      <xdr:row>5</xdr:row>
      <xdr:rowOff>123825</xdr:rowOff>
    </xdr:from>
    <xdr:to>
      <xdr:col>6</xdr:col>
      <xdr:colOff>9525</xdr:colOff>
      <xdr:row>20</xdr:row>
      <xdr:rowOff>9525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314325</xdr:colOff>
      <xdr:row>21</xdr:row>
      <xdr:rowOff>57150</xdr:rowOff>
    </xdr:from>
    <xdr:to>
      <xdr:col>15</xdr:col>
      <xdr:colOff>457200</xdr:colOff>
      <xdr:row>32</xdr:row>
      <xdr:rowOff>142875</xdr:rowOff>
    </xdr:to>
    <xdr:sp macro="" textlink="">
      <xdr:nvSpPr>
        <xdr:cNvPr id="2" name="Rectangle 1">
          <a:extLst>
            <a:ext uri="{FF2B5EF4-FFF2-40B4-BE49-F238E27FC236}">
              <a16:creationId xmlns:a16="http://schemas.microsoft.com/office/drawing/2014/main" id="{00000000-0008-0000-0200-000002000000}"/>
            </a:ext>
          </a:extLst>
        </xdr:cNvPr>
        <xdr:cNvSpPr>
          <a:spLocks noTextEdit="1"/>
        </xdr:cNvSpPr>
      </xdr:nvSpPr>
      <xdr:spPr>
        <a:xfrm>
          <a:off x="7219950" y="4057650"/>
          <a:ext cx="3800475" cy="21812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xdr:clientData/>
  </xdr:twoCellAnchor>
  <xdr:twoCellAnchor>
    <xdr:from>
      <xdr:col>9</xdr:col>
      <xdr:colOff>180975</xdr:colOff>
      <xdr:row>3</xdr:row>
      <xdr:rowOff>185737</xdr:rowOff>
    </xdr:from>
    <xdr:to>
      <xdr:col>13</xdr:col>
      <xdr:colOff>485775</xdr:colOff>
      <xdr:row>16</xdr:row>
      <xdr:rowOff>76200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7E851B52-7AAF-45F7-9988-BF05DE63B7F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757237"/>
              <a:ext cx="2743200" cy="23669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495300</xdr:colOff>
      <xdr:row>1</xdr:row>
      <xdr:rowOff>123825</xdr:rowOff>
    </xdr:from>
    <xdr:to>
      <xdr:col>10</xdr:col>
      <xdr:colOff>104775</xdr:colOff>
      <xdr:row>16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xdr:colOff>
      <xdr:row>16</xdr:row>
      <xdr:rowOff>95250</xdr:rowOff>
    </xdr:from>
    <xdr:to>
      <xdr:col>8</xdr:col>
      <xdr:colOff>190500</xdr:colOff>
      <xdr:row>19</xdr:row>
      <xdr:rowOff>123825</xdr:rowOff>
    </xdr:to>
    <xdr:sp macro="" textlink="$C$3">
      <xdr:nvSpPr>
        <xdr:cNvPr id="3" name="TextBox 2">
          <a:extLst>
            <a:ext uri="{FF2B5EF4-FFF2-40B4-BE49-F238E27FC236}">
              <a16:creationId xmlns:a16="http://schemas.microsoft.com/office/drawing/2014/main" id="{00000000-0008-0000-0300-000003000000}"/>
            </a:ext>
          </a:extLst>
        </xdr:cNvPr>
        <xdr:cNvSpPr txBox="1"/>
      </xdr:nvSpPr>
      <xdr:spPr>
        <a:xfrm>
          <a:off x="5372100" y="3143250"/>
          <a:ext cx="19621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2AF023-5900-426E-9139-81CA06105F09}" type="TxLink">
            <a:rPr lang="en-US" sz="2800" b="0" i="0" u="none" strike="noStrike">
              <a:solidFill>
                <a:schemeClr val="tx1"/>
              </a:solidFill>
              <a:latin typeface="Calibri"/>
              <a:cs typeface="Calibri"/>
            </a:rPr>
            <a:pPr algn="ctr"/>
            <a:t>80%</a:t>
          </a:fld>
          <a:endParaRPr lang="en-US" sz="28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590550</xdr:colOff>
      <xdr:row>0</xdr:row>
      <xdr:rowOff>133350</xdr:rowOff>
    </xdr:from>
    <xdr:to>
      <xdr:col>10</xdr:col>
      <xdr:colOff>285750</xdr:colOff>
      <xdr:row>15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476250</xdr:colOff>
      <xdr:row>15</xdr:row>
      <xdr:rowOff>142875</xdr:rowOff>
    </xdr:from>
    <xdr:to>
      <xdr:col>8</xdr:col>
      <xdr:colOff>228600</xdr:colOff>
      <xdr:row>19</xdr:row>
      <xdr:rowOff>9525</xdr:rowOff>
    </xdr:to>
    <xdr:sp macro="" textlink="$C$3">
      <xdr:nvSpPr>
        <xdr:cNvPr id="3" name="TextBox 2">
          <a:extLst>
            <a:ext uri="{FF2B5EF4-FFF2-40B4-BE49-F238E27FC236}">
              <a16:creationId xmlns:a16="http://schemas.microsoft.com/office/drawing/2014/main" id="{00000000-0008-0000-0400-000003000000}"/>
            </a:ext>
          </a:extLst>
        </xdr:cNvPr>
        <xdr:cNvSpPr txBox="1"/>
      </xdr:nvSpPr>
      <xdr:spPr>
        <a:xfrm>
          <a:off x="4124325" y="3000375"/>
          <a:ext cx="21907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EEF8F3-3F52-4A1A-B080-3C7BB69C05A6}" type="TxLink">
            <a:rPr lang="en-US" sz="2400" b="0" i="0" u="none" strike="noStrike">
              <a:solidFill>
                <a:schemeClr val="tx1"/>
              </a:solidFill>
              <a:latin typeface="Calibri"/>
              <a:cs typeface="Calibri"/>
            </a:rPr>
            <a:pPr algn="ctr"/>
            <a:t>60%</a:t>
          </a:fld>
          <a:endParaRPr lang="en-US" sz="24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9525</xdr:colOff>
      <xdr:row>1</xdr:row>
      <xdr:rowOff>47625</xdr:rowOff>
    </xdr:from>
    <xdr:to>
      <xdr:col>13</xdr:col>
      <xdr:colOff>314325</xdr:colOff>
      <xdr:row>15</xdr:row>
      <xdr:rowOff>123825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81550" y="23812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819150</xdr:colOff>
      <xdr:row>8</xdr:row>
      <xdr:rowOff>66675</xdr:rowOff>
    </xdr:from>
    <xdr:to>
      <xdr:col>10</xdr:col>
      <xdr:colOff>228600</xdr:colOff>
      <xdr:row>22</xdr:row>
      <xdr:rowOff>142875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6</xdr:row>
      <xdr:rowOff>176212</xdr:rowOff>
    </xdr:from>
    <xdr:to>
      <xdr:col>10</xdr:col>
      <xdr:colOff>257175</xdr:colOff>
      <xdr:row>21</xdr:row>
      <xdr:rowOff>61912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381001</xdr:colOff>
      <xdr:row>3</xdr:row>
      <xdr:rowOff>138111</xdr:rowOff>
    </xdr:from>
    <xdr:to>
      <xdr:col>21</xdr:col>
      <xdr:colOff>180975</xdr:colOff>
      <xdr:row>20</xdr:row>
      <xdr:rowOff>28574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9525</xdr:rowOff>
    </xdr:from>
    <xdr:to>
      <xdr:col>21</xdr:col>
      <xdr:colOff>428624</xdr:colOff>
      <xdr:row>3</xdr:row>
      <xdr:rowOff>57150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0" y="9525"/>
          <a:ext cx="13230224" cy="619125"/>
        </a:xfrm>
        <a:prstGeom prst="rect">
          <a:avLst/>
        </a:prstGeom>
        <a:gradFill>
          <a:gsLst>
            <a:gs pos="99115">
              <a:srgbClr val="660066"/>
            </a:gs>
            <a:gs pos="89000">
              <a:srgbClr val="660066"/>
            </a:gs>
            <a:gs pos="0">
              <a:srgbClr val="FF0000"/>
            </a:gs>
            <a:gs pos="0">
              <a:srgbClr val="FF0000"/>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57150</xdr:colOff>
      <xdr:row>3</xdr:row>
      <xdr:rowOff>95250</xdr:rowOff>
    </xdr:from>
    <xdr:to>
      <xdr:col>18</xdr:col>
      <xdr:colOff>362822</xdr:colOff>
      <xdr:row>29</xdr:row>
      <xdr:rowOff>181411</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1"/>
        <a:stretch>
          <a:fillRect/>
        </a:stretch>
      </xdr:blipFill>
      <xdr:spPr>
        <a:xfrm>
          <a:off x="1276350" y="666750"/>
          <a:ext cx="10059272" cy="5029636"/>
        </a:xfrm>
        <a:prstGeom prst="rect">
          <a:avLst/>
        </a:prstGeom>
      </xdr:spPr>
    </xdr:pic>
    <xdr:clientData/>
  </xdr:twoCellAnchor>
  <xdr:twoCellAnchor>
    <xdr:from>
      <xdr:col>2</xdr:col>
      <xdr:colOff>57150</xdr:colOff>
      <xdr:row>30</xdr:row>
      <xdr:rowOff>142875</xdr:rowOff>
    </xdr:from>
    <xdr:to>
      <xdr:col>18</xdr:col>
      <xdr:colOff>342900</xdr:colOff>
      <xdr:row>41</xdr:row>
      <xdr:rowOff>85725</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1276350" y="5848350"/>
          <a:ext cx="10039350" cy="203835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333376</xdr:colOff>
      <xdr:row>0</xdr:row>
      <xdr:rowOff>28575</xdr:rowOff>
    </xdr:from>
    <xdr:to>
      <xdr:col>13</xdr:col>
      <xdr:colOff>542925</xdr:colOff>
      <xdr:row>2</xdr:row>
      <xdr:rowOff>152401</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3381376" y="28575"/>
          <a:ext cx="5086349"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i="1" u="none">
              <a:solidFill>
                <a:schemeClr val="bg1"/>
              </a:solidFill>
            </a:rPr>
            <a:t>SALES</a:t>
          </a:r>
          <a:r>
            <a:rPr lang="en-US" sz="3200" b="1" i="1" u="none" baseline="0">
              <a:solidFill>
                <a:schemeClr val="bg1"/>
              </a:solidFill>
            </a:rPr>
            <a:t> DASHBOARD</a:t>
          </a:r>
          <a:endParaRPr lang="en-US" sz="3200" b="1" i="1" u="none">
            <a:solidFill>
              <a:schemeClr val="bg1"/>
            </a:solidFill>
          </a:endParaRPr>
        </a:p>
      </xdr:txBody>
    </xdr:sp>
    <xdr:clientData/>
  </xdr:twoCellAnchor>
  <xdr:twoCellAnchor>
    <xdr:from>
      <xdr:col>2</xdr:col>
      <xdr:colOff>123825</xdr:colOff>
      <xdr:row>15</xdr:row>
      <xdr:rowOff>142876</xdr:rowOff>
    </xdr:from>
    <xdr:to>
      <xdr:col>5</xdr:col>
      <xdr:colOff>0</xdr:colOff>
      <xdr:row>17</xdr:row>
      <xdr:rowOff>47626</xdr:rowOff>
    </xdr:to>
    <xdr:sp macro="" textlink="">
      <xdr:nvSpPr>
        <xdr:cNvPr id="12" name="Rectangle: Rounded Corners 11">
          <a:extLst>
            <a:ext uri="{FF2B5EF4-FFF2-40B4-BE49-F238E27FC236}">
              <a16:creationId xmlns:a16="http://schemas.microsoft.com/office/drawing/2014/main" id="{00000000-0008-0000-0A00-00000C000000}"/>
            </a:ext>
          </a:extLst>
        </xdr:cNvPr>
        <xdr:cNvSpPr/>
      </xdr:nvSpPr>
      <xdr:spPr>
        <a:xfrm>
          <a:off x="1343025" y="2990851"/>
          <a:ext cx="1704975"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238125</xdr:colOff>
      <xdr:row>4</xdr:row>
      <xdr:rowOff>66675</xdr:rowOff>
    </xdr:from>
    <xdr:to>
      <xdr:col>5</xdr:col>
      <xdr:colOff>266700</xdr:colOff>
      <xdr:row>5</xdr:row>
      <xdr:rowOff>161925</xdr:rowOff>
    </xdr:to>
    <xdr:sp macro="" textlink="">
      <xdr:nvSpPr>
        <xdr:cNvPr id="14" name="Rectangle: Rounded Corners 13">
          <a:extLst>
            <a:ext uri="{FF2B5EF4-FFF2-40B4-BE49-F238E27FC236}">
              <a16:creationId xmlns:a16="http://schemas.microsoft.com/office/drawing/2014/main" id="{00000000-0008-0000-0A00-00000E000000}"/>
            </a:ext>
          </a:extLst>
        </xdr:cNvPr>
        <xdr:cNvSpPr/>
      </xdr:nvSpPr>
      <xdr:spPr>
        <a:xfrm>
          <a:off x="1457325" y="828675"/>
          <a:ext cx="1857375"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15</xdr:row>
      <xdr:rowOff>66675</xdr:rowOff>
    </xdr:from>
    <xdr:to>
      <xdr:col>11</xdr:col>
      <xdr:colOff>466725</xdr:colOff>
      <xdr:row>16</xdr:row>
      <xdr:rowOff>161925</xdr:rowOff>
    </xdr:to>
    <xdr:sp macro="" textlink="">
      <xdr:nvSpPr>
        <xdr:cNvPr id="16" name="Rectangle: Rounded Corners 15">
          <a:extLst>
            <a:ext uri="{FF2B5EF4-FFF2-40B4-BE49-F238E27FC236}">
              <a16:creationId xmlns:a16="http://schemas.microsoft.com/office/drawing/2014/main" id="{00000000-0008-0000-0A00-000010000000}"/>
            </a:ext>
          </a:extLst>
        </xdr:cNvPr>
        <xdr:cNvSpPr/>
      </xdr:nvSpPr>
      <xdr:spPr>
        <a:xfrm>
          <a:off x="5181600" y="2914650"/>
          <a:ext cx="1990725"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266699</xdr:colOff>
      <xdr:row>4</xdr:row>
      <xdr:rowOff>133350</xdr:rowOff>
    </xdr:from>
    <xdr:to>
      <xdr:col>18</xdr:col>
      <xdr:colOff>85724</xdr:colOff>
      <xdr:row>6</xdr:row>
      <xdr:rowOff>38100</xdr:rowOff>
    </xdr:to>
    <xdr:sp macro="" textlink="">
      <xdr:nvSpPr>
        <xdr:cNvPr id="18" name="Rectangle: Rounded Corners 17">
          <a:extLst>
            <a:ext uri="{FF2B5EF4-FFF2-40B4-BE49-F238E27FC236}">
              <a16:creationId xmlns:a16="http://schemas.microsoft.com/office/drawing/2014/main" id="{00000000-0008-0000-0A00-000012000000}"/>
            </a:ext>
          </a:extLst>
        </xdr:cNvPr>
        <xdr:cNvSpPr/>
      </xdr:nvSpPr>
      <xdr:spPr>
        <a:xfrm>
          <a:off x="8801099" y="895350"/>
          <a:ext cx="2257425"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466725</xdr:colOff>
      <xdr:row>5</xdr:row>
      <xdr:rowOff>123825</xdr:rowOff>
    </xdr:from>
    <xdr:to>
      <xdr:col>6</xdr:col>
      <xdr:colOff>590551</xdr:colOff>
      <xdr:row>13</xdr:row>
      <xdr:rowOff>114300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476249</xdr:colOff>
      <xdr:row>3</xdr:row>
      <xdr:rowOff>161926</xdr:rowOff>
    </xdr:from>
    <xdr:to>
      <xdr:col>14</xdr:col>
      <xdr:colOff>19050</xdr:colOff>
      <xdr:row>13</xdr:row>
      <xdr:rowOff>180976</xdr:rowOff>
    </xdr:to>
    <xdr:sp macro="" textlink="">
      <xdr:nvSpPr>
        <xdr:cNvPr id="3" name="Rectangle 2">
          <a:extLst>
            <a:ext uri="{FF2B5EF4-FFF2-40B4-BE49-F238E27FC236}">
              <a16:creationId xmlns:a16="http://schemas.microsoft.com/office/drawing/2014/main" id="{00000000-0008-0000-0A00-000003000000}"/>
            </a:ext>
          </a:extLst>
        </xdr:cNvPr>
        <xdr:cNvSpPr>
          <a:spLocks noTextEdit="1"/>
        </xdr:cNvSpPr>
      </xdr:nvSpPr>
      <xdr:spPr>
        <a:xfrm>
          <a:off x="5353049" y="733426"/>
          <a:ext cx="3200401" cy="1914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xdr:clientData/>
  </xdr:twoCellAnchor>
  <xdr:twoCellAnchor>
    <xdr:from>
      <xdr:col>2</xdr:col>
      <xdr:colOff>238126</xdr:colOff>
      <xdr:row>17</xdr:row>
      <xdr:rowOff>66674</xdr:rowOff>
    </xdr:from>
    <xdr:to>
      <xdr:col>5</xdr:col>
      <xdr:colOff>438150</xdr:colOff>
      <xdr:row>25</xdr:row>
      <xdr:rowOff>133350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19</xdr:row>
      <xdr:rowOff>123825</xdr:rowOff>
    </xdr:from>
    <xdr:to>
      <xdr:col>4</xdr:col>
      <xdr:colOff>247650</xdr:colOff>
      <xdr:row>22</xdr:row>
      <xdr:rowOff>152400</xdr:rowOff>
    </xdr:to>
    <xdr:sp macro="" textlink="'Ship Mode Quantity'!$C$3">
      <xdr:nvSpPr>
        <xdr:cNvPr id="28" name="TextBox 27">
          <a:extLst>
            <a:ext uri="{FF2B5EF4-FFF2-40B4-BE49-F238E27FC236}">
              <a16:creationId xmlns:a16="http://schemas.microsoft.com/office/drawing/2014/main" id="{00000000-0008-0000-0A00-00001C000000}"/>
            </a:ext>
          </a:extLst>
        </xdr:cNvPr>
        <xdr:cNvSpPr txBox="1"/>
      </xdr:nvSpPr>
      <xdr:spPr>
        <a:xfrm>
          <a:off x="1857375" y="3743325"/>
          <a:ext cx="8286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DE8163-9FD5-4242-AA8D-452DD8DADBA8}" type="TxLink">
            <a:rPr lang="en-US" sz="2800" b="0" i="0" u="none" strike="noStrike">
              <a:solidFill>
                <a:schemeClr val="bg1"/>
              </a:solidFill>
              <a:latin typeface="Calibri"/>
              <a:cs typeface="Calibri"/>
            </a:rPr>
            <a:pPr algn="ctr"/>
            <a:t>80%</a:t>
          </a:fld>
          <a:endParaRPr lang="en-US" sz="2800">
            <a:solidFill>
              <a:schemeClr val="bg1"/>
            </a:solidFill>
          </a:endParaRPr>
        </a:p>
      </xdr:txBody>
    </xdr:sp>
    <xdr:clientData/>
  </xdr:twoCellAnchor>
  <xdr:twoCellAnchor>
    <xdr:from>
      <xdr:col>3</xdr:col>
      <xdr:colOff>66676</xdr:colOff>
      <xdr:row>21</xdr:row>
      <xdr:rowOff>180975</xdr:rowOff>
    </xdr:from>
    <xdr:to>
      <xdr:col>4</xdr:col>
      <xdr:colOff>285750</xdr:colOff>
      <xdr:row>23</xdr:row>
      <xdr:rowOff>47625</xdr:rowOff>
    </xdr:to>
    <xdr:sp macro="" textlink="">
      <xdr:nvSpPr>
        <xdr:cNvPr id="30" name="TextBox 29">
          <a:extLst>
            <a:ext uri="{FF2B5EF4-FFF2-40B4-BE49-F238E27FC236}">
              <a16:creationId xmlns:a16="http://schemas.microsoft.com/office/drawing/2014/main" id="{00000000-0008-0000-0A00-00001E000000}"/>
            </a:ext>
          </a:extLst>
        </xdr:cNvPr>
        <xdr:cNvSpPr txBox="1"/>
      </xdr:nvSpPr>
      <xdr:spPr>
        <a:xfrm>
          <a:off x="1895476" y="4181475"/>
          <a:ext cx="82867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Regular</a:t>
          </a:r>
          <a:r>
            <a:rPr lang="en-US" sz="1100" baseline="0"/>
            <a:t> </a:t>
          </a:r>
          <a:r>
            <a:rPr lang="en-US" sz="1100" baseline="0">
              <a:solidFill>
                <a:schemeClr val="bg1"/>
              </a:solidFill>
            </a:rPr>
            <a:t>Air</a:t>
          </a:r>
          <a:endParaRPr lang="en-US" sz="1100">
            <a:solidFill>
              <a:schemeClr val="bg1"/>
            </a:solidFill>
          </a:endParaRPr>
        </a:p>
      </xdr:txBody>
    </xdr:sp>
    <xdr:clientData/>
  </xdr:twoCellAnchor>
  <xdr:twoCellAnchor>
    <xdr:from>
      <xdr:col>4</xdr:col>
      <xdr:colOff>533400</xdr:colOff>
      <xdr:row>17</xdr:row>
      <xdr:rowOff>180974</xdr:rowOff>
    </xdr:from>
    <xdr:to>
      <xdr:col>7</xdr:col>
      <xdr:colOff>600075</xdr:colOff>
      <xdr:row>25</xdr:row>
      <xdr:rowOff>38100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533400</xdr:colOff>
      <xdr:row>19</xdr:row>
      <xdr:rowOff>9525</xdr:rowOff>
    </xdr:from>
    <xdr:to>
      <xdr:col>7</xdr:col>
      <xdr:colOff>114300</xdr:colOff>
      <xdr:row>22</xdr:row>
      <xdr:rowOff>66675</xdr:rowOff>
    </xdr:to>
    <xdr:sp macro="" textlink="'Product Category'!$C$3">
      <xdr:nvSpPr>
        <xdr:cNvPr id="34" name="TextBox 33">
          <a:extLst>
            <a:ext uri="{FF2B5EF4-FFF2-40B4-BE49-F238E27FC236}">
              <a16:creationId xmlns:a16="http://schemas.microsoft.com/office/drawing/2014/main" id="{00000000-0008-0000-0A00-000022000000}"/>
            </a:ext>
          </a:extLst>
        </xdr:cNvPr>
        <xdr:cNvSpPr txBox="1"/>
      </xdr:nvSpPr>
      <xdr:spPr>
        <a:xfrm>
          <a:off x="3581400" y="3629025"/>
          <a:ext cx="8001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6C24B2-4DE5-45D0-A87B-A890106CF6BD}" type="TxLink">
            <a:rPr lang="en-US" sz="2800" b="0" i="0" u="none" strike="noStrike">
              <a:solidFill>
                <a:schemeClr val="bg1"/>
              </a:solidFill>
              <a:latin typeface="Calibri"/>
              <a:cs typeface="Calibri"/>
            </a:rPr>
            <a:pPr algn="ctr"/>
            <a:t>60%</a:t>
          </a:fld>
          <a:endParaRPr lang="en-US" sz="2800">
            <a:solidFill>
              <a:schemeClr val="bg1"/>
            </a:solidFill>
          </a:endParaRPr>
        </a:p>
      </xdr:txBody>
    </xdr:sp>
    <xdr:clientData/>
  </xdr:twoCellAnchor>
  <xdr:twoCellAnchor>
    <xdr:from>
      <xdr:col>5</xdr:col>
      <xdr:colOff>533401</xdr:colOff>
      <xdr:row>21</xdr:row>
      <xdr:rowOff>114300</xdr:rowOff>
    </xdr:from>
    <xdr:to>
      <xdr:col>7</xdr:col>
      <xdr:colOff>133351</xdr:colOff>
      <xdr:row>23</xdr:row>
      <xdr:rowOff>47625</xdr:rowOff>
    </xdr:to>
    <xdr:sp macro="" textlink="">
      <xdr:nvSpPr>
        <xdr:cNvPr id="35" name="TextBox 34">
          <a:extLst>
            <a:ext uri="{FF2B5EF4-FFF2-40B4-BE49-F238E27FC236}">
              <a16:creationId xmlns:a16="http://schemas.microsoft.com/office/drawing/2014/main" id="{00000000-0008-0000-0A00-000023000000}"/>
            </a:ext>
          </a:extLst>
        </xdr:cNvPr>
        <xdr:cNvSpPr txBox="1"/>
      </xdr:nvSpPr>
      <xdr:spPr>
        <a:xfrm>
          <a:off x="3581401" y="4114800"/>
          <a:ext cx="8191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Office Sup.</a:t>
          </a:r>
        </a:p>
      </xdr:txBody>
    </xdr:sp>
    <xdr:clientData/>
  </xdr:twoCellAnchor>
  <xdr:twoCellAnchor>
    <xdr:from>
      <xdr:col>8</xdr:col>
      <xdr:colOff>485776</xdr:colOff>
      <xdr:row>17</xdr:row>
      <xdr:rowOff>85725</xdr:rowOff>
    </xdr:from>
    <xdr:to>
      <xdr:col>13</xdr:col>
      <xdr:colOff>400050</xdr:colOff>
      <xdr:row>28</xdr:row>
      <xdr:rowOff>171450</xdr:rowOff>
    </xdr:to>
    <mc:AlternateContent xmlns:mc="http://schemas.openxmlformats.org/markup-compatibility/2006">
      <mc:Choice xmlns:cx1="http://schemas.microsoft.com/office/drawing/2015/9/8/chartex" Requires="cx1">
        <xdr:graphicFrame macro="">
          <xdr:nvGraphicFramePr>
            <xdr:cNvPr id="36" name="Chart 35">
              <a:extLst>
                <a:ext uri="{FF2B5EF4-FFF2-40B4-BE49-F238E27FC236}">
                  <a16:creationId xmlns:a16="http://schemas.microsoft.com/office/drawing/2014/main" id="{00000000-0008-0000-0A00-00002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362576" y="3314700"/>
              <a:ext cx="2962274" cy="21812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276224</xdr:colOff>
      <xdr:row>8</xdr:row>
      <xdr:rowOff>95250</xdr:rowOff>
    </xdr:from>
    <xdr:to>
      <xdr:col>18</xdr:col>
      <xdr:colOff>247649</xdr:colOff>
      <xdr:row>27</xdr:row>
      <xdr:rowOff>114300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352424</xdr:colOff>
      <xdr:row>4</xdr:row>
      <xdr:rowOff>38099</xdr:rowOff>
    </xdr:from>
    <xdr:to>
      <xdr:col>3</xdr:col>
      <xdr:colOff>95249</xdr:colOff>
      <xdr:row>6</xdr:row>
      <xdr:rowOff>9524</xdr:rowOff>
    </xdr:to>
    <xdr:pic>
      <xdr:nvPicPr>
        <xdr:cNvPr id="51" name="Graphic 50" descr="Bar chart">
          <a:extLst>
            <a:ext uri="{FF2B5EF4-FFF2-40B4-BE49-F238E27FC236}">
              <a16:creationId xmlns:a16="http://schemas.microsoft.com/office/drawing/2014/main" id="{00000000-0008-0000-0A00-00003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71624" y="800099"/>
          <a:ext cx="352425" cy="352425"/>
        </a:xfrm>
        <a:prstGeom prst="rect">
          <a:avLst/>
        </a:prstGeom>
      </xdr:spPr>
    </xdr:pic>
    <xdr:clientData/>
  </xdr:twoCellAnchor>
  <xdr:twoCellAnchor editAs="oneCell">
    <xdr:from>
      <xdr:col>2</xdr:col>
      <xdr:colOff>161924</xdr:colOff>
      <xdr:row>15</xdr:row>
      <xdr:rowOff>104774</xdr:rowOff>
    </xdr:from>
    <xdr:to>
      <xdr:col>2</xdr:col>
      <xdr:colOff>495299</xdr:colOff>
      <xdr:row>17</xdr:row>
      <xdr:rowOff>57149</xdr:rowOff>
    </xdr:to>
    <xdr:pic>
      <xdr:nvPicPr>
        <xdr:cNvPr id="53" name="Graphic 52" descr="Pie chart">
          <a:extLst>
            <a:ext uri="{FF2B5EF4-FFF2-40B4-BE49-F238E27FC236}">
              <a16:creationId xmlns:a16="http://schemas.microsoft.com/office/drawing/2014/main" id="{00000000-0008-0000-0A00-00003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81124" y="2952749"/>
          <a:ext cx="333375" cy="333375"/>
        </a:xfrm>
        <a:prstGeom prst="rect">
          <a:avLst/>
        </a:prstGeom>
      </xdr:spPr>
    </xdr:pic>
    <xdr:clientData/>
  </xdr:twoCellAnchor>
  <xdr:twoCellAnchor editAs="oneCell">
    <xdr:from>
      <xdr:col>6</xdr:col>
      <xdr:colOff>180975</xdr:colOff>
      <xdr:row>3</xdr:row>
      <xdr:rowOff>152400</xdr:rowOff>
    </xdr:from>
    <xdr:to>
      <xdr:col>7</xdr:col>
      <xdr:colOff>0</xdr:colOff>
      <xdr:row>6</xdr:row>
      <xdr:rowOff>9525</xdr:rowOff>
    </xdr:to>
    <xdr:pic>
      <xdr:nvPicPr>
        <xdr:cNvPr id="55" name="Graphic 54" descr="Map with pin">
          <a:extLst>
            <a:ext uri="{FF2B5EF4-FFF2-40B4-BE49-F238E27FC236}">
              <a16:creationId xmlns:a16="http://schemas.microsoft.com/office/drawing/2014/main" id="{00000000-0008-0000-0A00-00003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38575" y="723900"/>
          <a:ext cx="428625" cy="428625"/>
        </a:xfrm>
        <a:prstGeom prst="rect">
          <a:avLst/>
        </a:prstGeom>
      </xdr:spPr>
    </xdr:pic>
    <xdr:clientData/>
  </xdr:twoCellAnchor>
  <xdr:twoCellAnchor editAs="oneCell">
    <xdr:from>
      <xdr:col>8</xdr:col>
      <xdr:colOff>323849</xdr:colOff>
      <xdr:row>14</xdr:row>
      <xdr:rowOff>190499</xdr:rowOff>
    </xdr:from>
    <xdr:to>
      <xdr:col>9</xdr:col>
      <xdr:colOff>66674</xdr:colOff>
      <xdr:row>16</xdr:row>
      <xdr:rowOff>161924</xdr:rowOff>
    </xdr:to>
    <xdr:pic>
      <xdr:nvPicPr>
        <xdr:cNvPr id="57" name="Graphic 56" descr="Upward trend">
          <a:extLst>
            <a:ext uri="{FF2B5EF4-FFF2-40B4-BE49-F238E27FC236}">
              <a16:creationId xmlns:a16="http://schemas.microsoft.com/office/drawing/2014/main" id="{00000000-0008-0000-0A00-00003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200649" y="2847974"/>
          <a:ext cx="352425" cy="352425"/>
        </a:xfrm>
        <a:prstGeom prst="rect">
          <a:avLst/>
        </a:prstGeom>
      </xdr:spPr>
    </xdr:pic>
    <xdr:clientData/>
  </xdr:twoCellAnchor>
  <xdr:twoCellAnchor editAs="oneCell">
    <xdr:from>
      <xdr:col>14</xdr:col>
      <xdr:colOff>266700</xdr:colOff>
      <xdr:row>4</xdr:row>
      <xdr:rowOff>95250</xdr:rowOff>
    </xdr:from>
    <xdr:to>
      <xdr:col>15</xdr:col>
      <xdr:colOff>76200</xdr:colOff>
      <xdr:row>6</xdr:row>
      <xdr:rowOff>133350</xdr:rowOff>
    </xdr:to>
    <xdr:pic>
      <xdr:nvPicPr>
        <xdr:cNvPr id="59" name="Graphic 58" descr="Target Audience">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801100" y="857250"/>
          <a:ext cx="419100" cy="419100"/>
        </a:xfrm>
        <a:prstGeom prst="rect">
          <a:avLst/>
        </a:prstGeom>
      </xdr:spPr>
    </xdr:pic>
    <xdr:clientData/>
  </xdr:twoCellAnchor>
  <xdr:twoCellAnchor>
    <xdr:from>
      <xdr:col>3</xdr:col>
      <xdr:colOff>266700</xdr:colOff>
      <xdr:row>4</xdr:row>
      <xdr:rowOff>66675</xdr:rowOff>
    </xdr:from>
    <xdr:to>
      <xdr:col>5</xdr:col>
      <xdr:colOff>95250</xdr:colOff>
      <xdr:row>5</xdr:row>
      <xdr:rowOff>133350</xdr:rowOff>
    </xdr:to>
    <xdr:sp macro="" textlink="">
      <xdr:nvSpPr>
        <xdr:cNvPr id="60" name="TextBox 59">
          <a:extLst>
            <a:ext uri="{FF2B5EF4-FFF2-40B4-BE49-F238E27FC236}">
              <a16:creationId xmlns:a16="http://schemas.microsoft.com/office/drawing/2014/main" id="{00000000-0008-0000-0A00-00003C000000}"/>
            </a:ext>
          </a:extLst>
        </xdr:cNvPr>
        <xdr:cNvSpPr txBox="1"/>
      </xdr:nvSpPr>
      <xdr:spPr>
        <a:xfrm>
          <a:off x="2095500" y="828675"/>
          <a:ext cx="10477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Ship Mode</a:t>
          </a:r>
        </a:p>
      </xdr:txBody>
    </xdr:sp>
    <xdr:clientData/>
  </xdr:twoCellAnchor>
  <xdr:twoCellAnchor>
    <xdr:from>
      <xdr:col>6</xdr:col>
      <xdr:colOff>28575</xdr:colOff>
      <xdr:row>4</xdr:row>
      <xdr:rowOff>47625</xdr:rowOff>
    </xdr:from>
    <xdr:to>
      <xdr:col>8</xdr:col>
      <xdr:colOff>447675</xdr:colOff>
      <xdr:row>5</xdr:row>
      <xdr:rowOff>142875</xdr:rowOff>
    </xdr:to>
    <xdr:sp macro="" textlink="">
      <xdr:nvSpPr>
        <xdr:cNvPr id="61" name="Rectangle: Rounded Corners 60">
          <a:extLst>
            <a:ext uri="{FF2B5EF4-FFF2-40B4-BE49-F238E27FC236}">
              <a16:creationId xmlns:a16="http://schemas.microsoft.com/office/drawing/2014/main" id="{00000000-0008-0000-0A00-00003D000000}"/>
            </a:ext>
          </a:extLst>
        </xdr:cNvPr>
        <xdr:cNvSpPr/>
      </xdr:nvSpPr>
      <xdr:spPr>
        <a:xfrm>
          <a:off x="3686175" y="809625"/>
          <a:ext cx="1638300"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523875</xdr:colOff>
      <xdr:row>4</xdr:row>
      <xdr:rowOff>38100</xdr:rowOff>
    </xdr:from>
    <xdr:to>
      <xdr:col>8</xdr:col>
      <xdr:colOff>552450</xdr:colOff>
      <xdr:row>5</xdr:row>
      <xdr:rowOff>133350</xdr:rowOff>
    </xdr:to>
    <xdr:sp macro="" textlink="">
      <xdr:nvSpPr>
        <xdr:cNvPr id="62" name="TextBox 61">
          <a:extLst>
            <a:ext uri="{FF2B5EF4-FFF2-40B4-BE49-F238E27FC236}">
              <a16:creationId xmlns:a16="http://schemas.microsoft.com/office/drawing/2014/main" id="{00000000-0008-0000-0A00-00003E000000}"/>
            </a:ext>
          </a:extLst>
        </xdr:cNvPr>
        <xdr:cNvSpPr txBox="1"/>
      </xdr:nvSpPr>
      <xdr:spPr>
        <a:xfrm>
          <a:off x="4181475" y="800100"/>
          <a:ext cx="12477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Region Vs Sales</a:t>
          </a:r>
        </a:p>
      </xdr:txBody>
    </xdr:sp>
    <xdr:clientData/>
  </xdr:twoCellAnchor>
  <xdr:twoCellAnchor>
    <xdr:from>
      <xdr:col>5</xdr:col>
      <xdr:colOff>95250</xdr:colOff>
      <xdr:row>15</xdr:row>
      <xdr:rowOff>114300</xdr:rowOff>
    </xdr:from>
    <xdr:to>
      <xdr:col>8</xdr:col>
      <xdr:colOff>123826</xdr:colOff>
      <xdr:row>17</xdr:row>
      <xdr:rowOff>19050</xdr:rowOff>
    </xdr:to>
    <xdr:sp macro="" textlink="">
      <xdr:nvSpPr>
        <xdr:cNvPr id="63" name="Rectangle: Rounded Corners 62">
          <a:extLst>
            <a:ext uri="{FF2B5EF4-FFF2-40B4-BE49-F238E27FC236}">
              <a16:creationId xmlns:a16="http://schemas.microsoft.com/office/drawing/2014/main" id="{00000000-0008-0000-0A00-00003F000000}"/>
            </a:ext>
          </a:extLst>
        </xdr:cNvPr>
        <xdr:cNvSpPr/>
      </xdr:nvSpPr>
      <xdr:spPr>
        <a:xfrm>
          <a:off x="3143250" y="2962275"/>
          <a:ext cx="1857376" cy="28575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15</xdr:row>
      <xdr:rowOff>133350</xdr:rowOff>
    </xdr:from>
    <xdr:to>
      <xdr:col>5</xdr:col>
      <xdr:colOff>142875</xdr:colOff>
      <xdr:row>17</xdr:row>
      <xdr:rowOff>66675</xdr:rowOff>
    </xdr:to>
    <xdr:sp macro="" textlink="">
      <xdr:nvSpPr>
        <xdr:cNvPr id="67" name="TextBox 66">
          <a:extLst>
            <a:ext uri="{FF2B5EF4-FFF2-40B4-BE49-F238E27FC236}">
              <a16:creationId xmlns:a16="http://schemas.microsoft.com/office/drawing/2014/main" id="{00000000-0008-0000-0A00-000043000000}"/>
            </a:ext>
          </a:extLst>
        </xdr:cNvPr>
        <xdr:cNvSpPr txBox="1"/>
      </xdr:nvSpPr>
      <xdr:spPr>
        <a:xfrm>
          <a:off x="1590675" y="2981325"/>
          <a:ext cx="1600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Ship Mode vs Quantity</a:t>
          </a:r>
        </a:p>
      </xdr:txBody>
    </xdr:sp>
    <xdr:clientData/>
  </xdr:twoCellAnchor>
  <xdr:twoCellAnchor>
    <xdr:from>
      <xdr:col>5</xdr:col>
      <xdr:colOff>380999</xdr:colOff>
      <xdr:row>15</xdr:row>
      <xdr:rowOff>114300</xdr:rowOff>
    </xdr:from>
    <xdr:to>
      <xdr:col>8</xdr:col>
      <xdr:colOff>285750</xdr:colOff>
      <xdr:row>17</xdr:row>
      <xdr:rowOff>76200</xdr:rowOff>
    </xdr:to>
    <xdr:sp macro="" textlink="">
      <xdr:nvSpPr>
        <xdr:cNvPr id="68" name="TextBox 67">
          <a:extLst>
            <a:ext uri="{FF2B5EF4-FFF2-40B4-BE49-F238E27FC236}">
              <a16:creationId xmlns:a16="http://schemas.microsoft.com/office/drawing/2014/main" id="{00000000-0008-0000-0A00-000044000000}"/>
            </a:ext>
          </a:extLst>
        </xdr:cNvPr>
        <xdr:cNvSpPr txBox="1"/>
      </xdr:nvSpPr>
      <xdr:spPr>
        <a:xfrm>
          <a:off x="3428999" y="2962275"/>
          <a:ext cx="173355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Product Type</a:t>
          </a:r>
          <a:r>
            <a:rPr lang="en-US" sz="1100" baseline="0">
              <a:solidFill>
                <a:schemeClr val="bg1"/>
              </a:solidFill>
            </a:rPr>
            <a:t> vs Quantity</a:t>
          </a:r>
          <a:endParaRPr lang="en-US" sz="1100">
            <a:solidFill>
              <a:schemeClr val="bg1"/>
            </a:solidFill>
          </a:endParaRPr>
        </a:p>
      </xdr:txBody>
    </xdr:sp>
    <xdr:clientData/>
  </xdr:twoCellAnchor>
  <xdr:twoCellAnchor>
    <xdr:from>
      <xdr:col>8</xdr:col>
      <xdr:colOff>600075</xdr:colOff>
      <xdr:row>15</xdr:row>
      <xdr:rowOff>66675</xdr:rowOff>
    </xdr:from>
    <xdr:to>
      <xdr:col>12</xdr:col>
      <xdr:colOff>66675</xdr:colOff>
      <xdr:row>17</xdr:row>
      <xdr:rowOff>66675</xdr:rowOff>
    </xdr:to>
    <xdr:sp macro="" textlink="">
      <xdr:nvSpPr>
        <xdr:cNvPr id="69" name="TextBox 68">
          <a:extLst>
            <a:ext uri="{FF2B5EF4-FFF2-40B4-BE49-F238E27FC236}">
              <a16:creationId xmlns:a16="http://schemas.microsoft.com/office/drawing/2014/main" id="{00000000-0008-0000-0A00-000045000000}"/>
            </a:ext>
          </a:extLst>
        </xdr:cNvPr>
        <xdr:cNvSpPr txBox="1"/>
      </xdr:nvSpPr>
      <xdr:spPr>
        <a:xfrm>
          <a:off x="5476875" y="2914650"/>
          <a:ext cx="1905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Customer Type vs Quantity</a:t>
          </a:r>
        </a:p>
      </xdr:txBody>
    </xdr:sp>
    <xdr:clientData/>
  </xdr:twoCellAnchor>
  <xdr:twoCellAnchor>
    <xdr:from>
      <xdr:col>14</xdr:col>
      <xdr:colOff>581025</xdr:colOff>
      <xdr:row>4</xdr:row>
      <xdr:rowOff>133350</xdr:rowOff>
    </xdr:from>
    <xdr:to>
      <xdr:col>18</xdr:col>
      <xdr:colOff>361950</xdr:colOff>
      <xdr:row>6</xdr:row>
      <xdr:rowOff>38100</xdr:rowOff>
    </xdr:to>
    <xdr:sp macro="" textlink="">
      <xdr:nvSpPr>
        <xdr:cNvPr id="70" name="TextBox 69">
          <a:extLst>
            <a:ext uri="{FF2B5EF4-FFF2-40B4-BE49-F238E27FC236}">
              <a16:creationId xmlns:a16="http://schemas.microsoft.com/office/drawing/2014/main" id="{00000000-0008-0000-0A00-000046000000}"/>
            </a:ext>
          </a:extLst>
        </xdr:cNvPr>
        <xdr:cNvSpPr txBox="1"/>
      </xdr:nvSpPr>
      <xdr:spPr>
        <a:xfrm>
          <a:off x="9115425" y="895350"/>
          <a:ext cx="22193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Order Type</a:t>
          </a:r>
          <a:r>
            <a:rPr lang="en-US" sz="1100" baseline="0">
              <a:solidFill>
                <a:schemeClr val="bg1"/>
              </a:solidFill>
            </a:rPr>
            <a:t> vs Customer Type</a:t>
          </a:r>
          <a:endParaRPr lang="en-US" sz="1100">
            <a:solidFill>
              <a:schemeClr val="bg1"/>
            </a:solidFill>
          </a:endParaRPr>
        </a:p>
      </xdr:txBody>
    </xdr:sp>
    <xdr:clientData/>
  </xdr:twoCellAnchor>
  <xdr:twoCellAnchor editAs="oneCell">
    <xdr:from>
      <xdr:col>5</xdr:col>
      <xdr:colOff>123825</xdr:colOff>
      <xdr:row>15</xdr:row>
      <xdr:rowOff>76200</xdr:rowOff>
    </xdr:from>
    <xdr:to>
      <xdr:col>5</xdr:col>
      <xdr:colOff>457200</xdr:colOff>
      <xdr:row>17</xdr:row>
      <xdr:rowOff>28575</xdr:rowOff>
    </xdr:to>
    <xdr:pic>
      <xdr:nvPicPr>
        <xdr:cNvPr id="71" name="Graphic 70" descr="Pie chart">
          <a:extLst>
            <a:ext uri="{FF2B5EF4-FFF2-40B4-BE49-F238E27FC236}">
              <a16:creationId xmlns:a16="http://schemas.microsoft.com/office/drawing/2014/main" id="{00000000-0008-0000-0A00-00004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71825" y="2924175"/>
          <a:ext cx="333375" cy="333375"/>
        </a:xfrm>
        <a:prstGeom prst="rect">
          <a:avLst/>
        </a:prstGeom>
      </xdr:spPr>
    </xdr:pic>
    <xdr:clientData/>
  </xdr:twoCellAnchor>
  <xdr:twoCellAnchor editAs="oneCell">
    <xdr:from>
      <xdr:col>6</xdr:col>
      <xdr:colOff>228599</xdr:colOff>
      <xdr:row>31</xdr:row>
      <xdr:rowOff>0</xdr:rowOff>
    </xdr:from>
    <xdr:to>
      <xdr:col>10</xdr:col>
      <xdr:colOff>228601</xdr:colOff>
      <xdr:row>35</xdr:row>
      <xdr:rowOff>114300</xdr:rowOff>
    </xdr:to>
    <mc:AlternateContent xmlns:mc="http://schemas.openxmlformats.org/markup-compatibility/2006" xmlns:a14="http://schemas.microsoft.com/office/drawing/2010/main">
      <mc:Choice Requires="a14">
        <xdr:graphicFrame macro="">
          <xdr:nvGraphicFramePr>
            <xdr:cNvPr id="77" name="Order_Priority">
              <a:extLst>
                <a:ext uri="{FF2B5EF4-FFF2-40B4-BE49-F238E27FC236}">
                  <a16:creationId xmlns:a16="http://schemas.microsoft.com/office/drawing/2014/main" id="{00000000-0008-0000-0A00-00004D000000}"/>
                </a:ext>
              </a:extLst>
            </xdr:cNvPr>
            <xdr:cNvGraphicFramePr/>
          </xdr:nvGraphicFramePr>
          <xdr:xfrm>
            <a:off x="0" y="0"/>
            <a:ext cx="0" cy="0"/>
          </xdr:xfrm>
          <a:graphic>
            <a:graphicData uri="http://schemas.microsoft.com/office/drawing/2010/slicer">
              <sle:slicer xmlns:sle="http://schemas.microsoft.com/office/drawing/2010/slicer" name="Order_Priority"/>
            </a:graphicData>
          </a:graphic>
        </xdr:graphicFrame>
      </mc:Choice>
      <mc:Fallback xmlns="">
        <xdr:sp macro="" textlink="">
          <xdr:nvSpPr>
            <xdr:cNvPr id="0" name=""/>
            <xdr:cNvSpPr>
              <a:spLocks noTextEdit="1"/>
            </xdr:cNvSpPr>
          </xdr:nvSpPr>
          <xdr:spPr>
            <a:xfrm>
              <a:off x="3886199" y="5895975"/>
              <a:ext cx="2438402"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209550</xdr:colOff>
      <xdr:row>31</xdr:row>
      <xdr:rowOff>57151</xdr:rowOff>
    </xdr:from>
    <xdr:to>
      <xdr:col>6</xdr:col>
      <xdr:colOff>190500</xdr:colOff>
      <xdr:row>35</xdr:row>
      <xdr:rowOff>114301</xdr:rowOff>
    </xdr:to>
    <mc:AlternateContent xmlns:mc="http://schemas.openxmlformats.org/markup-compatibility/2006" xmlns:a14="http://schemas.microsoft.com/office/drawing/2010/main">
      <mc:Choice Requires="a14">
        <xdr:graphicFrame macro="">
          <xdr:nvGraphicFramePr>
            <xdr:cNvPr id="78" name="Ship_Mode">
              <a:extLst>
                <a:ext uri="{FF2B5EF4-FFF2-40B4-BE49-F238E27FC236}">
                  <a16:creationId xmlns:a16="http://schemas.microsoft.com/office/drawing/2014/main" id="{00000000-0008-0000-0A00-00004E000000}"/>
                </a:ext>
              </a:extLst>
            </xdr:cNvPr>
            <xdr:cNvGraphicFramePr/>
          </xdr:nvGraphicFramePr>
          <xdr:xfrm>
            <a:off x="0" y="0"/>
            <a:ext cx="0" cy="0"/>
          </xdr:xfrm>
          <a:graphic>
            <a:graphicData uri="http://schemas.microsoft.com/office/drawing/2010/slicer">
              <sle:slicer xmlns:sle="http://schemas.microsoft.com/office/drawing/2010/slicer" name="Ship_Mode"/>
            </a:graphicData>
          </a:graphic>
        </xdr:graphicFrame>
      </mc:Choice>
      <mc:Fallback xmlns="">
        <xdr:sp macro="" textlink="">
          <xdr:nvSpPr>
            <xdr:cNvPr id="0" name=""/>
            <xdr:cNvSpPr>
              <a:spLocks noTextEdit="1"/>
            </xdr:cNvSpPr>
          </xdr:nvSpPr>
          <xdr:spPr>
            <a:xfrm>
              <a:off x="1428750" y="5953126"/>
              <a:ext cx="2419350" cy="819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285752</xdr:colOff>
      <xdr:row>30</xdr:row>
      <xdr:rowOff>152401</xdr:rowOff>
    </xdr:from>
    <xdr:to>
      <xdr:col>14</xdr:col>
      <xdr:colOff>180976</xdr:colOff>
      <xdr:row>36</xdr:row>
      <xdr:rowOff>38101</xdr:rowOff>
    </xdr:to>
    <mc:AlternateContent xmlns:mc="http://schemas.openxmlformats.org/markup-compatibility/2006" xmlns:a14="http://schemas.microsoft.com/office/drawing/2010/main">
      <mc:Choice Requires="a14">
        <xdr:graphicFrame macro="">
          <xdr:nvGraphicFramePr>
            <xdr:cNvPr id="79" name="Region">
              <a:extLst>
                <a:ext uri="{FF2B5EF4-FFF2-40B4-BE49-F238E27FC236}">
                  <a16:creationId xmlns:a16="http://schemas.microsoft.com/office/drawing/2014/main" id="{00000000-0008-0000-0A00-00004F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381752" y="5857876"/>
              <a:ext cx="2333624" cy="1028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381001</xdr:colOff>
      <xdr:row>30</xdr:row>
      <xdr:rowOff>161926</xdr:rowOff>
    </xdr:from>
    <xdr:to>
      <xdr:col>18</xdr:col>
      <xdr:colOff>238125</xdr:colOff>
      <xdr:row>36</xdr:row>
      <xdr:rowOff>9526</xdr:rowOff>
    </xdr:to>
    <mc:AlternateContent xmlns:mc="http://schemas.openxmlformats.org/markup-compatibility/2006" xmlns:a14="http://schemas.microsoft.com/office/drawing/2010/main">
      <mc:Choice Requires="a14">
        <xdr:graphicFrame macro="">
          <xdr:nvGraphicFramePr>
            <xdr:cNvPr id="80" name="Customer_Segment">
              <a:extLst>
                <a:ext uri="{FF2B5EF4-FFF2-40B4-BE49-F238E27FC236}">
                  <a16:creationId xmlns:a16="http://schemas.microsoft.com/office/drawing/2014/main" id="{00000000-0008-0000-0A00-000050000000}"/>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8915401" y="5867401"/>
              <a:ext cx="2295524"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304799</xdr:colOff>
      <xdr:row>35</xdr:row>
      <xdr:rowOff>171450</xdr:rowOff>
    </xdr:from>
    <xdr:to>
      <xdr:col>12</xdr:col>
      <xdr:colOff>114300</xdr:colOff>
      <xdr:row>41</xdr:row>
      <xdr:rowOff>9525</xdr:rowOff>
    </xdr:to>
    <mc:AlternateContent xmlns:mc="http://schemas.openxmlformats.org/markup-compatibility/2006" xmlns:a14="http://schemas.microsoft.com/office/drawing/2010/main">
      <mc:Choice Requires="a14">
        <xdr:graphicFrame macro="">
          <xdr:nvGraphicFramePr>
            <xdr:cNvPr id="81" name="Product_Category">
              <a:extLst>
                <a:ext uri="{FF2B5EF4-FFF2-40B4-BE49-F238E27FC236}">
                  <a16:creationId xmlns:a16="http://schemas.microsoft.com/office/drawing/2014/main" id="{00000000-0008-0000-0A00-000051000000}"/>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5181599" y="6829425"/>
              <a:ext cx="2247901" cy="981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4448.74809872685" createdVersion="7" refreshedVersion="7" minRefreshableVersion="3" recordCount="730" xr:uid="{00000000-000A-0000-FFFF-FFFF2E000000}">
  <cacheSource type="worksheet">
    <worksheetSource name="Data3"/>
  </cacheSource>
  <cacheFields count="13">
    <cacheField name="Column1" numFmtId="0">
      <sharedItems containsSemiMixedTypes="0" containsString="0" containsNumber="1" containsInteger="1" minValue="35" maxValue="59909"/>
    </cacheField>
    <cacheField name="Order_Priority" numFmtId="0">
      <sharedItems count="5">
        <s v="High"/>
        <s v="Not Specified"/>
        <s v="Low"/>
        <s v="Medium"/>
        <s v="Critical"/>
      </sharedItems>
    </cacheField>
    <cacheField name="Order_Quantity" numFmtId="0">
      <sharedItems containsSemiMixedTypes="0" containsString="0" containsNumber="1" containsInteger="1" minValue="1" maxValue="50" count="50">
        <n v="21"/>
        <n v="35"/>
        <n v="7"/>
        <n v="6"/>
        <n v="24"/>
        <n v="45"/>
        <n v="17"/>
        <n v="40"/>
        <n v="48"/>
        <n v="27"/>
        <n v="4"/>
        <n v="15"/>
        <n v="32"/>
        <n v="31"/>
        <n v="8"/>
        <n v="37"/>
        <n v="16"/>
        <n v="34"/>
        <n v="9"/>
        <n v="22"/>
        <n v="44"/>
        <n v="26"/>
        <n v="19"/>
        <n v="41"/>
        <n v="1"/>
        <n v="5"/>
        <n v="23"/>
        <n v="38"/>
        <n v="10"/>
        <n v="43"/>
        <n v="49"/>
        <n v="3"/>
        <n v="29"/>
        <n v="36"/>
        <n v="12"/>
        <n v="25"/>
        <n v="39"/>
        <n v="42"/>
        <n v="2"/>
        <n v="20"/>
        <n v="47"/>
        <n v="46"/>
        <n v="50"/>
        <n v="28"/>
        <n v="14"/>
        <n v="13"/>
        <n v="18"/>
        <n v="30"/>
        <n v="11"/>
        <n v="33"/>
      </sharedItems>
    </cacheField>
    <cacheField name="Sales" numFmtId="0">
      <sharedItems containsSemiMixedTypes="0" containsString="0" containsNumber="1" minValue="8.6" maxValue="27663.919999999998"/>
    </cacheField>
    <cacheField name="Ship_Mode" numFmtId="0">
      <sharedItems count="2">
        <s v="Express Air"/>
        <s v="Regular Air"/>
      </sharedItems>
    </cacheField>
    <cacheField name="Profit" numFmtId="0">
      <sharedItems containsSemiMixedTypes="0" containsString="0" containsNumber="1" minValue="-4437.91" maxValue="8417.57"/>
    </cacheField>
    <cacheField name="Customer_Name" numFmtId="0">
      <sharedItems/>
    </cacheField>
    <cacheField name="Region" numFmtId="0">
      <sharedItems count="6">
        <s v="Nevada"/>
        <s v="Montana"/>
        <s v="Alaska"/>
        <s v="Texas"/>
        <s v="Oregon"/>
        <s v="Utah"/>
      </sharedItems>
    </cacheField>
    <cacheField name="Customer_Segment" numFmtId="0">
      <sharedItems count="4">
        <s v="Corporate"/>
        <s v="Consumer"/>
        <s v="Home Office"/>
        <s v="Small Business"/>
      </sharedItems>
    </cacheField>
    <cacheField name="Product_Category" numFmtId="0">
      <sharedItems count="3">
        <s v="Office Supplies"/>
        <s v="Furniture"/>
        <s v="Technology"/>
      </sharedItems>
    </cacheField>
    <cacheField name="Product_Sub-Category" numFmtId="0">
      <sharedItems count="15">
        <s v="Storage &amp; Organization"/>
        <s v="Office Furnishings"/>
        <s v="Chairs &amp; Chairmats"/>
        <s v="Appliances"/>
        <s v="Copiers and Fax"/>
        <s v="Office Machines"/>
        <s v="Tables"/>
        <s v="Telephones and Communication"/>
        <s v="Scissors, Rulers and Trimmers"/>
        <s v="Labels"/>
        <s v="Paper"/>
        <s v="Binders and Binder Accessories"/>
        <s v="Computer Peripherals"/>
        <s v="Envelopes"/>
        <s v="Pens &amp; Art Supplies"/>
      </sharedItems>
    </cacheField>
    <cacheField name="Product_Name" numFmtId="0">
      <sharedItems containsMixedTypes="1" containsNumber="1" containsInteger="1" minValue="252" maxValue="8890"/>
    </cacheField>
    <cacheField name="Product_Container" numFmtId="0">
      <sharedItems count="3">
        <s v="Large Box"/>
        <s v="Medium Box"/>
        <s v="Small Box"/>
      </sharedItems>
    </cacheField>
  </cacheFields>
  <extLst>
    <ext xmlns:x14="http://schemas.microsoft.com/office/spreadsheetml/2009/9/main" uri="{725AE2AE-9491-48be-B2B4-4EB974FC3084}">
      <x14:pivotCacheDefinition pivotCacheId="507055347"/>
    </ext>
  </extLst>
</pivotCacheDefinition>
</file>

<file path=xl/pivotCache/pivotCacheRecords1.xml><?xml version="1.0" encoding="utf-8"?>
<pivotCacheRecords xmlns="http://schemas.openxmlformats.org/spreadsheetml/2006/main" xmlns:r="http://schemas.openxmlformats.org/officeDocument/2006/relationships" count="730">
  <r>
    <n v="643"/>
    <x v="0"/>
    <x v="0"/>
    <n v="2781.82"/>
    <x v="0"/>
    <n v="-695.26"/>
    <s v="Monica Federle"/>
    <x v="0"/>
    <x v="0"/>
    <x v="0"/>
    <x v="0"/>
    <s v="SAFCO Commercial Wire Shelving, Black"/>
    <x v="0"/>
  </r>
  <r>
    <n v="8995"/>
    <x v="0"/>
    <x v="1"/>
    <n v="3389.93"/>
    <x v="0"/>
    <n v="737.94"/>
    <s v="Beth Paige"/>
    <x v="1"/>
    <x v="1"/>
    <x v="1"/>
    <x v="1"/>
    <s v="Luxo Professional Combination Clamp-On Lamps"/>
    <x v="0"/>
  </r>
  <r>
    <n v="9127"/>
    <x v="1"/>
    <x v="2"/>
    <n v="2039.56"/>
    <x v="0"/>
    <n v="-329.49"/>
    <s v="Bryan Davis"/>
    <x v="1"/>
    <x v="0"/>
    <x v="0"/>
    <x v="0"/>
    <s v="Tennsco Snap-Together Open Shelving Units, Starter Sets and Add-On Units"/>
    <x v="0"/>
  </r>
  <r>
    <n v="26272"/>
    <x v="2"/>
    <x v="3"/>
    <n v="905.94"/>
    <x v="0"/>
    <n v="-4.1900000000000004"/>
    <s v="Carlos Daly"/>
    <x v="1"/>
    <x v="2"/>
    <x v="1"/>
    <x v="2"/>
    <s v="Hon Olson Stacker Stools"/>
    <x v="0"/>
  </r>
  <r>
    <n v="36646"/>
    <x v="3"/>
    <x v="4"/>
    <n v="1168.1500000000001"/>
    <x v="0"/>
    <n v="-743.96"/>
    <s v="Muhammed MacIntyre"/>
    <x v="1"/>
    <x v="3"/>
    <x v="0"/>
    <x v="0"/>
    <s v="Tennsco Industrial Shelving"/>
    <x v="0"/>
  </r>
  <r>
    <n v="41696"/>
    <x v="1"/>
    <x v="5"/>
    <n v="237.28"/>
    <x v="0"/>
    <n v="-2088.6799999999998"/>
    <s v="Bryan Mills"/>
    <x v="1"/>
    <x v="3"/>
    <x v="0"/>
    <x v="3"/>
    <s v="Hoover Portapowerâ„¢ Portable Vacuum"/>
    <x v="0"/>
  </r>
  <r>
    <n v="43267"/>
    <x v="4"/>
    <x v="6"/>
    <n v="1368.14"/>
    <x v="0"/>
    <n v="171.26"/>
    <s v="Fred Wasserman"/>
    <x v="1"/>
    <x v="2"/>
    <x v="0"/>
    <x v="3"/>
    <s v="Honeywell EnviracaireÂ® Portable Air Cleaner for up to 8 x 10 Room"/>
    <x v="0"/>
  </r>
  <r>
    <n v="29319"/>
    <x v="2"/>
    <x v="0"/>
    <n v="4429.6899999999996"/>
    <x v="0"/>
    <n v="983.55"/>
    <s v="Filia McAdams"/>
    <x v="2"/>
    <x v="3"/>
    <x v="2"/>
    <x v="4"/>
    <s v="Canon PC-428 Personal Copier"/>
    <x v="0"/>
  </r>
  <r>
    <n v="5988"/>
    <x v="1"/>
    <x v="7"/>
    <n v="19109.61"/>
    <x v="0"/>
    <n v="-379.29"/>
    <s v="Sanjit Chand"/>
    <x v="3"/>
    <x v="2"/>
    <x v="2"/>
    <x v="4"/>
    <s v="Sharp AL-1530CS Digital Copier"/>
    <x v="0"/>
  </r>
  <r>
    <n v="51073"/>
    <x v="1"/>
    <x v="6"/>
    <n v="2475.08"/>
    <x v="0"/>
    <n v="958.8"/>
    <s v="Luke Weiss"/>
    <x v="3"/>
    <x v="0"/>
    <x v="1"/>
    <x v="1"/>
    <s v="3M Polarizing Task Lamp with Clamp Arm, Light Gray"/>
    <x v="0"/>
  </r>
  <r>
    <n v="29185"/>
    <x v="0"/>
    <x v="8"/>
    <n v="446.53"/>
    <x v="0"/>
    <n v="-261.45"/>
    <s v="Rob Dowd"/>
    <x v="3"/>
    <x v="0"/>
    <x v="1"/>
    <x v="1"/>
    <s v="Texasinghouse Clip-On Gooseneck Lamps"/>
    <x v="0"/>
  </r>
  <r>
    <n v="32582"/>
    <x v="1"/>
    <x v="9"/>
    <n v="2780.88"/>
    <x v="0"/>
    <n v="595.38"/>
    <s v="Tony Chapman"/>
    <x v="3"/>
    <x v="1"/>
    <x v="1"/>
    <x v="1"/>
    <s v="Deflect-o DuraMat Antistatic Studded Beveled Mat for Medium Pile Carpeting"/>
    <x v="0"/>
  </r>
  <r>
    <n v="39332"/>
    <x v="4"/>
    <x v="10"/>
    <n v="198.72"/>
    <x v="0"/>
    <n v="-34.43"/>
    <s v="Khloe Miller"/>
    <x v="3"/>
    <x v="1"/>
    <x v="1"/>
    <x v="1"/>
    <s v="Dana Halogen Swing-Arm Architect Lamp"/>
    <x v="0"/>
  </r>
  <r>
    <n v="49088"/>
    <x v="4"/>
    <x v="11"/>
    <n v="4012.58"/>
    <x v="0"/>
    <n v="-425.14"/>
    <s v="Kristina Nunn"/>
    <x v="2"/>
    <x v="1"/>
    <x v="0"/>
    <x v="0"/>
    <s v="Tennsco Snap-Together Open Shelving Units, Starter Sets and Add-On Units"/>
    <x v="0"/>
  </r>
  <r>
    <n v="29318"/>
    <x v="1"/>
    <x v="0"/>
    <n v="2954.14"/>
    <x v="0"/>
    <n v="-522.94000000000005"/>
    <s v="Bobby Odegard"/>
    <x v="4"/>
    <x v="0"/>
    <x v="0"/>
    <x v="0"/>
    <s v="SAFCO Commercial Wire Shelving, Black"/>
    <x v="0"/>
  </r>
  <r>
    <n v="50533"/>
    <x v="1"/>
    <x v="12"/>
    <n v="1974.66"/>
    <x v="0"/>
    <n v="-929.68"/>
    <s v="Adam Bellavance"/>
    <x v="4"/>
    <x v="3"/>
    <x v="0"/>
    <x v="0"/>
    <s v="Space Solutions Commercial Steel Shelving"/>
    <x v="0"/>
  </r>
  <r>
    <n v="21383"/>
    <x v="2"/>
    <x v="13"/>
    <n v="16066.85"/>
    <x v="1"/>
    <n v="7416.43"/>
    <s v="Rick Reed"/>
    <x v="1"/>
    <x v="1"/>
    <x v="2"/>
    <x v="5"/>
    <s v="Polycom ViaVideoâ„¢ Desktop Video Communications Unit"/>
    <x v="0"/>
  </r>
  <r>
    <n v="48197"/>
    <x v="1"/>
    <x v="12"/>
    <n v="1282.49"/>
    <x v="1"/>
    <n v="154.74"/>
    <s v="Anthony O'Donnell"/>
    <x v="3"/>
    <x v="1"/>
    <x v="1"/>
    <x v="1"/>
    <s v="Dana Halogen Swing-Arm Architect Lamp"/>
    <x v="0"/>
  </r>
  <r>
    <n v="25031"/>
    <x v="0"/>
    <x v="4"/>
    <n v="4636.62"/>
    <x v="1"/>
    <n v="-318.45"/>
    <s v="Sally Knutson"/>
    <x v="3"/>
    <x v="1"/>
    <x v="1"/>
    <x v="6"/>
    <s v="Hon 2111 Invitationâ„¢ Series Corner Table"/>
    <x v="0"/>
  </r>
  <r>
    <n v="38758"/>
    <x v="1"/>
    <x v="2"/>
    <n v="497.2"/>
    <x v="1"/>
    <n v="-219.61"/>
    <s v="Justin Hirsh"/>
    <x v="3"/>
    <x v="1"/>
    <x v="0"/>
    <x v="3"/>
    <s v="Euro Pro Shark Stick Mini Vacuum"/>
    <x v="0"/>
  </r>
  <r>
    <n v="41895"/>
    <x v="4"/>
    <x v="14"/>
    <n v="27663.919999999998"/>
    <x v="1"/>
    <n v="-391.92"/>
    <s v="Tony Chapman"/>
    <x v="3"/>
    <x v="1"/>
    <x v="2"/>
    <x v="4"/>
    <s v="Canon imageCLASS 2200 Advanced Copier"/>
    <x v="0"/>
  </r>
  <r>
    <n v="53894"/>
    <x v="4"/>
    <x v="15"/>
    <n v="2756.17"/>
    <x v="1"/>
    <n v="-1561.72"/>
    <s v="Cathy Armstrong"/>
    <x v="2"/>
    <x v="1"/>
    <x v="1"/>
    <x v="6"/>
    <s v="Lesro Sheffield Collection Coffee Table, End Table, Center Table, Corner Table"/>
    <x v="0"/>
  </r>
  <r>
    <n v="11969"/>
    <x v="1"/>
    <x v="16"/>
    <n v="1684.96"/>
    <x v="1"/>
    <n v="-553.05999999999995"/>
    <s v="Ivan Liston"/>
    <x v="2"/>
    <x v="1"/>
    <x v="0"/>
    <x v="0"/>
    <s v="Carina Mini System Audio Rack, Model AR050B"/>
    <x v="0"/>
  </r>
  <r>
    <n v="22368"/>
    <x v="3"/>
    <x v="17"/>
    <n v="2788.04"/>
    <x v="1"/>
    <n v="-849.18"/>
    <s v="Sarah Jordon"/>
    <x v="2"/>
    <x v="1"/>
    <x v="0"/>
    <x v="0"/>
    <s v="Carina 42&quot;Hx23 3/4&quot;W Media Storage Unit"/>
    <x v="0"/>
  </r>
  <r>
    <n v="4612"/>
    <x v="3"/>
    <x v="18"/>
    <n v="89.55"/>
    <x v="1"/>
    <n v="-375.64"/>
    <s v="Jim Radford"/>
    <x v="0"/>
    <x v="0"/>
    <x v="0"/>
    <x v="3"/>
    <s v="Hoover Portapowerâ„¢ Portable Vacuum"/>
    <x v="0"/>
  </r>
  <r>
    <n v="7110"/>
    <x v="2"/>
    <x v="19"/>
    <n v="6396.2"/>
    <x v="1"/>
    <n v="1902.24"/>
    <s v="Grant Carroll"/>
    <x v="0"/>
    <x v="0"/>
    <x v="1"/>
    <x v="2"/>
    <s v="SAFCO Arco Folding Chair"/>
    <x v="0"/>
  </r>
  <r>
    <n v="9927"/>
    <x v="0"/>
    <x v="20"/>
    <n v="10087.6"/>
    <x v="1"/>
    <n v="3387.35"/>
    <s v="Grant Carroll"/>
    <x v="1"/>
    <x v="0"/>
    <x v="1"/>
    <x v="2"/>
    <s v="Lifetime Advantageâ„¢ Folding Chairs, 4/Carton"/>
    <x v="0"/>
  </r>
  <r>
    <n v="11456"/>
    <x v="2"/>
    <x v="11"/>
    <n v="1519.9"/>
    <x v="1"/>
    <n v="399.37"/>
    <s v="Doug Bickford"/>
    <x v="1"/>
    <x v="0"/>
    <x v="1"/>
    <x v="1"/>
    <s v="Deflect-o DuraMat Antistatic Studded Beveled Mat for Medium Pile Carpeting"/>
    <x v="0"/>
  </r>
  <r>
    <n v="24743"/>
    <x v="2"/>
    <x v="21"/>
    <n v="3758.77"/>
    <x v="1"/>
    <n v="753.61"/>
    <s v="Sylvia Foulston"/>
    <x v="1"/>
    <x v="0"/>
    <x v="1"/>
    <x v="2"/>
    <s v="Hon Olson Stacker Stools"/>
    <x v="0"/>
  </r>
  <r>
    <n v="30658"/>
    <x v="3"/>
    <x v="1"/>
    <n v="17387.650000000001"/>
    <x v="1"/>
    <n v="6907.61"/>
    <s v="Charles McCrossin"/>
    <x v="1"/>
    <x v="0"/>
    <x v="2"/>
    <x v="4"/>
    <s v="Sharp AL-1530CS Digital Copier"/>
    <x v="0"/>
  </r>
  <r>
    <n v="30658"/>
    <x v="3"/>
    <x v="20"/>
    <n v="6040.22"/>
    <x v="1"/>
    <n v="-942.5"/>
    <s v="Charles McCrossin"/>
    <x v="1"/>
    <x v="0"/>
    <x v="0"/>
    <x v="0"/>
    <s v="SAFCO Commercial Wire Shelving, Black"/>
    <x v="0"/>
  </r>
  <r>
    <n v="31393"/>
    <x v="4"/>
    <x v="10"/>
    <n v="97.57"/>
    <x v="1"/>
    <n v="-27.31"/>
    <s v="Cindy Schnelling"/>
    <x v="1"/>
    <x v="0"/>
    <x v="1"/>
    <x v="1"/>
    <s v="Luxo Economy Swing Arm Lamp"/>
    <x v="0"/>
  </r>
  <r>
    <n v="34631"/>
    <x v="1"/>
    <x v="22"/>
    <n v="12616.2"/>
    <x v="1"/>
    <n v="2808.22"/>
    <s v="Brendan Dodson"/>
    <x v="1"/>
    <x v="0"/>
    <x v="2"/>
    <x v="4"/>
    <s v="Canon PC1060 Personal Laser Copier"/>
    <x v="0"/>
  </r>
  <r>
    <n v="39683"/>
    <x v="0"/>
    <x v="23"/>
    <n v="8387.1"/>
    <x v="1"/>
    <n v="2113.9499999999998"/>
    <s v="Jeremy Lonsdale"/>
    <x v="1"/>
    <x v="0"/>
    <x v="1"/>
    <x v="2"/>
    <s v="Lifetime Advantageâ„¢ Folding Chairs, 4/Carton"/>
    <x v="0"/>
  </r>
  <r>
    <n v="42209"/>
    <x v="0"/>
    <x v="13"/>
    <n v="8901.7800000000007"/>
    <x v="1"/>
    <n v="2795.36"/>
    <s v="Alan Barnes"/>
    <x v="1"/>
    <x v="0"/>
    <x v="1"/>
    <x v="2"/>
    <s v="SAFCO Arco Folding Chair"/>
    <x v="0"/>
  </r>
  <r>
    <n v="52964"/>
    <x v="4"/>
    <x v="20"/>
    <n v="5735.79"/>
    <x v="1"/>
    <n v="828.27"/>
    <s v="Jim Radford"/>
    <x v="1"/>
    <x v="0"/>
    <x v="1"/>
    <x v="1"/>
    <s v="3M Polarizing Task Lamp with Clamp Arm, Light Gray"/>
    <x v="0"/>
  </r>
  <r>
    <n v="4007"/>
    <x v="0"/>
    <x v="24"/>
    <n v="305.82"/>
    <x v="1"/>
    <n v="-232.24"/>
    <s v="Jack Lebron"/>
    <x v="2"/>
    <x v="0"/>
    <x v="0"/>
    <x v="0"/>
    <s v="Tennsco Snap-Together Open Shelving Units, Starter Sets and Add-On Units"/>
    <x v="0"/>
  </r>
  <r>
    <n v="11362"/>
    <x v="2"/>
    <x v="18"/>
    <n v="6420.87"/>
    <x v="1"/>
    <n v="-690.21"/>
    <s v="Hilary Holden"/>
    <x v="2"/>
    <x v="0"/>
    <x v="2"/>
    <x v="4"/>
    <s v="Canon PC1060 Personal Laser Copier"/>
    <x v="0"/>
  </r>
  <r>
    <n v="18788"/>
    <x v="1"/>
    <x v="9"/>
    <n v="566.12"/>
    <x v="1"/>
    <n v="-19.329999999999998"/>
    <s v="Joy Smith"/>
    <x v="2"/>
    <x v="0"/>
    <x v="1"/>
    <x v="1"/>
    <s v="Telescoping Adjustable Floor Lamp"/>
    <x v="0"/>
  </r>
  <r>
    <n v="20033"/>
    <x v="4"/>
    <x v="25"/>
    <n v="2543.9499999999998"/>
    <x v="1"/>
    <n v="-1011.32"/>
    <s v="Jack Lebron"/>
    <x v="2"/>
    <x v="0"/>
    <x v="2"/>
    <x v="4"/>
    <s v="Sharp AL-1530CS Digital Copier"/>
    <x v="0"/>
  </r>
  <r>
    <n v="22469"/>
    <x v="0"/>
    <x v="4"/>
    <n v="1482.81"/>
    <x v="1"/>
    <n v="-678.63"/>
    <s v="Jack Lebron"/>
    <x v="2"/>
    <x v="0"/>
    <x v="0"/>
    <x v="3"/>
    <s v="Euro Pro Shark Stick Mini Vacuum"/>
    <x v="0"/>
  </r>
  <r>
    <n v="22469"/>
    <x v="0"/>
    <x v="26"/>
    <n v="6693.28"/>
    <x v="1"/>
    <n v="40.32"/>
    <s v="Jack Lebron"/>
    <x v="2"/>
    <x v="0"/>
    <x v="1"/>
    <x v="6"/>
    <s v="Hon 5100 Series Wood Tables"/>
    <x v="0"/>
  </r>
  <r>
    <n v="30243"/>
    <x v="4"/>
    <x v="0"/>
    <n v="4242.76"/>
    <x v="1"/>
    <n v="340.88"/>
    <s v="Hilary Holden"/>
    <x v="2"/>
    <x v="0"/>
    <x v="2"/>
    <x v="4"/>
    <s v="Canon PC-428 Personal Copier"/>
    <x v="0"/>
  </r>
  <r>
    <n v="32199"/>
    <x v="0"/>
    <x v="24"/>
    <n v="3672.89"/>
    <x v="1"/>
    <n v="-3061.82"/>
    <s v="Erica Bern"/>
    <x v="2"/>
    <x v="0"/>
    <x v="2"/>
    <x v="4"/>
    <s v="Canon imageCLASS 2200 Advanced Copier"/>
    <x v="0"/>
  </r>
  <r>
    <n v="33763"/>
    <x v="1"/>
    <x v="26"/>
    <n v="10791.38"/>
    <x v="1"/>
    <n v="-234.79"/>
    <s v="Evan Minnotte"/>
    <x v="2"/>
    <x v="0"/>
    <x v="2"/>
    <x v="4"/>
    <s v="Sharp AL-1530CS Digital Copier"/>
    <x v="0"/>
  </r>
  <r>
    <n v="36677"/>
    <x v="2"/>
    <x v="27"/>
    <n v="23255.61"/>
    <x v="1"/>
    <n v="-734.33"/>
    <s v="Jack Lebron"/>
    <x v="2"/>
    <x v="0"/>
    <x v="2"/>
    <x v="4"/>
    <s v="Canon Image Class D660 Copier"/>
    <x v="0"/>
  </r>
  <r>
    <n v="38310"/>
    <x v="0"/>
    <x v="10"/>
    <n v="62.45"/>
    <x v="1"/>
    <n v="-141.76"/>
    <s v="Jack Lebron"/>
    <x v="2"/>
    <x v="0"/>
    <x v="0"/>
    <x v="3"/>
    <s v="HooverÂ® Commercial Lightweight Upright Vacuum"/>
    <x v="0"/>
  </r>
  <r>
    <n v="47846"/>
    <x v="0"/>
    <x v="25"/>
    <n v="66.430000000000007"/>
    <x v="1"/>
    <n v="-9.4499999999999993"/>
    <s v="Hilary Holden"/>
    <x v="2"/>
    <x v="0"/>
    <x v="1"/>
    <x v="1"/>
    <s v="Dana Swing-Arm Lamps"/>
    <x v="0"/>
  </r>
  <r>
    <n v="50404"/>
    <x v="0"/>
    <x v="28"/>
    <n v="1961.68"/>
    <x v="1"/>
    <n v="-367"/>
    <s v="Guy Armstrong"/>
    <x v="5"/>
    <x v="0"/>
    <x v="1"/>
    <x v="6"/>
    <s v="Lesro Round Back Collection Coffee Table, End Table"/>
    <x v="0"/>
  </r>
  <r>
    <n v="51461"/>
    <x v="1"/>
    <x v="29"/>
    <n v="858.53"/>
    <x v="1"/>
    <n v="-97.54"/>
    <s v="Greg Guthrie"/>
    <x v="5"/>
    <x v="0"/>
    <x v="1"/>
    <x v="1"/>
    <s v="Telescoping Adjustable Floor Lamp"/>
    <x v="0"/>
  </r>
  <r>
    <n v="54501"/>
    <x v="4"/>
    <x v="27"/>
    <n v="783.96"/>
    <x v="1"/>
    <n v="-1195.29"/>
    <s v="Guy Armstrong"/>
    <x v="5"/>
    <x v="0"/>
    <x v="0"/>
    <x v="0"/>
    <s v="Tennsco Commercial Shelving"/>
    <x v="0"/>
  </r>
  <r>
    <n v="55138"/>
    <x v="0"/>
    <x v="19"/>
    <n v="1132.54"/>
    <x v="1"/>
    <n v="-628.38"/>
    <s v="Jim Sink"/>
    <x v="5"/>
    <x v="0"/>
    <x v="0"/>
    <x v="0"/>
    <s v="Tennsco Industrial Shelving"/>
    <x v="0"/>
  </r>
  <r>
    <n v="44320"/>
    <x v="3"/>
    <x v="30"/>
    <n v="7002.08"/>
    <x v="1"/>
    <n v="-1640.51"/>
    <s v="Sally Knutson"/>
    <x v="3"/>
    <x v="0"/>
    <x v="1"/>
    <x v="6"/>
    <s v="Laminate Occasional Tables"/>
    <x v="0"/>
  </r>
  <r>
    <n v="1925"/>
    <x v="4"/>
    <x v="2"/>
    <n v="1874.37"/>
    <x v="1"/>
    <n v="67.84"/>
    <s v="Brian Moss"/>
    <x v="3"/>
    <x v="0"/>
    <x v="1"/>
    <x v="2"/>
    <s v="SAFCO Arco Folding Chair"/>
    <x v="0"/>
  </r>
  <r>
    <n v="24070"/>
    <x v="0"/>
    <x v="31"/>
    <n v="431.29"/>
    <x v="1"/>
    <n v="-164.59"/>
    <s v="Sonia Sunley"/>
    <x v="3"/>
    <x v="0"/>
    <x v="1"/>
    <x v="2"/>
    <s v="Hon Olson Stacker Stools"/>
    <x v="0"/>
  </r>
  <r>
    <n v="52035"/>
    <x v="0"/>
    <x v="32"/>
    <n v="20872.16"/>
    <x v="1"/>
    <n v="-4437.91"/>
    <s v="Roy Skaria"/>
    <x v="3"/>
    <x v="0"/>
    <x v="2"/>
    <x v="4"/>
    <s v="Canon PC1060 Personal Laser Copier"/>
    <x v="0"/>
  </r>
  <r>
    <n v="4261"/>
    <x v="4"/>
    <x v="12"/>
    <n v="9235.9699999999993"/>
    <x v="1"/>
    <n v="2848.17"/>
    <s v="Lela Donovan"/>
    <x v="3"/>
    <x v="0"/>
    <x v="0"/>
    <x v="3"/>
    <s v="Honeywell Enviracaire Portable HEPA Air Cleaner for 17' x 22' Room"/>
    <x v="0"/>
  </r>
  <r>
    <n v="8992"/>
    <x v="0"/>
    <x v="31"/>
    <n v="441.43"/>
    <x v="1"/>
    <n v="-154.44999999999999"/>
    <s v="Shahid Shariari"/>
    <x v="3"/>
    <x v="0"/>
    <x v="1"/>
    <x v="2"/>
    <s v="Hon Olson Stacker Stools"/>
    <x v="0"/>
  </r>
  <r>
    <n v="20961"/>
    <x v="1"/>
    <x v="17"/>
    <n v="6607.92"/>
    <x v="1"/>
    <n v="1462.72"/>
    <s v="Lela Donovan"/>
    <x v="3"/>
    <x v="0"/>
    <x v="2"/>
    <x v="4"/>
    <s v="Canon PC-428 Personal Copier"/>
    <x v="0"/>
  </r>
  <r>
    <n v="47750"/>
    <x v="2"/>
    <x v="24"/>
    <n v="195.04"/>
    <x v="1"/>
    <n v="-149.41"/>
    <s v="Sally Knutson"/>
    <x v="2"/>
    <x v="0"/>
    <x v="0"/>
    <x v="0"/>
    <s v="Office Impressions Heavy Duty Welded Shelving &amp; Multimedia Storage Drawers"/>
    <x v="0"/>
  </r>
  <r>
    <n v="48230"/>
    <x v="1"/>
    <x v="13"/>
    <n v="2645.8"/>
    <x v="1"/>
    <n v="-684.78"/>
    <s v="Dana Kaydos"/>
    <x v="5"/>
    <x v="0"/>
    <x v="0"/>
    <x v="0"/>
    <s v="Carina 42&quot;Hx23 3/4&quot;W Media Storage Unit"/>
    <x v="0"/>
  </r>
  <r>
    <n v="36449"/>
    <x v="1"/>
    <x v="3"/>
    <n v="90.75"/>
    <x v="1"/>
    <n v="-26.39"/>
    <s v="Bruce Stewart"/>
    <x v="4"/>
    <x v="0"/>
    <x v="1"/>
    <x v="1"/>
    <s v="Tensor &quot;Hersey Kiss&quot; Styled Floor Lamp"/>
    <x v="0"/>
  </r>
  <r>
    <n v="53152"/>
    <x v="3"/>
    <x v="18"/>
    <n v="196.41"/>
    <x v="1"/>
    <n v="27.91"/>
    <s v="Bill Eplett"/>
    <x v="4"/>
    <x v="0"/>
    <x v="1"/>
    <x v="1"/>
    <s v="Telescoping Adjustable Floor Lamp"/>
    <x v="0"/>
  </r>
  <r>
    <n v="15907"/>
    <x v="0"/>
    <x v="33"/>
    <n v="3722.29"/>
    <x v="0"/>
    <n v="950.68"/>
    <s v="Thomas Seio"/>
    <x v="1"/>
    <x v="2"/>
    <x v="1"/>
    <x v="1"/>
    <s v="Tenex 46&quot; x 60&quot; Computer Anti-Static Chairmat, Rectangular Shaped"/>
    <x v="1"/>
  </r>
  <r>
    <n v="49952"/>
    <x v="0"/>
    <x v="34"/>
    <n v="1323.67"/>
    <x v="0"/>
    <n v="630.28"/>
    <s v="Beth Thompson"/>
    <x v="1"/>
    <x v="0"/>
    <x v="1"/>
    <x v="1"/>
    <s v="Tenex Contemporary Contur Chairmats for Low and Medium Pile Carpet, Computer, 39&quot; x 49&quot;"/>
    <x v="1"/>
  </r>
  <r>
    <n v="5153"/>
    <x v="4"/>
    <x v="15"/>
    <n v="4896.93"/>
    <x v="0"/>
    <n v="1467.82"/>
    <s v="Helen Abelman"/>
    <x v="2"/>
    <x v="2"/>
    <x v="1"/>
    <x v="2"/>
    <s v="SAFCO Folding Chair Trolley"/>
    <x v="1"/>
  </r>
  <r>
    <n v="25315"/>
    <x v="2"/>
    <x v="33"/>
    <n v="7783.36"/>
    <x v="0"/>
    <n v="3506.24"/>
    <s v="Joy Smith"/>
    <x v="2"/>
    <x v="1"/>
    <x v="0"/>
    <x v="3"/>
    <s v="Holmes Harmony HEPA Air Purifier for 17 x 20 Room"/>
    <x v="1"/>
  </r>
  <r>
    <n v="31941"/>
    <x v="3"/>
    <x v="12"/>
    <n v="2564.4499999999998"/>
    <x v="0"/>
    <n v="650.73"/>
    <s v="Kimberly Carter"/>
    <x v="3"/>
    <x v="3"/>
    <x v="0"/>
    <x v="3"/>
    <s v="Honeywell Quietcare HEPA Air Cleaner"/>
    <x v="1"/>
  </r>
  <r>
    <n v="2848"/>
    <x v="4"/>
    <x v="1"/>
    <n v="1476.39"/>
    <x v="0"/>
    <n v="-303.62"/>
    <s v="Emily Grady"/>
    <x v="3"/>
    <x v="2"/>
    <x v="1"/>
    <x v="1"/>
    <s v="Eldon AdvantageÂ® Chair Mats for Low to Medium Pile Carpets"/>
    <x v="1"/>
  </r>
  <r>
    <n v="8801"/>
    <x v="2"/>
    <x v="12"/>
    <n v="2593.08"/>
    <x v="0"/>
    <n v="-673.31"/>
    <s v="Thomas Brumley"/>
    <x v="3"/>
    <x v="1"/>
    <x v="1"/>
    <x v="1"/>
    <s v="Eldon Cleatmat Plusâ„¢ Chair Mats for High Pile Carpets"/>
    <x v="1"/>
  </r>
  <r>
    <n v="18432"/>
    <x v="0"/>
    <x v="11"/>
    <n v="217.66"/>
    <x v="0"/>
    <n v="-24.91"/>
    <s v="Art Ferguson"/>
    <x v="2"/>
    <x v="0"/>
    <x v="0"/>
    <x v="3"/>
    <s v="Holmes Odor Grabber"/>
    <x v="1"/>
  </r>
  <r>
    <n v="49441"/>
    <x v="3"/>
    <x v="30"/>
    <n v="1981.26"/>
    <x v="0"/>
    <n v="100.8"/>
    <s v="Mary O'Rourke"/>
    <x v="5"/>
    <x v="2"/>
    <x v="1"/>
    <x v="1"/>
    <s v="Deflect-o EconoMat Studded, No Bevel Mat for Low Pile Carpeting"/>
    <x v="1"/>
  </r>
  <r>
    <n v="16165"/>
    <x v="1"/>
    <x v="4"/>
    <n v="1452.48"/>
    <x v="0"/>
    <n v="376.52"/>
    <s v="Hallie Redmond"/>
    <x v="5"/>
    <x v="3"/>
    <x v="1"/>
    <x v="1"/>
    <s v="Deflect-o Glass Clear Studded Chair Mats"/>
    <x v="1"/>
  </r>
  <r>
    <n v="515"/>
    <x v="1"/>
    <x v="22"/>
    <n v="394.27"/>
    <x v="1"/>
    <n v="30.94"/>
    <s v="Carlos Soltero"/>
    <x v="0"/>
    <x v="1"/>
    <x v="0"/>
    <x v="3"/>
    <s v="Holmes HEPA Air Purifier"/>
    <x v="1"/>
  </r>
  <r>
    <n v="7906"/>
    <x v="3"/>
    <x v="15"/>
    <n v="1003.06"/>
    <x v="1"/>
    <n v="271.77999999999997"/>
    <s v="Beth Paige"/>
    <x v="0"/>
    <x v="1"/>
    <x v="0"/>
    <x v="3"/>
    <s v="3M Office Air Cleaner"/>
    <x v="1"/>
  </r>
  <r>
    <n v="50754"/>
    <x v="1"/>
    <x v="18"/>
    <n v="64.030500000000004"/>
    <x v="1"/>
    <n v="-58.34"/>
    <s v="Becky Castell"/>
    <x v="1"/>
    <x v="1"/>
    <x v="2"/>
    <x v="7"/>
    <s v="Bell Sonecor JB700 Caller ID"/>
    <x v="1"/>
  </r>
  <r>
    <n v="21223"/>
    <x v="1"/>
    <x v="14"/>
    <n v="435.29"/>
    <x v="1"/>
    <n v="122.41"/>
    <s v="Harold Engle"/>
    <x v="2"/>
    <x v="1"/>
    <x v="1"/>
    <x v="1"/>
    <s v="Deflect-o EconoMat Nonstudded, No Bevel Mat"/>
    <x v="1"/>
  </r>
  <r>
    <n v="53508"/>
    <x v="0"/>
    <x v="35"/>
    <n v="342.85"/>
    <x v="1"/>
    <n v="-32.42"/>
    <s v="Joy Smith"/>
    <x v="5"/>
    <x v="1"/>
    <x v="2"/>
    <x v="5"/>
    <s v="Sharp EL500L Fraction Calculator"/>
    <x v="1"/>
  </r>
  <r>
    <n v="15621"/>
    <x v="4"/>
    <x v="36"/>
    <n v="1105.6600000000001"/>
    <x v="1"/>
    <n v="-136.19999999999999"/>
    <s v="Gene Hale"/>
    <x v="3"/>
    <x v="1"/>
    <x v="0"/>
    <x v="0"/>
    <s v="Eldon Portable Mobile Manager"/>
    <x v="1"/>
  </r>
  <r>
    <n v="22980"/>
    <x v="1"/>
    <x v="6"/>
    <n v="224.09"/>
    <x v="1"/>
    <n v="-27.92"/>
    <s v="Rob Haberlin"/>
    <x v="3"/>
    <x v="1"/>
    <x v="0"/>
    <x v="0"/>
    <s v="Eldon SimplefileÂ® Box OfficeÂ®"/>
    <x v="1"/>
  </r>
  <r>
    <n v="59584"/>
    <x v="3"/>
    <x v="2"/>
    <n v="1120.27"/>
    <x v="1"/>
    <n v="16.809999999999999"/>
    <s v="Joy Smith"/>
    <x v="3"/>
    <x v="1"/>
    <x v="2"/>
    <x v="5"/>
    <s v="Canon MP41DH Printing Calculator"/>
    <x v="1"/>
  </r>
  <r>
    <n v="47108"/>
    <x v="1"/>
    <x v="2"/>
    <n v="131.55000000000001"/>
    <x v="1"/>
    <n v="-43.74"/>
    <s v="Justin Hirsh"/>
    <x v="2"/>
    <x v="1"/>
    <x v="2"/>
    <x v="5"/>
    <s v="Canon P1-DHIII Palm Printing Calculator"/>
    <x v="1"/>
  </r>
  <r>
    <n v="51494"/>
    <x v="4"/>
    <x v="37"/>
    <n v="493.56"/>
    <x v="1"/>
    <n v="12.73"/>
    <s v="Justin Hirsh"/>
    <x v="2"/>
    <x v="1"/>
    <x v="2"/>
    <x v="5"/>
    <s v="TI 30X Scientific Calculator"/>
    <x v="1"/>
  </r>
  <r>
    <n v="6116"/>
    <x v="3"/>
    <x v="3"/>
    <n v="9620.82"/>
    <x v="1"/>
    <n v="-1759.58"/>
    <s v="Barry Weirich"/>
    <x v="0"/>
    <x v="0"/>
    <x v="0"/>
    <x v="8"/>
    <s v="High Speed Automatic Electric Letter Opener"/>
    <x v="1"/>
  </r>
  <r>
    <n v="12289"/>
    <x v="2"/>
    <x v="35"/>
    <n v="3019.41"/>
    <x v="1"/>
    <n v="1269.05"/>
    <s v="Brendan Dodson"/>
    <x v="1"/>
    <x v="0"/>
    <x v="2"/>
    <x v="5"/>
    <s v="Canon BP1200DH 12-Digit Bubble Jet Printing Calculator"/>
    <x v="1"/>
  </r>
  <r>
    <n v="12419"/>
    <x v="4"/>
    <x v="34"/>
    <n v="22079.47"/>
    <x v="1"/>
    <n v="5322.14"/>
    <s v="Sylvia Foulston"/>
    <x v="1"/>
    <x v="0"/>
    <x v="2"/>
    <x v="5"/>
    <s v="Polycom ViewStationâ„¢ Adapter H323 Videoconferencing Unit"/>
    <x v="1"/>
  </r>
  <r>
    <n v="18144"/>
    <x v="4"/>
    <x v="14"/>
    <n v="234.28"/>
    <x v="1"/>
    <n v="-65.42"/>
    <s v="Dorothy Wardle"/>
    <x v="1"/>
    <x v="0"/>
    <x v="0"/>
    <x v="0"/>
    <s v="Eldon Portable Mobile Manager"/>
    <x v="1"/>
  </r>
  <r>
    <n v="19686"/>
    <x v="3"/>
    <x v="38"/>
    <n v="42.31"/>
    <x v="1"/>
    <n v="-53.08"/>
    <s v="Alan Barnes"/>
    <x v="1"/>
    <x v="0"/>
    <x v="2"/>
    <x v="5"/>
    <s v="Canon P1-DHIII Palm Printing Calculator"/>
    <x v="1"/>
  </r>
  <r>
    <n v="22469"/>
    <x v="0"/>
    <x v="20"/>
    <n v="275.91000000000003"/>
    <x v="1"/>
    <n v="-162.37"/>
    <s v="Jack Lebron"/>
    <x v="1"/>
    <x v="0"/>
    <x v="2"/>
    <x v="7"/>
    <s v="Bell Sonecor JB700 Caller ID"/>
    <x v="1"/>
  </r>
  <r>
    <n v="27392"/>
    <x v="2"/>
    <x v="15"/>
    <n v="5753.85"/>
    <x v="1"/>
    <n v="2509.52"/>
    <s v="Frank Price"/>
    <x v="1"/>
    <x v="0"/>
    <x v="2"/>
    <x v="5"/>
    <s v="Canon MP41DH Printing Calculator"/>
    <x v="1"/>
  </r>
  <r>
    <n v="27553"/>
    <x v="3"/>
    <x v="16"/>
    <n v="2631.107"/>
    <x v="1"/>
    <n v="297.11"/>
    <s v="Jim Radford"/>
    <x v="1"/>
    <x v="0"/>
    <x v="2"/>
    <x v="7"/>
    <s v="VTech VT20-2481 2.4GHz Two-Line Phone System w/Answering Machine"/>
    <x v="1"/>
  </r>
  <r>
    <n v="28135"/>
    <x v="4"/>
    <x v="15"/>
    <n v="1601.24"/>
    <x v="1"/>
    <n v="520.69000000000005"/>
    <s v="Jeremy Lonsdale"/>
    <x v="1"/>
    <x v="0"/>
    <x v="0"/>
    <x v="3"/>
    <s v="Bionaire Personal Warm Mist Humidifier/Vaporizer"/>
    <x v="1"/>
  </r>
  <r>
    <n v="32229"/>
    <x v="0"/>
    <x v="14"/>
    <n v="1219.19"/>
    <x v="1"/>
    <n v="44.37"/>
    <s v="Carlos Daly"/>
    <x v="1"/>
    <x v="0"/>
    <x v="2"/>
    <x v="5"/>
    <s v="Canon MP41DH Printing Calculator"/>
    <x v="1"/>
  </r>
  <r>
    <n v="37860"/>
    <x v="3"/>
    <x v="24"/>
    <n v="104.85"/>
    <x v="1"/>
    <n v="-98.31"/>
    <s v="Mike Pelletier"/>
    <x v="1"/>
    <x v="0"/>
    <x v="1"/>
    <x v="1"/>
    <s v="Eldon CleatmatÂ® Chair Mats for Medium Pile Carpets"/>
    <x v="1"/>
  </r>
  <r>
    <n v="39364"/>
    <x v="0"/>
    <x v="32"/>
    <n v="2754.93"/>
    <x v="1"/>
    <n v="-1.33"/>
    <s v="Jamie Kunitz"/>
    <x v="1"/>
    <x v="0"/>
    <x v="1"/>
    <x v="1"/>
    <s v="Deflect-o RollaMat Studded, Beveled Mat for Medium Pile Carpeting"/>
    <x v="1"/>
  </r>
  <r>
    <n v="43236"/>
    <x v="1"/>
    <x v="39"/>
    <n v="205.33"/>
    <x v="1"/>
    <n v="10.68"/>
    <s v="Jamie Kunitz"/>
    <x v="1"/>
    <x v="0"/>
    <x v="1"/>
    <x v="1"/>
    <s v="DAX Solid Wood Frames"/>
    <x v="1"/>
  </r>
  <r>
    <n v="54274"/>
    <x v="1"/>
    <x v="39"/>
    <n v="1583.06"/>
    <x v="1"/>
    <n v="328"/>
    <s v="Don Jones"/>
    <x v="1"/>
    <x v="0"/>
    <x v="0"/>
    <x v="3"/>
    <s v="Honeywell Quietcare HEPA Air Cleaner"/>
    <x v="1"/>
  </r>
  <r>
    <n v="57344"/>
    <x v="0"/>
    <x v="40"/>
    <n v="1060.0605"/>
    <x v="1"/>
    <n v="-71.03"/>
    <s v="Sylvia Foulston"/>
    <x v="1"/>
    <x v="0"/>
    <x v="2"/>
    <x v="7"/>
    <s v="SouthTexasern Bell FA970 Digital Answering Machine with Time/Day Stamp"/>
    <x v="1"/>
  </r>
  <r>
    <n v="11362"/>
    <x v="2"/>
    <x v="12"/>
    <n v="3245.73"/>
    <x v="1"/>
    <n v="569.57000000000005"/>
    <s v="Hilary Holden"/>
    <x v="2"/>
    <x v="0"/>
    <x v="1"/>
    <x v="1"/>
    <s v="Rubbermaid ClusterMat Chairmats, Mat Size- 66&quot; x 60&quot;, Lip 20&quot; x 11&quot; -90 Degree Angle"/>
    <x v="1"/>
  </r>
  <r>
    <n v="13604"/>
    <x v="1"/>
    <x v="37"/>
    <n v="3609.88"/>
    <x v="1"/>
    <n v="-1396.22"/>
    <s v="Erica Bern"/>
    <x v="2"/>
    <x v="0"/>
    <x v="1"/>
    <x v="1"/>
    <s v="Eldon ClusterMat Chair Mat with Cordless Antistatic Protection"/>
    <x v="1"/>
  </r>
  <r>
    <n v="19617"/>
    <x v="2"/>
    <x v="27"/>
    <n v="952.47"/>
    <x v="1"/>
    <n v="270.69"/>
    <s v="Jack Lebron"/>
    <x v="2"/>
    <x v="0"/>
    <x v="2"/>
    <x v="5"/>
    <s v="TI 36X Solar Scientific Calculator"/>
    <x v="1"/>
  </r>
  <r>
    <n v="32869"/>
    <x v="3"/>
    <x v="30"/>
    <n v="2470.84"/>
    <x v="1"/>
    <n v="25.04"/>
    <s v="Christopher Schild"/>
    <x v="2"/>
    <x v="0"/>
    <x v="1"/>
    <x v="1"/>
    <s v="Deflect-o EconoMat Nonstudded, No Bevel Mat"/>
    <x v="1"/>
  </r>
  <r>
    <n v="35300"/>
    <x v="3"/>
    <x v="1"/>
    <n v="1445.6"/>
    <x v="1"/>
    <n v="126.03"/>
    <s v="Dan Reichenbach"/>
    <x v="2"/>
    <x v="0"/>
    <x v="1"/>
    <x v="1"/>
    <s v="Deflect-o EconoMat Studded, No Bevel Mat for Low Pile Carpeting"/>
    <x v="1"/>
  </r>
  <r>
    <n v="42918"/>
    <x v="0"/>
    <x v="41"/>
    <n v="410.43"/>
    <x v="1"/>
    <n v="-54.58"/>
    <s v="Logan Haushalter"/>
    <x v="2"/>
    <x v="0"/>
    <x v="2"/>
    <x v="5"/>
    <s v="Sharp EL501VB Scientific Calculator, Battery Operated, 10-Digit Display, Hard Case"/>
    <x v="1"/>
  </r>
  <r>
    <n v="47846"/>
    <x v="0"/>
    <x v="35"/>
    <n v="2674.18"/>
    <x v="1"/>
    <n v="631.99"/>
    <s v="Hilary Holden"/>
    <x v="2"/>
    <x v="0"/>
    <x v="1"/>
    <x v="1"/>
    <s v="Rubbermaid ClusterMat Chairmats, Mat Size- 66&quot; x 60&quot;, Lip 20&quot; x 11&quot; -90 Degree Angle"/>
    <x v="1"/>
  </r>
  <r>
    <n v="47846"/>
    <x v="0"/>
    <x v="42"/>
    <n v="5513.82"/>
    <x v="1"/>
    <n v="1581.93"/>
    <s v="Hilary Holden"/>
    <x v="2"/>
    <x v="0"/>
    <x v="1"/>
    <x v="1"/>
    <s v="Tenex 46&quot; x 60&quot; Computer Anti-Static Chairmat, Rectangular Shaped"/>
    <x v="1"/>
  </r>
  <r>
    <n v="54501"/>
    <x v="4"/>
    <x v="16"/>
    <n v="225.46"/>
    <x v="1"/>
    <n v="-33.03"/>
    <s v="Guy Armstrong"/>
    <x v="5"/>
    <x v="0"/>
    <x v="2"/>
    <x v="5"/>
    <s v="Sharp EL500L Fraction Calculator"/>
    <x v="1"/>
  </r>
  <r>
    <n v="11782"/>
    <x v="2"/>
    <x v="9"/>
    <n v="1541.7809999999999"/>
    <x v="1"/>
    <n v="14.35"/>
    <s v="Marina Lichtenstein"/>
    <x v="3"/>
    <x v="0"/>
    <x v="2"/>
    <x v="7"/>
    <s v="Panasonic All Digital Answering System with Caller ID*, KX-TM150B"/>
    <x v="1"/>
  </r>
  <r>
    <n v="24576"/>
    <x v="1"/>
    <x v="32"/>
    <n v="531.06299999999999"/>
    <x v="1"/>
    <n v="24.56"/>
    <s v="Luke Weiss"/>
    <x v="3"/>
    <x v="0"/>
    <x v="2"/>
    <x v="7"/>
    <s v="1726 Digital Answering Machine"/>
    <x v="1"/>
  </r>
  <r>
    <n v="37281"/>
    <x v="3"/>
    <x v="35"/>
    <n v="453.24549999999999"/>
    <x v="1"/>
    <n v="3.31"/>
    <s v="Roy Skaria"/>
    <x v="3"/>
    <x v="0"/>
    <x v="2"/>
    <x v="7"/>
    <s v="1726 Digital Answering Machine"/>
    <x v="1"/>
  </r>
  <r>
    <n v="49761"/>
    <x v="1"/>
    <x v="5"/>
    <n v="1090.5999999999999"/>
    <x v="1"/>
    <n v="300.91000000000003"/>
    <s v="Lisa DeCherney"/>
    <x v="3"/>
    <x v="0"/>
    <x v="2"/>
    <x v="5"/>
    <s v="TI 36X Solar Scientific Calculator"/>
    <x v="1"/>
  </r>
  <r>
    <n v="19044"/>
    <x v="2"/>
    <x v="12"/>
    <n v="4800.4399999999996"/>
    <x v="1"/>
    <n v="1912.92"/>
    <s v="Rob Dowd"/>
    <x v="3"/>
    <x v="0"/>
    <x v="2"/>
    <x v="5"/>
    <s v="Canon MP41DH Printing Calculator"/>
    <x v="1"/>
  </r>
  <r>
    <n v="38690"/>
    <x v="2"/>
    <x v="43"/>
    <n v="697.5"/>
    <x v="1"/>
    <n v="169.89"/>
    <s v="Shahid Shariari"/>
    <x v="3"/>
    <x v="0"/>
    <x v="2"/>
    <x v="5"/>
    <s v="TI 36X Solar Scientific Calculator"/>
    <x v="1"/>
  </r>
  <r>
    <n v="50338"/>
    <x v="1"/>
    <x v="33"/>
    <n v="551.44000000000005"/>
    <x v="1"/>
    <n v="28.7"/>
    <s v="Liz Price"/>
    <x v="2"/>
    <x v="0"/>
    <x v="2"/>
    <x v="5"/>
    <s v="Sharp EL500L Fraction Calculator"/>
    <x v="1"/>
  </r>
  <r>
    <n v="14406"/>
    <x v="3"/>
    <x v="15"/>
    <n v="5610.84"/>
    <x v="1"/>
    <n v="2366.5100000000002"/>
    <s v="Charles Sheldon"/>
    <x v="2"/>
    <x v="0"/>
    <x v="2"/>
    <x v="5"/>
    <s v="Canon MP41DH Printing Calculator"/>
    <x v="1"/>
  </r>
  <r>
    <n v="27396"/>
    <x v="4"/>
    <x v="44"/>
    <n v="138.31"/>
    <x v="1"/>
    <n v="-31.16"/>
    <s v="Sean Wendt"/>
    <x v="3"/>
    <x v="0"/>
    <x v="1"/>
    <x v="1"/>
    <s v="DAX Solid Wood Frames"/>
    <x v="1"/>
  </r>
  <r>
    <n v="41059"/>
    <x v="3"/>
    <x v="5"/>
    <n v="12571.63"/>
    <x v="1"/>
    <n v="5455.96"/>
    <s v="Lycoris Saunders"/>
    <x v="4"/>
    <x v="0"/>
    <x v="2"/>
    <x v="5"/>
    <s v="Polycom VoiceStation 100"/>
    <x v="1"/>
  </r>
  <r>
    <n v="47174"/>
    <x v="4"/>
    <x v="37"/>
    <n v="642.1"/>
    <x v="1"/>
    <n v="41.56"/>
    <s v="Maria Bertelson"/>
    <x v="4"/>
    <x v="0"/>
    <x v="2"/>
    <x v="5"/>
    <s v="Sharp EL500L Fraction Calculator"/>
    <x v="1"/>
  </r>
  <r>
    <n v="57153"/>
    <x v="4"/>
    <x v="18"/>
    <n v="106.05"/>
    <x v="1"/>
    <n v="-14.52"/>
    <s v="Meg O'Connel"/>
    <x v="4"/>
    <x v="0"/>
    <x v="0"/>
    <x v="3"/>
    <s v="Holmes Replacement Filter for HEPA Air Cleaner, Medium Room"/>
    <x v="1"/>
  </r>
  <r>
    <n v="59878"/>
    <x v="0"/>
    <x v="3"/>
    <n v="112.4"/>
    <x v="1"/>
    <n v="-46.75"/>
    <s v="Ivan Gibson"/>
    <x v="4"/>
    <x v="0"/>
    <x v="2"/>
    <x v="5"/>
    <s v="Canon P1-DHIII Palm Printing Calculator"/>
    <x v="1"/>
  </r>
  <r>
    <n v="1218"/>
    <x v="1"/>
    <x v="31"/>
    <n v="46.46"/>
    <x v="1"/>
    <n v="-25.13"/>
    <s v="Craig Carroll"/>
    <x v="4"/>
    <x v="0"/>
    <x v="0"/>
    <x v="3"/>
    <s v="Holmes Odor Grabber"/>
    <x v="1"/>
  </r>
  <r>
    <n v="13410"/>
    <x v="1"/>
    <x v="32"/>
    <n v="701.94"/>
    <x v="1"/>
    <n v="158.91"/>
    <s v="Bobby Odegard"/>
    <x v="4"/>
    <x v="0"/>
    <x v="2"/>
    <x v="5"/>
    <s v="TI 36X Solar Scientific Calculator"/>
    <x v="1"/>
  </r>
  <r>
    <n v="15808"/>
    <x v="4"/>
    <x v="31"/>
    <n v="58.14"/>
    <x v="1"/>
    <n v="-96.25"/>
    <s v="Bill Donatelli"/>
    <x v="4"/>
    <x v="0"/>
    <x v="2"/>
    <x v="7"/>
    <s v="1726 Digital Answering Machine"/>
    <x v="1"/>
  </r>
  <r>
    <n v="56101"/>
    <x v="1"/>
    <x v="24"/>
    <n v="21.45"/>
    <x v="1"/>
    <n v="-7.22"/>
    <s v="Bill Donatelli"/>
    <x v="4"/>
    <x v="0"/>
    <x v="0"/>
    <x v="3"/>
    <s v="Holmes Odor Grabber"/>
    <x v="1"/>
  </r>
  <r>
    <n v="1412"/>
    <x v="1"/>
    <x v="45"/>
    <n v="59.03"/>
    <x v="0"/>
    <n v="26.92"/>
    <s v="Carlos Soltero"/>
    <x v="0"/>
    <x v="1"/>
    <x v="0"/>
    <x v="9"/>
    <s v="Avery 52"/>
    <x v="2"/>
  </r>
  <r>
    <n v="4676"/>
    <x v="0"/>
    <x v="31"/>
    <n v="49.59"/>
    <x v="0"/>
    <n v="-8.3800000000000008"/>
    <s v="Annie Cyprus"/>
    <x v="0"/>
    <x v="2"/>
    <x v="0"/>
    <x v="10"/>
    <s v="Xerox 1881"/>
    <x v="2"/>
  </r>
  <r>
    <n v="6182"/>
    <x v="2"/>
    <x v="46"/>
    <n v="130.32"/>
    <x v="0"/>
    <n v="-67.28"/>
    <s v="Grant Carroll"/>
    <x v="0"/>
    <x v="0"/>
    <x v="0"/>
    <x v="10"/>
    <s v="Xerox 213"/>
    <x v="2"/>
  </r>
  <r>
    <n v="6916"/>
    <x v="2"/>
    <x v="7"/>
    <n v="436.17"/>
    <x v="0"/>
    <n v="-141.27000000000001"/>
    <s v="Andrew Gjertsen"/>
    <x v="0"/>
    <x v="1"/>
    <x v="0"/>
    <x v="0"/>
    <s v="Crate-A-Filesâ„¢"/>
    <x v="2"/>
  </r>
  <r>
    <n v="8419"/>
    <x v="4"/>
    <x v="22"/>
    <n v="368.04"/>
    <x v="0"/>
    <n v="70.39"/>
    <s v="Nicole Hansen"/>
    <x v="0"/>
    <x v="3"/>
    <x v="0"/>
    <x v="10"/>
    <s v="Xerox 1936"/>
    <x v="2"/>
  </r>
  <r>
    <n v="8995"/>
    <x v="0"/>
    <x v="25"/>
    <n v="24.16"/>
    <x v="0"/>
    <n v="8.0500000000000007"/>
    <s v="Beth Paige"/>
    <x v="0"/>
    <x v="1"/>
    <x v="0"/>
    <x v="11"/>
    <s v="StaplesÂ® General Use 3-Ring Binders"/>
    <x v="2"/>
  </r>
  <r>
    <n v="8995"/>
    <x v="0"/>
    <x v="23"/>
    <n v="270.83999999999997"/>
    <x v="0"/>
    <n v="-78.02"/>
    <s v="Beth Paige"/>
    <x v="1"/>
    <x v="1"/>
    <x v="0"/>
    <x v="10"/>
    <s v="Xerox 1904"/>
    <x v="2"/>
  </r>
  <r>
    <n v="9509"/>
    <x v="1"/>
    <x v="25"/>
    <n v="101.21"/>
    <x v="0"/>
    <n v="2.13"/>
    <s v="Joy Bell"/>
    <x v="1"/>
    <x v="2"/>
    <x v="0"/>
    <x v="10"/>
    <s v="Xerox 1887"/>
    <x v="2"/>
  </r>
  <r>
    <n v="9927"/>
    <x v="0"/>
    <x v="17"/>
    <n v="1608.08"/>
    <x v="0"/>
    <n v="-82.16"/>
    <s v="Grant Carroll"/>
    <x v="1"/>
    <x v="0"/>
    <x v="2"/>
    <x v="12"/>
    <s v="Microsoft Natural Multimedia Keyboard"/>
    <x v="2"/>
  </r>
  <r>
    <n v="13795"/>
    <x v="1"/>
    <x v="26"/>
    <n v="275.16000000000003"/>
    <x v="0"/>
    <n v="43.35"/>
    <s v="Muhammed MacIntyre"/>
    <x v="1"/>
    <x v="3"/>
    <x v="0"/>
    <x v="10"/>
    <s v="Xerox 188"/>
    <x v="2"/>
  </r>
  <r>
    <n v="16706"/>
    <x v="0"/>
    <x v="30"/>
    <n v="6175.777"/>
    <x v="0"/>
    <n v="1881.58"/>
    <s v="Beth Thompson"/>
    <x v="1"/>
    <x v="0"/>
    <x v="2"/>
    <x v="7"/>
    <s v="T39m"/>
    <x v="2"/>
  </r>
  <r>
    <n v="19138"/>
    <x v="2"/>
    <x v="47"/>
    <n v="387"/>
    <x v="0"/>
    <n v="-31.45"/>
    <s v="Carlos Daly"/>
    <x v="1"/>
    <x v="2"/>
    <x v="0"/>
    <x v="0"/>
    <s v="Recycled Eldon Regeneration Jumbo File"/>
    <x v="2"/>
  </r>
  <r>
    <n v="22501"/>
    <x v="0"/>
    <x v="38"/>
    <n v="30.83"/>
    <x v="0"/>
    <n v="7.27"/>
    <s v="Alan Barnes"/>
    <x v="1"/>
    <x v="0"/>
    <x v="0"/>
    <x v="13"/>
    <s v="#10- 4 1/8&quot; x 9 1/2&quot; Security-Tint Envelopes"/>
    <x v="2"/>
  </r>
  <r>
    <n v="25318"/>
    <x v="4"/>
    <x v="19"/>
    <n v="440.92"/>
    <x v="0"/>
    <n v="-65.180000000000007"/>
    <s v="Julia Texas"/>
    <x v="1"/>
    <x v="3"/>
    <x v="1"/>
    <x v="1"/>
    <s v="12-1/2 Diameter Round Wall Clock"/>
    <x v="2"/>
  </r>
  <r>
    <n v="25634"/>
    <x v="1"/>
    <x v="21"/>
    <n v="626.07000000000005"/>
    <x v="0"/>
    <n v="185.32"/>
    <s v="Mike Pelletier"/>
    <x v="1"/>
    <x v="0"/>
    <x v="0"/>
    <x v="13"/>
    <s v="Recycled Interoffice Envelopes with String and Button Closure, 10 x 13"/>
    <x v="2"/>
  </r>
  <r>
    <n v="26370"/>
    <x v="1"/>
    <x v="39"/>
    <n v="660.27"/>
    <x v="0"/>
    <n v="63.83"/>
    <s v="Fred Wasserman"/>
    <x v="1"/>
    <x v="2"/>
    <x v="0"/>
    <x v="0"/>
    <s v="Home/Office Personal File Carts"/>
    <x v="2"/>
  </r>
  <r>
    <n v="31492"/>
    <x v="4"/>
    <x v="17"/>
    <n v="971.95"/>
    <x v="0"/>
    <n v="-21.1"/>
    <s v="Nicole Hansen"/>
    <x v="1"/>
    <x v="3"/>
    <x v="0"/>
    <x v="0"/>
    <s v="Acco PermaÂ® 2700 Stacking Storage Drawers"/>
    <x v="2"/>
  </r>
  <r>
    <n v="31684"/>
    <x v="4"/>
    <x v="43"/>
    <n v="456.91"/>
    <x v="0"/>
    <n v="-328.18"/>
    <s v="Susan Vittorini"/>
    <x v="1"/>
    <x v="0"/>
    <x v="0"/>
    <x v="0"/>
    <s v="Tenex File Box, Personal Filing Tote with Lid, Black"/>
    <x v="2"/>
  </r>
  <r>
    <n v="32193"/>
    <x v="2"/>
    <x v="10"/>
    <n v="40.72"/>
    <x v="0"/>
    <n v="-10.25"/>
    <s v="Chad Cunningham"/>
    <x v="1"/>
    <x v="3"/>
    <x v="0"/>
    <x v="10"/>
    <s v="HP Office Paper (20Lb. and 87 Bright)"/>
    <x v="2"/>
  </r>
  <r>
    <n v="33703"/>
    <x v="1"/>
    <x v="10"/>
    <n v="63.52"/>
    <x v="0"/>
    <n v="-8.4700000000000006"/>
    <s v="Carl Ludwig"/>
    <x v="1"/>
    <x v="0"/>
    <x v="0"/>
    <x v="0"/>
    <s v="Portable Personal File Box"/>
    <x v="2"/>
  </r>
  <r>
    <n v="33894"/>
    <x v="4"/>
    <x v="45"/>
    <n v="438.93"/>
    <x v="0"/>
    <n v="-119.02"/>
    <s v="Doug Bickford"/>
    <x v="1"/>
    <x v="0"/>
    <x v="2"/>
    <x v="12"/>
    <s v="PC Concepts 116 Key Quantum 3000 Keyboard"/>
    <x v="2"/>
  </r>
  <r>
    <n v="37541"/>
    <x v="3"/>
    <x v="28"/>
    <n v="550.61"/>
    <x v="0"/>
    <n v="98.32"/>
    <s v="Claudia Miner"/>
    <x v="1"/>
    <x v="3"/>
    <x v="0"/>
    <x v="10"/>
    <s v="Xerox 1882"/>
    <x v="2"/>
  </r>
  <r>
    <n v="42561"/>
    <x v="2"/>
    <x v="11"/>
    <n v="1062.9590000000001"/>
    <x v="0"/>
    <n v="298.48"/>
    <s v="Beth Paige"/>
    <x v="1"/>
    <x v="1"/>
    <x v="2"/>
    <x v="7"/>
    <s v="Accessory12"/>
    <x v="2"/>
  </r>
  <r>
    <n v="43781"/>
    <x v="1"/>
    <x v="0"/>
    <n v="917.39"/>
    <x v="0"/>
    <n v="393.41"/>
    <s v="Claudia Miner"/>
    <x v="1"/>
    <x v="3"/>
    <x v="0"/>
    <x v="11"/>
    <s v="Avery Trapezoid Ring Binder, 3&quot; Capacity, Black, 1040 sheets"/>
    <x v="2"/>
  </r>
  <r>
    <n v="44839"/>
    <x v="4"/>
    <x v="9"/>
    <n v="899.97"/>
    <x v="0"/>
    <n v="-246.3"/>
    <s v="Julia Texas"/>
    <x v="1"/>
    <x v="1"/>
    <x v="1"/>
    <x v="1"/>
    <s v="LindenÂ® 12&quot; Wall Clock With Oak Frame"/>
    <x v="2"/>
  </r>
  <r>
    <n v="52193"/>
    <x v="1"/>
    <x v="24"/>
    <n v="17.89"/>
    <x v="0"/>
    <n v="10.51"/>
    <s v="Mike Pelletier"/>
    <x v="1"/>
    <x v="0"/>
    <x v="0"/>
    <x v="9"/>
    <s v="Avery 492"/>
    <x v="2"/>
  </r>
  <r>
    <n v="52929"/>
    <x v="0"/>
    <x v="29"/>
    <n v="701.46"/>
    <x v="0"/>
    <n v="-90.14"/>
    <s v="Muhammed MacIntyre"/>
    <x v="1"/>
    <x v="3"/>
    <x v="2"/>
    <x v="5"/>
    <s v="AT&amp;T Black Trimline Phone, Model 210"/>
    <x v="2"/>
  </r>
  <r>
    <n v="55715"/>
    <x v="4"/>
    <x v="43"/>
    <n v="168.57"/>
    <x v="0"/>
    <n v="16.649999999999999"/>
    <s v="Eugene Barchas"/>
    <x v="1"/>
    <x v="0"/>
    <x v="0"/>
    <x v="11"/>
    <s v="Wilson Jones 1&quot; Hanging DublLockÂ® Ring Binders"/>
    <x v="2"/>
  </r>
  <r>
    <n v="57509"/>
    <x v="2"/>
    <x v="36"/>
    <n v="199.39"/>
    <x v="0"/>
    <n v="101.13"/>
    <s v="Neola Schneider"/>
    <x v="1"/>
    <x v="2"/>
    <x v="0"/>
    <x v="9"/>
    <s v="Avery 493"/>
    <x v="2"/>
  </r>
  <r>
    <n v="58368"/>
    <x v="0"/>
    <x v="25"/>
    <n v="325.43"/>
    <x v="0"/>
    <n v="-76.11"/>
    <s v="Doug Bickford"/>
    <x v="2"/>
    <x v="0"/>
    <x v="0"/>
    <x v="0"/>
    <s v="Fellowes Bankers Boxâ„¢ StaxonsteelÂ® Drawer File/Stacking System"/>
    <x v="2"/>
  </r>
  <r>
    <n v="59395"/>
    <x v="4"/>
    <x v="39"/>
    <n v="963.3"/>
    <x v="0"/>
    <n v="367.12"/>
    <s v="Cari Schnelling"/>
    <x v="2"/>
    <x v="3"/>
    <x v="0"/>
    <x v="10"/>
    <s v="Xerox 1885"/>
    <x v="2"/>
  </r>
  <r>
    <n v="11269"/>
    <x v="2"/>
    <x v="36"/>
    <n v="2083.0524999999998"/>
    <x v="0"/>
    <n v="354.96"/>
    <s v="Harold Engle"/>
    <x v="2"/>
    <x v="2"/>
    <x v="2"/>
    <x v="7"/>
    <s v="i1000"/>
    <x v="2"/>
  </r>
  <r>
    <n v="13927"/>
    <x v="2"/>
    <x v="21"/>
    <n v="188.05"/>
    <x v="0"/>
    <n v="-21.41"/>
    <s v="Dan Reichenbach"/>
    <x v="2"/>
    <x v="0"/>
    <x v="0"/>
    <x v="10"/>
    <s v="Xerox 1985"/>
    <x v="2"/>
  </r>
  <r>
    <n v="15463"/>
    <x v="2"/>
    <x v="8"/>
    <n v="293.3"/>
    <x v="0"/>
    <n v="-193.48"/>
    <s v="Evan Minnotte"/>
    <x v="2"/>
    <x v="0"/>
    <x v="0"/>
    <x v="10"/>
    <s v="Xerox 1920"/>
    <x v="2"/>
  </r>
  <r>
    <n v="22656"/>
    <x v="1"/>
    <x v="28"/>
    <n v="309.3"/>
    <x v="0"/>
    <n v="-77.89"/>
    <s v="Evan Minnotte"/>
    <x v="2"/>
    <x v="0"/>
    <x v="2"/>
    <x v="12"/>
    <s v="Belkin ErgoBoardâ„¢ Keyboard"/>
    <x v="2"/>
  </r>
  <r>
    <n v="24038"/>
    <x v="0"/>
    <x v="11"/>
    <n v="896.18050000000005"/>
    <x v="0"/>
    <n v="82.04"/>
    <s v="Jack Lebron"/>
    <x v="2"/>
    <x v="0"/>
    <x v="2"/>
    <x v="7"/>
    <n v="8860"/>
    <x v="2"/>
  </r>
  <r>
    <n v="24067"/>
    <x v="0"/>
    <x v="41"/>
    <n v="2640.6864999999998"/>
    <x v="0"/>
    <n v="751.38"/>
    <s v="Frank Atkinson"/>
    <x v="2"/>
    <x v="0"/>
    <x v="2"/>
    <x v="7"/>
    <n v="252"/>
    <x v="2"/>
  </r>
  <r>
    <n v="24965"/>
    <x v="2"/>
    <x v="3"/>
    <n v="2528.4899999999998"/>
    <x v="0"/>
    <n v="580.15"/>
    <s v="Jack Lebron"/>
    <x v="2"/>
    <x v="0"/>
    <x v="0"/>
    <x v="11"/>
    <s v="GBC DocuBind 200 Manual Binding Machine"/>
    <x v="2"/>
  </r>
  <r>
    <n v="29382"/>
    <x v="0"/>
    <x v="17"/>
    <n v="684.66"/>
    <x v="0"/>
    <n v="35.090000000000003"/>
    <s v="Greg Guthrie"/>
    <x v="2"/>
    <x v="3"/>
    <x v="1"/>
    <x v="1"/>
    <s v="12-1/2 Diameter Round Wall Clock"/>
    <x v="2"/>
  </r>
  <r>
    <n v="36293"/>
    <x v="3"/>
    <x v="35"/>
    <n v="165.36"/>
    <x v="0"/>
    <n v="-94.79"/>
    <s v="Carlos Soltero"/>
    <x v="2"/>
    <x v="3"/>
    <x v="0"/>
    <x v="10"/>
    <s v="Xerox 220"/>
    <x v="2"/>
  </r>
  <r>
    <n v="40480"/>
    <x v="4"/>
    <x v="22"/>
    <n v="7608.88"/>
    <x v="0"/>
    <n v="3049.45"/>
    <s v="Harold Engle"/>
    <x v="2"/>
    <x v="2"/>
    <x v="0"/>
    <x v="11"/>
    <s v="GBC DocuBind 200 Manual Binding Machine"/>
    <x v="2"/>
  </r>
  <r>
    <n v="48067"/>
    <x v="2"/>
    <x v="13"/>
    <n v="3229.66"/>
    <x v="0"/>
    <n v="695.06"/>
    <s v="Jennifer Braxton"/>
    <x v="2"/>
    <x v="3"/>
    <x v="2"/>
    <x v="7"/>
    <s v="270c"/>
    <x v="2"/>
  </r>
  <r>
    <n v="48067"/>
    <x v="2"/>
    <x v="4"/>
    <n v="4010.9375"/>
    <x v="0"/>
    <n v="630.70000000000005"/>
    <s v="Jennifer Braxton"/>
    <x v="2"/>
    <x v="3"/>
    <x v="2"/>
    <x v="7"/>
    <s v="T28 WORLD"/>
    <x v="2"/>
  </r>
  <r>
    <n v="49029"/>
    <x v="0"/>
    <x v="30"/>
    <n v="8223.07"/>
    <x v="0"/>
    <n v="2549.4"/>
    <s v="Jim Sink"/>
    <x v="2"/>
    <x v="0"/>
    <x v="2"/>
    <x v="7"/>
    <s v="CF 888"/>
    <x v="2"/>
  </r>
  <r>
    <n v="49216"/>
    <x v="0"/>
    <x v="32"/>
    <n v="374.67"/>
    <x v="0"/>
    <n v="30.63"/>
    <s v="Noah Childs"/>
    <x v="5"/>
    <x v="2"/>
    <x v="0"/>
    <x v="10"/>
    <s v="Staples Premium Bright 1-Part Blank Computer Paper"/>
    <x v="2"/>
  </r>
  <r>
    <n v="52482"/>
    <x v="4"/>
    <x v="0"/>
    <n v="848.2"/>
    <x v="0"/>
    <n v="163.78"/>
    <s v="Greg Guthrie"/>
    <x v="5"/>
    <x v="0"/>
    <x v="0"/>
    <x v="3"/>
    <s v="Belkin 8 Outlet Surge Protector"/>
    <x v="2"/>
  </r>
  <r>
    <n v="5318"/>
    <x v="0"/>
    <x v="32"/>
    <n v="5010.7415000000001"/>
    <x v="0"/>
    <n v="1196.3699999999999"/>
    <s v="Matt Collins"/>
    <x v="3"/>
    <x v="1"/>
    <x v="2"/>
    <x v="7"/>
    <s v="2160i"/>
    <x v="2"/>
  </r>
  <r>
    <n v="9123"/>
    <x v="4"/>
    <x v="9"/>
    <n v="384.9"/>
    <x v="0"/>
    <n v="-108.28"/>
    <s v="Matt Collins"/>
    <x v="3"/>
    <x v="1"/>
    <x v="0"/>
    <x v="0"/>
    <s v="Project Tote Personal File"/>
    <x v="2"/>
  </r>
  <r>
    <n v="11553"/>
    <x v="3"/>
    <x v="43"/>
    <n v="1350.34"/>
    <x v="0"/>
    <n v="-517.16999999999996"/>
    <s v="Justin Knight"/>
    <x v="3"/>
    <x v="0"/>
    <x v="0"/>
    <x v="0"/>
    <s v="Gould Plastics 9-Pocket Panel Bin, 18-3/8w x 5-1/4d x 20-1/2h, Black"/>
    <x v="2"/>
  </r>
  <r>
    <n v="20448"/>
    <x v="4"/>
    <x v="26"/>
    <n v="104.82"/>
    <x v="0"/>
    <n v="6.84"/>
    <s v="Luke Weiss"/>
    <x v="3"/>
    <x v="0"/>
    <x v="0"/>
    <x v="13"/>
    <s v="Colored Envelopes"/>
    <x v="2"/>
  </r>
  <r>
    <n v="28802"/>
    <x v="0"/>
    <x v="33"/>
    <n v="336.25"/>
    <x v="0"/>
    <n v="25.95"/>
    <s v="Sanjit Chand"/>
    <x v="3"/>
    <x v="2"/>
    <x v="0"/>
    <x v="10"/>
    <s v="Southworth 25% Cotton Antique Laid Paper &amp; Envelopes"/>
    <x v="2"/>
  </r>
  <r>
    <n v="37315"/>
    <x v="2"/>
    <x v="13"/>
    <n v="4726.5950000000003"/>
    <x v="0"/>
    <n v="1176.48"/>
    <s v="Luke Weiss"/>
    <x v="3"/>
    <x v="0"/>
    <x v="2"/>
    <x v="7"/>
    <n v="5165"/>
    <x v="2"/>
  </r>
  <r>
    <n v="38565"/>
    <x v="4"/>
    <x v="39"/>
    <n v="234.09"/>
    <x v="0"/>
    <n v="-11.69"/>
    <s v="Justin Knight"/>
    <x v="3"/>
    <x v="0"/>
    <x v="1"/>
    <x v="1"/>
    <s v="Eldon Expressions Punched Metal &amp; Wood Desk Accessories, Pewter &amp; Cherry"/>
    <x v="2"/>
  </r>
  <r>
    <n v="53863"/>
    <x v="0"/>
    <x v="41"/>
    <n v="7807.45"/>
    <x v="0"/>
    <n v="1660.15"/>
    <s v="Christina DeMoss"/>
    <x v="3"/>
    <x v="2"/>
    <x v="0"/>
    <x v="0"/>
    <s v="Fellowes Super Stor/DrawerÂ® Files"/>
    <x v="2"/>
  </r>
  <r>
    <n v="57959"/>
    <x v="3"/>
    <x v="8"/>
    <n v="1269.79"/>
    <x v="0"/>
    <n v="-65.33"/>
    <s v="Sally Knutson"/>
    <x v="3"/>
    <x v="1"/>
    <x v="2"/>
    <x v="12"/>
    <s v="Micro Innovations Micro 3000 Keyboard, Black"/>
    <x v="2"/>
  </r>
  <r>
    <n v="928"/>
    <x v="2"/>
    <x v="0"/>
    <n v="1222.68"/>
    <x v="0"/>
    <n v="300.97000000000003"/>
    <s v="Anthony O'Donnell"/>
    <x v="3"/>
    <x v="1"/>
    <x v="0"/>
    <x v="3"/>
    <s v="Belkin 8 Outlet SurgeMaster II Gold Surge Protector"/>
    <x v="2"/>
  </r>
  <r>
    <n v="928"/>
    <x v="2"/>
    <x v="21"/>
    <n v="390.2"/>
    <x v="0"/>
    <n v="45"/>
    <s v="Anthony O'Donnell"/>
    <x v="3"/>
    <x v="1"/>
    <x v="1"/>
    <x v="1"/>
    <s v="DAX Clear Channel Poster Frame"/>
    <x v="2"/>
  </r>
  <r>
    <n v="5504"/>
    <x v="0"/>
    <x v="3"/>
    <n v="49.55"/>
    <x v="0"/>
    <n v="-20.329999999999998"/>
    <s v="Anna Andreadi"/>
    <x v="3"/>
    <x v="3"/>
    <x v="0"/>
    <x v="10"/>
    <s v="HP Office Recycled Paper (20Lb. and 87 Bright)"/>
    <x v="2"/>
  </r>
  <r>
    <n v="14852"/>
    <x v="3"/>
    <x v="18"/>
    <n v="3800.4"/>
    <x v="0"/>
    <n v="1234.57"/>
    <s v="Angele Hood"/>
    <x v="3"/>
    <x v="1"/>
    <x v="0"/>
    <x v="11"/>
    <s v="GBC DocuBind 200 Manual Binding Machine"/>
    <x v="2"/>
  </r>
  <r>
    <n v="26978"/>
    <x v="3"/>
    <x v="40"/>
    <n v="695.99"/>
    <x v="0"/>
    <n v="-157.44"/>
    <s v="Seth Vernon"/>
    <x v="3"/>
    <x v="2"/>
    <x v="0"/>
    <x v="0"/>
    <s v="Eldon Jumbo ProFileâ„¢ Portable File Boxes Graphite/Black"/>
    <x v="2"/>
  </r>
  <r>
    <n v="32871"/>
    <x v="0"/>
    <x v="37"/>
    <n v="939.77"/>
    <x v="0"/>
    <n v="9.7200000000000006"/>
    <s v="Jim Karlsson"/>
    <x v="3"/>
    <x v="3"/>
    <x v="2"/>
    <x v="12"/>
    <s v="Microsoft Internet Keyboard"/>
    <x v="2"/>
  </r>
  <r>
    <n v="39301"/>
    <x v="3"/>
    <x v="16"/>
    <n v="2232.66"/>
    <x v="0"/>
    <n v="-521.09"/>
    <s v="Kelly Williams"/>
    <x v="3"/>
    <x v="0"/>
    <x v="2"/>
    <x v="12"/>
    <s v="Adesso Programmable 142-Key Keyboard"/>
    <x v="2"/>
  </r>
  <r>
    <n v="50310"/>
    <x v="3"/>
    <x v="37"/>
    <n v="1811.3"/>
    <x v="0"/>
    <n v="520.41"/>
    <s v="Sarah Foster"/>
    <x v="3"/>
    <x v="0"/>
    <x v="0"/>
    <x v="3"/>
    <s v="Belkin F9M820V08 8 Outlet Surge"/>
    <x v="2"/>
  </r>
  <r>
    <n v="52737"/>
    <x v="1"/>
    <x v="44"/>
    <n v="125.54"/>
    <x v="0"/>
    <n v="-15.74"/>
    <s v="Alex Avila"/>
    <x v="3"/>
    <x v="2"/>
    <x v="0"/>
    <x v="11"/>
    <s v="GBC VeloBinder Strips"/>
    <x v="2"/>
  </r>
  <r>
    <n v="54560"/>
    <x v="4"/>
    <x v="5"/>
    <n v="2404.5990000000002"/>
    <x v="0"/>
    <n v="496.89"/>
    <s v="Barbara Fisher"/>
    <x v="3"/>
    <x v="3"/>
    <x v="2"/>
    <x v="7"/>
    <s v="MicroTAC 650"/>
    <x v="2"/>
  </r>
  <r>
    <n v="55777"/>
    <x v="1"/>
    <x v="24"/>
    <n v="65.747500000000002"/>
    <x v="0"/>
    <n v="-252.48"/>
    <s v="Roy Skaria"/>
    <x v="3"/>
    <x v="0"/>
    <x v="2"/>
    <x v="7"/>
    <s v="StarTAC 7760"/>
    <x v="2"/>
  </r>
  <r>
    <n v="56001"/>
    <x v="2"/>
    <x v="6"/>
    <n v="118.36"/>
    <x v="0"/>
    <n v="-60.65"/>
    <s v="Alex Avila"/>
    <x v="3"/>
    <x v="2"/>
    <x v="0"/>
    <x v="10"/>
    <s v="Xerox 210"/>
    <x v="2"/>
  </r>
  <r>
    <n v="2720"/>
    <x v="4"/>
    <x v="33"/>
    <n v="2051.0160000000001"/>
    <x v="0"/>
    <n v="483.97"/>
    <s v="Christopher Martinez"/>
    <x v="3"/>
    <x v="3"/>
    <x v="2"/>
    <x v="7"/>
    <s v="StarTAC 7760"/>
    <x v="2"/>
  </r>
  <r>
    <n v="4642"/>
    <x v="4"/>
    <x v="0"/>
    <n v="309.62"/>
    <x v="0"/>
    <n v="-80.2"/>
    <s v="Shahid Shariari"/>
    <x v="3"/>
    <x v="0"/>
    <x v="0"/>
    <x v="0"/>
    <s v="Project Tote Personal File"/>
    <x v="2"/>
  </r>
  <r>
    <n v="8801"/>
    <x v="2"/>
    <x v="35"/>
    <n v="2529.3960000000002"/>
    <x v="0"/>
    <n v="371.21"/>
    <s v="Thomas Brumley"/>
    <x v="3"/>
    <x v="1"/>
    <x v="2"/>
    <x v="7"/>
    <s v="270c"/>
    <x v="2"/>
  </r>
  <r>
    <n v="11332"/>
    <x v="2"/>
    <x v="26"/>
    <n v="1223.3795"/>
    <x v="0"/>
    <n v="83.57"/>
    <s v="Liz Price"/>
    <x v="3"/>
    <x v="0"/>
    <x v="2"/>
    <x v="7"/>
    <s v="i500plus"/>
    <x v="2"/>
  </r>
  <r>
    <n v="17702"/>
    <x v="0"/>
    <x v="18"/>
    <n v="264.63"/>
    <x v="0"/>
    <n v="-66.78"/>
    <s v="Mark Cousins"/>
    <x v="3"/>
    <x v="2"/>
    <x v="2"/>
    <x v="12"/>
    <s v="Belkin MediaBoard 104- Keyboard"/>
    <x v="2"/>
  </r>
  <r>
    <n v="17831"/>
    <x v="4"/>
    <x v="27"/>
    <n v="260.41000000000003"/>
    <x v="0"/>
    <n v="-45.75"/>
    <s v="Ricardo Emerson"/>
    <x v="3"/>
    <x v="0"/>
    <x v="0"/>
    <x v="10"/>
    <s v="Xerox 1947"/>
    <x v="2"/>
  </r>
  <r>
    <n v="20389"/>
    <x v="0"/>
    <x v="47"/>
    <n v="201.35"/>
    <x v="0"/>
    <n v="-107.37"/>
    <s v="Liz Price"/>
    <x v="3"/>
    <x v="0"/>
    <x v="0"/>
    <x v="10"/>
    <s v="Xerox 1920"/>
    <x v="2"/>
  </r>
  <r>
    <n v="22657"/>
    <x v="0"/>
    <x v="33"/>
    <n v="9544.18"/>
    <x v="0"/>
    <n v="3392.88"/>
    <s v="Ralph Kennedy"/>
    <x v="3"/>
    <x v="0"/>
    <x v="2"/>
    <x v="12"/>
    <s v="Hayes Optima 56K V.90 Internal Voice Modem"/>
    <x v="2"/>
  </r>
  <r>
    <n v="25635"/>
    <x v="4"/>
    <x v="44"/>
    <n v="633.08000000000004"/>
    <x v="0"/>
    <n v="145.47999999999999"/>
    <s v="Sally Knutson"/>
    <x v="3"/>
    <x v="0"/>
    <x v="0"/>
    <x v="3"/>
    <s v="Belkin F9M820V08 8 Outlet Surge"/>
    <x v="2"/>
  </r>
  <r>
    <n v="29185"/>
    <x v="0"/>
    <x v="25"/>
    <n v="217.85"/>
    <x v="0"/>
    <n v="-25.31"/>
    <s v="Rob Dowd"/>
    <x v="3"/>
    <x v="0"/>
    <x v="0"/>
    <x v="10"/>
    <s v="Xerox 1893"/>
    <x v="2"/>
  </r>
  <r>
    <n v="29985"/>
    <x v="4"/>
    <x v="19"/>
    <n v="196.75"/>
    <x v="0"/>
    <n v="0.13"/>
    <s v="Khloe Miller"/>
    <x v="3"/>
    <x v="0"/>
    <x v="1"/>
    <x v="1"/>
    <s v="Staples Plastic Wall Frames"/>
    <x v="2"/>
  </r>
  <r>
    <n v="31872"/>
    <x v="2"/>
    <x v="17"/>
    <n v="2833.19"/>
    <x v="0"/>
    <n v="1409.87"/>
    <s v="Vicky Freymann"/>
    <x v="3"/>
    <x v="2"/>
    <x v="0"/>
    <x v="13"/>
    <s v="Ames Color-FileÂ® Green Diamond Border X-ray Mailers"/>
    <x v="2"/>
  </r>
  <r>
    <n v="32611"/>
    <x v="3"/>
    <x v="46"/>
    <n v="986.24"/>
    <x v="0"/>
    <n v="68.900000000000006"/>
    <s v="Neil Knudson"/>
    <x v="3"/>
    <x v="0"/>
    <x v="2"/>
    <x v="12"/>
    <s v="Nu-Form 106-Key Ergonomic Keyboard w/ Touchpad"/>
    <x v="2"/>
  </r>
  <r>
    <n v="36803"/>
    <x v="1"/>
    <x v="38"/>
    <n v="19.02"/>
    <x v="0"/>
    <n v="10.73"/>
    <s v="Ralph Kennedy"/>
    <x v="3"/>
    <x v="0"/>
    <x v="1"/>
    <x v="1"/>
    <s v="EldonÂ® Wave Desk Accessories"/>
    <x v="2"/>
  </r>
  <r>
    <n v="36805"/>
    <x v="3"/>
    <x v="43"/>
    <n v="1546.3965000000001"/>
    <x v="0"/>
    <n v="226.72"/>
    <s v="Shahid Shariari"/>
    <x v="3"/>
    <x v="0"/>
    <x v="2"/>
    <x v="7"/>
    <s v="g520"/>
    <x v="2"/>
  </r>
  <r>
    <n v="44451"/>
    <x v="4"/>
    <x v="10"/>
    <n v="103.9"/>
    <x v="0"/>
    <n v="-19.260000000000002"/>
    <s v="Khloe Miller"/>
    <x v="2"/>
    <x v="2"/>
    <x v="1"/>
    <x v="1"/>
    <s v="Seth Thomas 12&quot; Clock w/ Goldtone Case"/>
    <x v="2"/>
  </r>
  <r>
    <n v="45059"/>
    <x v="1"/>
    <x v="36"/>
    <n v="3401.8"/>
    <x v="0"/>
    <n v="-508.87"/>
    <s v="Tony Chapman"/>
    <x v="2"/>
    <x v="1"/>
    <x v="0"/>
    <x v="0"/>
    <s v="Fellowes Stor/DrawerÂ® Steel Plusâ„¢ Storage Drawers"/>
    <x v="2"/>
  </r>
  <r>
    <n v="45731"/>
    <x v="4"/>
    <x v="22"/>
    <n v="146.63"/>
    <x v="0"/>
    <n v="-30.06"/>
    <s v="Gene Hale"/>
    <x v="2"/>
    <x v="1"/>
    <x v="0"/>
    <x v="10"/>
    <s v="Xerox 1894"/>
    <x v="2"/>
  </r>
  <r>
    <n v="47108"/>
    <x v="1"/>
    <x v="21"/>
    <n v="258.11"/>
    <x v="0"/>
    <n v="9.9499999999999993"/>
    <s v="Justin Hirsh"/>
    <x v="2"/>
    <x v="1"/>
    <x v="0"/>
    <x v="10"/>
    <s v="Xerox 1896"/>
    <x v="2"/>
  </r>
  <r>
    <n v="47108"/>
    <x v="1"/>
    <x v="18"/>
    <n v="1288.5150000000001"/>
    <x v="0"/>
    <n v="-382.57"/>
    <s v="Justin Hirsh"/>
    <x v="2"/>
    <x v="1"/>
    <x v="2"/>
    <x v="7"/>
    <n v="2180"/>
    <x v="2"/>
  </r>
  <r>
    <n v="50208"/>
    <x v="3"/>
    <x v="10"/>
    <n v="38.76"/>
    <x v="0"/>
    <n v="-12.13"/>
    <s v="Sarah Bern"/>
    <x v="2"/>
    <x v="0"/>
    <x v="0"/>
    <x v="11"/>
    <s v="Avery Hole Reinforcements"/>
    <x v="2"/>
  </r>
  <r>
    <n v="51525"/>
    <x v="4"/>
    <x v="46"/>
    <n v="360.24"/>
    <x v="0"/>
    <n v="-36.24"/>
    <s v="Patrick O'Brill"/>
    <x v="2"/>
    <x v="2"/>
    <x v="2"/>
    <x v="12"/>
    <s v="Belkin 105-Key Black Keyboard"/>
    <x v="2"/>
  </r>
  <r>
    <n v="52933"/>
    <x v="2"/>
    <x v="20"/>
    <n v="210.46"/>
    <x v="0"/>
    <n v="50.04"/>
    <s v="Liz Price"/>
    <x v="2"/>
    <x v="1"/>
    <x v="0"/>
    <x v="11"/>
    <s v="Avery Non-Stick Binders"/>
    <x v="2"/>
  </r>
  <r>
    <n v="53894"/>
    <x v="4"/>
    <x v="32"/>
    <n v="5159.3725000000004"/>
    <x v="0"/>
    <n v="1252.48"/>
    <s v="Cathy Armstrong"/>
    <x v="2"/>
    <x v="1"/>
    <x v="2"/>
    <x v="7"/>
    <n v="5125"/>
    <x v="2"/>
  </r>
  <r>
    <n v="56610"/>
    <x v="3"/>
    <x v="39"/>
    <n v="857.95"/>
    <x v="0"/>
    <n v="51.85"/>
    <s v="Justin Hirsh"/>
    <x v="2"/>
    <x v="1"/>
    <x v="2"/>
    <x v="12"/>
    <s v="Fellowes Mobile Numeric Keypad, Graphite"/>
    <x v="2"/>
  </r>
  <r>
    <n v="3393"/>
    <x v="0"/>
    <x v="2"/>
    <n v="127.74"/>
    <x v="0"/>
    <n v="-5.57"/>
    <s v="Steve Carroll"/>
    <x v="2"/>
    <x v="1"/>
    <x v="2"/>
    <x v="12"/>
    <s v="Logitech Access Keyboard"/>
    <x v="2"/>
  </r>
  <r>
    <n v="7015"/>
    <x v="1"/>
    <x v="37"/>
    <n v="7143.9269999999997"/>
    <x v="0"/>
    <n v="2374.73"/>
    <s v="Matt Abelman"/>
    <x v="2"/>
    <x v="2"/>
    <x v="2"/>
    <x v="7"/>
    <s v="T65"/>
    <x v="2"/>
  </r>
  <r>
    <n v="9925"/>
    <x v="4"/>
    <x v="29"/>
    <n v="1751.68"/>
    <x v="0"/>
    <n v="771.83"/>
    <s v="Chad Sievert"/>
    <x v="2"/>
    <x v="0"/>
    <x v="0"/>
    <x v="11"/>
    <s v="Avery Trapezoid Extra Heavy Duty 4&quot; Binders"/>
    <x v="2"/>
  </r>
  <r>
    <n v="20455"/>
    <x v="4"/>
    <x v="2"/>
    <n v="381.1995"/>
    <x v="0"/>
    <n v="-233.56"/>
    <s v="Dana Kaydos"/>
    <x v="2"/>
    <x v="0"/>
    <x v="2"/>
    <x v="7"/>
    <s v="V 3600 Series"/>
    <x v="2"/>
  </r>
  <r>
    <n v="38625"/>
    <x v="1"/>
    <x v="43"/>
    <n v="2752"/>
    <x v="0"/>
    <n v="336.47"/>
    <s v="Chad Sievert"/>
    <x v="3"/>
    <x v="0"/>
    <x v="2"/>
    <x v="12"/>
    <s v="US Robotics 56K V.92 External Faxmodem"/>
    <x v="2"/>
  </r>
  <r>
    <n v="41217"/>
    <x v="0"/>
    <x v="26"/>
    <n v="1314.64"/>
    <x v="0"/>
    <n v="575.38"/>
    <s v="Nathan Cano"/>
    <x v="3"/>
    <x v="1"/>
    <x v="0"/>
    <x v="10"/>
    <s v="Eaton Premium Continuous-Feed Paper, 25% Cotton, Letter Size, White, 1000 Shts/Box"/>
    <x v="2"/>
  </r>
  <r>
    <n v="41927"/>
    <x v="1"/>
    <x v="41"/>
    <n v="2332.23"/>
    <x v="0"/>
    <n v="1085.93"/>
    <s v="Matt Abelman"/>
    <x v="3"/>
    <x v="2"/>
    <x v="0"/>
    <x v="10"/>
    <s v="Xerox 1885"/>
    <x v="2"/>
  </r>
  <r>
    <n v="48230"/>
    <x v="1"/>
    <x v="36"/>
    <n v="1140.26"/>
    <x v="0"/>
    <n v="387.2"/>
    <s v="Dana Kaydos"/>
    <x v="5"/>
    <x v="0"/>
    <x v="1"/>
    <x v="1"/>
    <s v="Deflect-o SuperTrayâ„¢ Unbreakable Stackable Tray, Letter, Black"/>
    <x v="2"/>
  </r>
  <r>
    <n v="53600"/>
    <x v="3"/>
    <x v="14"/>
    <n v="55.59"/>
    <x v="0"/>
    <n v="-17.95"/>
    <s v="Roland Black"/>
    <x v="5"/>
    <x v="3"/>
    <x v="0"/>
    <x v="11"/>
    <s v="Wilson Jones Impact Binders"/>
    <x v="2"/>
  </r>
  <r>
    <n v="54150"/>
    <x v="4"/>
    <x v="34"/>
    <n v="2011.6355000000001"/>
    <x v="0"/>
    <n v="-53.69"/>
    <s v="Bart Watters"/>
    <x v="5"/>
    <x v="0"/>
    <x v="2"/>
    <x v="7"/>
    <s v="CF 888"/>
    <x v="2"/>
  </r>
  <r>
    <n v="2147"/>
    <x v="1"/>
    <x v="11"/>
    <n v="605.1"/>
    <x v="0"/>
    <n v="92.81"/>
    <s v="Hallie Redmond"/>
    <x v="5"/>
    <x v="2"/>
    <x v="0"/>
    <x v="3"/>
    <s v="Belkin 8 Outlet Surge Protector"/>
    <x v="2"/>
  </r>
  <r>
    <n v="14503"/>
    <x v="1"/>
    <x v="44"/>
    <n v="438.47"/>
    <x v="0"/>
    <n v="157.88999999999999"/>
    <s v="Bruce Stewart"/>
    <x v="5"/>
    <x v="0"/>
    <x v="0"/>
    <x v="11"/>
    <s v="Surelockâ„¢ Post Binders"/>
    <x v="2"/>
  </r>
  <r>
    <n v="16165"/>
    <x v="1"/>
    <x v="10"/>
    <n v="136.68"/>
    <x v="0"/>
    <n v="-125.16"/>
    <s v="Hallie Redmond"/>
    <x v="5"/>
    <x v="3"/>
    <x v="2"/>
    <x v="12"/>
    <s v="Fellowes 17-key keypad for PS/2 interface"/>
    <x v="2"/>
  </r>
  <r>
    <n v="16165"/>
    <x v="1"/>
    <x v="22"/>
    <n v="3555.29"/>
    <x v="0"/>
    <n v="183.28"/>
    <s v="Hallie Redmond"/>
    <x v="5"/>
    <x v="3"/>
    <x v="0"/>
    <x v="0"/>
    <s v="Fellowes StaxonsteelÂ® Drawer Files"/>
    <x v="2"/>
  </r>
  <r>
    <n v="24386"/>
    <x v="0"/>
    <x v="11"/>
    <n v="76.94"/>
    <x v="0"/>
    <n v="29.67"/>
    <s v="Bruce Stewart"/>
    <x v="5"/>
    <x v="0"/>
    <x v="0"/>
    <x v="9"/>
    <s v="Avery 491"/>
    <x v="2"/>
  </r>
  <r>
    <n v="26016"/>
    <x v="0"/>
    <x v="20"/>
    <n v="1642.6420000000001"/>
    <x v="0"/>
    <n v="314.83999999999997"/>
    <s v="Ken Lonsdale"/>
    <x v="5"/>
    <x v="1"/>
    <x v="2"/>
    <x v="7"/>
    <s v="KF 788"/>
    <x v="2"/>
  </r>
  <r>
    <n v="28130"/>
    <x v="2"/>
    <x v="26"/>
    <n v="404.24"/>
    <x v="0"/>
    <n v="-76.989999999999995"/>
    <s v="Guy Thornton"/>
    <x v="4"/>
    <x v="0"/>
    <x v="0"/>
    <x v="11"/>
    <s v="GBC Pre-Punched Binding Paper, Plastic, White, 8-1/2&quot; x 11&quot;"/>
    <x v="2"/>
  </r>
  <r>
    <n v="28130"/>
    <x v="2"/>
    <x v="12"/>
    <n v="1381.88"/>
    <x v="0"/>
    <n v="598.20000000000005"/>
    <s v="Guy Thornton"/>
    <x v="4"/>
    <x v="0"/>
    <x v="1"/>
    <x v="1"/>
    <s v="Howard Miller 13&quot; Diameter Goldtone Round Wall Clock"/>
    <x v="2"/>
  </r>
  <r>
    <n v="28290"/>
    <x v="2"/>
    <x v="29"/>
    <n v="1307.3499999999999"/>
    <x v="0"/>
    <n v="-154.24"/>
    <s v="Maria Bertelson"/>
    <x v="4"/>
    <x v="2"/>
    <x v="2"/>
    <x v="12"/>
    <s v="Fellowes Internet Keyboard, Platinum"/>
    <x v="2"/>
  </r>
  <r>
    <n v="28290"/>
    <x v="2"/>
    <x v="31"/>
    <n v="523.58000000000004"/>
    <x v="0"/>
    <n v="-179.36"/>
    <s v="Maria Bertelson"/>
    <x v="4"/>
    <x v="2"/>
    <x v="0"/>
    <x v="0"/>
    <s v="Fellowes Super Stor/DrawerÂ® Files"/>
    <x v="2"/>
  </r>
  <r>
    <n v="31238"/>
    <x v="3"/>
    <x v="0"/>
    <n v="7512.03"/>
    <x v="0"/>
    <n v="2017.64"/>
    <s v="Joseph Airdo"/>
    <x v="4"/>
    <x v="0"/>
    <x v="0"/>
    <x v="3"/>
    <s v="Hoover WindTunnelâ„¢ Plus Canister Vacuum"/>
    <x v="2"/>
  </r>
  <r>
    <n v="41059"/>
    <x v="3"/>
    <x v="21"/>
    <n v="363.16"/>
    <x v="0"/>
    <n v="3.92"/>
    <s v="Lycoris Saunders"/>
    <x v="4"/>
    <x v="0"/>
    <x v="0"/>
    <x v="11"/>
    <s v="GBC Laser Imprintable Binding System Covers, Desert Sand"/>
    <x v="2"/>
  </r>
  <r>
    <n v="43424"/>
    <x v="1"/>
    <x v="17"/>
    <n v="772.56"/>
    <x v="0"/>
    <n v="143.87"/>
    <s v="Maria Bertelson"/>
    <x v="4"/>
    <x v="2"/>
    <x v="0"/>
    <x v="3"/>
    <s v="Belkin F5C206VTEL 6 Outlet Surge"/>
    <x v="2"/>
  </r>
  <r>
    <n v="46243"/>
    <x v="2"/>
    <x v="13"/>
    <n v="614.35"/>
    <x v="0"/>
    <n v="78.89"/>
    <s v="Maria Bertelson"/>
    <x v="4"/>
    <x v="0"/>
    <x v="0"/>
    <x v="10"/>
    <s v="Computer Printout Paper with Letter-Trim Perforations"/>
    <x v="2"/>
  </r>
  <r>
    <n v="51361"/>
    <x v="2"/>
    <x v="44"/>
    <n v="76.06"/>
    <x v="0"/>
    <n v="-35.99"/>
    <s v="Meg O'Connel"/>
    <x v="4"/>
    <x v="0"/>
    <x v="0"/>
    <x v="10"/>
    <s v="Xerox 199"/>
    <x v="2"/>
  </r>
  <r>
    <n v="51780"/>
    <x v="2"/>
    <x v="37"/>
    <n v="372.69"/>
    <x v="0"/>
    <n v="-177.03"/>
    <s v="Rob Beeghly"/>
    <x v="4"/>
    <x v="1"/>
    <x v="0"/>
    <x v="11"/>
    <s v="Fellowes Twister Kit, Gray/Clear, 3/pkg"/>
    <x v="2"/>
  </r>
  <r>
    <n v="59909"/>
    <x v="2"/>
    <x v="41"/>
    <n v="411.56"/>
    <x v="0"/>
    <n v="-188.02"/>
    <s v="Christina Vanderzanden"/>
    <x v="4"/>
    <x v="3"/>
    <x v="0"/>
    <x v="0"/>
    <s v="Staples File Caddy"/>
    <x v="2"/>
  </r>
  <r>
    <n v="15808"/>
    <x v="4"/>
    <x v="37"/>
    <n v="906.64"/>
    <x v="0"/>
    <n v="-148.93"/>
    <s v="Bill Donatelli"/>
    <x v="4"/>
    <x v="0"/>
    <x v="0"/>
    <x v="11"/>
    <s v="Avery Flip-Chart Easel Binder, Black"/>
    <x v="2"/>
  </r>
  <r>
    <n v="21091"/>
    <x v="0"/>
    <x v="12"/>
    <n v="270.73"/>
    <x v="0"/>
    <n v="-54.57"/>
    <s v="Bill Donatelli"/>
    <x v="4"/>
    <x v="0"/>
    <x v="0"/>
    <x v="11"/>
    <s v="GBC Instant Indexâ„¢ System for Binding Systems"/>
    <x v="2"/>
  </r>
  <r>
    <n v="28420"/>
    <x v="2"/>
    <x v="38"/>
    <n v="45.64"/>
    <x v="0"/>
    <n v="-0.11"/>
    <s v="Bill Donatelli"/>
    <x v="4"/>
    <x v="0"/>
    <x v="0"/>
    <x v="13"/>
    <s v="Park Ridgeâ„¢ Embossed Executive Business Envelopes"/>
    <x v="2"/>
  </r>
  <r>
    <n v="33255"/>
    <x v="4"/>
    <x v="22"/>
    <n v="108.21"/>
    <x v="0"/>
    <n v="-50.02"/>
    <s v="Russell Applegate"/>
    <x v="4"/>
    <x v="2"/>
    <x v="0"/>
    <x v="10"/>
    <s v="Xerox 4200 Series MultiUse Premium Copy Paper (20Lb. and 84 Bright)"/>
    <x v="2"/>
  </r>
  <r>
    <n v="35584"/>
    <x v="3"/>
    <x v="11"/>
    <n v="150.33000000000001"/>
    <x v="0"/>
    <n v="-98.23"/>
    <s v="Joel Jenkins"/>
    <x v="4"/>
    <x v="0"/>
    <x v="0"/>
    <x v="0"/>
    <s v="Filing/Storage Totes and Swivel Casters"/>
    <x v="2"/>
  </r>
  <r>
    <n v="35908"/>
    <x v="1"/>
    <x v="5"/>
    <n v="529.28"/>
    <x v="0"/>
    <n v="-30.27"/>
    <s v="Brad Eason"/>
    <x v="4"/>
    <x v="3"/>
    <x v="0"/>
    <x v="0"/>
    <s v="Portable Personal File Box"/>
    <x v="2"/>
  </r>
  <r>
    <n v="293"/>
    <x v="0"/>
    <x v="9"/>
    <n v="244.57"/>
    <x v="1"/>
    <n v="46.71"/>
    <s v="Barry French"/>
    <x v="0"/>
    <x v="1"/>
    <x v="0"/>
    <x v="11"/>
    <s v="Cardinal Slant-DÂ® Ring Binder, Heavy Gauge Vinyl"/>
    <x v="2"/>
  </r>
  <r>
    <n v="1792"/>
    <x v="2"/>
    <x v="43"/>
    <n v="370.48"/>
    <x v="1"/>
    <n v="-5.45"/>
    <s v="Carlos Soltero"/>
    <x v="0"/>
    <x v="1"/>
    <x v="0"/>
    <x v="0"/>
    <s v="Tenex Personal Project File with Scoop Front Design, Black"/>
    <x v="2"/>
  </r>
  <r>
    <n v="6980"/>
    <x v="1"/>
    <x v="46"/>
    <n v="136.29"/>
    <x v="1"/>
    <n v="-77.28"/>
    <s v="Ralph Knight"/>
    <x v="0"/>
    <x v="1"/>
    <x v="0"/>
    <x v="11"/>
    <s v="Angle-D Binders with Locking Rings, Label Holders"/>
    <x v="2"/>
  </r>
  <r>
    <n v="8995"/>
    <x v="0"/>
    <x v="37"/>
    <n v="266.36"/>
    <x v="1"/>
    <n v="-191.28"/>
    <s v="Beth Paige"/>
    <x v="1"/>
    <x v="1"/>
    <x v="0"/>
    <x v="10"/>
    <s v="Xerox 217"/>
    <x v="2"/>
  </r>
  <r>
    <n v="10945"/>
    <x v="3"/>
    <x v="44"/>
    <n v="1170.0250000000001"/>
    <x v="1"/>
    <n v="4.22"/>
    <s v="Ralph Knight"/>
    <x v="1"/>
    <x v="1"/>
    <x v="2"/>
    <x v="7"/>
    <s v="600 Series Flip"/>
    <x v="2"/>
  </r>
  <r>
    <n v="11911"/>
    <x v="4"/>
    <x v="35"/>
    <n v="397.84"/>
    <x v="1"/>
    <n v="-14.75"/>
    <s v="Edward Hooks"/>
    <x v="1"/>
    <x v="1"/>
    <x v="0"/>
    <x v="11"/>
    <s v="GBC Twin Loopâ„¢ Wire Binding Elements, 9/16&quot; Spine, Black"/>
    <x v="2"/>
  </r>
  <r>
    <n v="14726"/>
    <x v="2"/>
    <x v="11"/>
    <n v="310.87"/>
    <x v="1"/>
    <n v="-21.48"/>
    <s v="Ralph Knight"/>
    <x v="1"/>
    <x v="1"/>
    <x v="2"/>
    <x v="12"/>
    <s v="Fellowes Basic 104-Key Keyboard, Platinum"/>
    <x v="2"/>
  </r>
  <r>
    <n v="16932"/>
    <x v="4"/>
    <x v="35"/>
    <n v="144.84"/>
    <x v="1"/>
    <n v="-120.99"/>
    <s v="Carlos Soltero"/>
    <x v="1"/>
    <x v="1"/>
    <x v="0"/>
    <x v="10"/>
    <s v="Xerox 1924"/>
    <x v="2"/>
  </r>
  <r>
    <n v="21889"/>
    <x v="2"/>
    <x v="0"/>
    <n v="1049.79"/>
    <x v="1"/>
    <n v="135.79"/>
    <s v="Becky Castell"/>
    <x v="1"/>
    <x v="1"/>
    <x v="1"/>
    <x v="1"/>
    <s v="Howard Miller 13-3/4&quot; Diameter Brushed Chrome Round Wall Clock"/>
    <x v="2"/>
  </r>
  <r>
    <n v="21889"/>
    <x v="2"/>
    <x v="16"/>
    <n v="817.18"/>
    <x v="1"/>
    <n v="103.38"/>
    <s v="Becky Castell"/>
    <x v="1"/>
    <x v="1"/>
    <x v="0"/>
    <x v="0"/>
    <s v="Recycled Steel Personal File for Standard File Folders"/>
    <x v="2"/>
  </r>
  <r>
    <n v="22532"/>
    <x v="4"/>
    <x v="45"/>
    <n v="121.66"/>
    <x v="1"/>
    <n v="-11.8"/>
    <s v="Carlos Soltero"/>
    <x v="1"/>
    <x v="1"/>
    <x v="0"/>
    <x v="11"/>
    <s v="GBC Standard Plastic Binding Systems Combs"/>
    <x v="2"/>
  </r>
  <r>
    <n v="27109"/>
    <x v="4"/>
    <x v="8"/>
    <n v="538.22"/>
    <x v="1"/>
    <n v="-154.66"/>
    <s v="Barry French"/>
    <x v="1"/>
    <x v="1"/>
    <x v="2"/>
    <x v="12"/>
    <s v="Micro Innovations 104 Keyboard"/>
    <x v="2"/>
  </r>
  <r>
    <n v="28675"/>
    <x v="4"/>
    <x v="11"/>
    <n v="822.84249999999997"/>
    <x v="1"/>
    <n v="4.3899999999999997"/>
    <s v="Ralph Knight"/>
    <x v="1"/>
    <x v="1"/>
    <x v="2"/>
    <x v="7"/>
    <n v="252"/>
    <x v="2"/>
  </r>
  <r>
    <n v="29287"/>
    <x v="0"/>
    <x v="42"/>
    <n v="281.39"/>
    <x v="1"/>
    <n v="-106.4"/>
    <s v="Edward Hooks"/>
    <x v="1"/>
    <x v="1"/>
    <x v="0"/>
    <x v="11"/>
    <s v="Binder Posts"/>
    <x v="2"/>
  </r>
  <r>
    <n v="38884"/>
    <x v="0"/>
    <x v="40"/>
    <n v="256"/>
    <x v="1"/>
    <n v="-119.84"/>
    <s v="Edward Hooks"/>
    <x v="1"/>
    <x v="1"/>
    <x v="0"/>
    <x v="10"/>
    <s v="Xerox 4200 Series MultiUse Premium Copy Paper (20Lb. and 84 Bright)"/>
    <x v="2"/>
  </r>
  <r>
    <n v="40160"/>
    <x v="4"/>
    <x v="26"/>
    <n v="1404.22"/>
    <x v="1"/>
    <n v="202.87"/>
    <s v="Julia Texas"/>
    <x v="1"/>
    <x v="1"/>
    <x v="1"/>
    <x v="1"/>
    <s v="Howard Miller 16&quot; Diameter Gallery Wall Clock"/>
    <x v="2"/>
  </r>
  <r>
    <n v="45217"/>
    <x v="1"/>
    <x v="7"/>
    <n v="6789.9274999999998"/>
    <x v="1"/>
    <n v="1864.66"/>
    <s v="Ralph Knight"/>
    <x v="1"/>
    <x v="1"/>
    <x v="2"/>
    <x v="7"/>
    <s v="2160i"/>
    <x v="2"/>
  </r>
  <r>
    <n v="55363"/>
    <x v="0"/>
    <x v="44"/>
    <n v="2232.06"/>
    <x v="1"/>
    <n v="542.16"/>
    <s v="Ralph Arnett"/>
    <x v="1"/>
    <x v="1"/>
    <x v="0"/>
    <x v="0"/>
    <s v="Dual Level, Single-Width Filing Carts"/>
    <x v="2"/>
  </r>
  <r>
    <n v="57127"/>
    <x v="2"/>
    <x v="45"/>
    <n v="735.54"/>
    <x v="1"/>
    <n v="171.82"/>
    <s v="Ralph Knight"/>
    <x v="1"/>
    <x v="1"/>
    <x v="0"/>
    <x v="10"/>
    <s v="Xerox 194"/>
    <x v="2"/>
  </r>
  <r>
    <n v="58055"/>
    <x v="4"/>
    <x v="21"/>
    <n v="208.6"/>
    <x v="1"/>
    <n v="-56.45"/>
    <s v="Julia Texas"/>
    <x v="2"/>
    <x v="1"/>
    <x v="1"/>
    <x v="1"/>
    <s v="EldonÂ® Expressionsâ„¢ Wood Desk Accessories, Oak"/>
    <x v="2"/>
  </r>
  <r>
    <n v="59202"/>
    <x v="3"/>
    <x v="2"/>
    <n v="83.81"/>
    <x v="1"/>
    <n v="21.92"/>
    <s v="Andrew Gjertsen"/>
    <x v="2"/>
    <x v="1"/>
    <x v="0"/>
    <x v="9"/>
    <s v="Avery 485"/>
    <x v="2"/>
  </r>
  <r>
    <n v="59585"/>
    <x v="0"/>
    <x v="5"/>
    <n v="712.04"/>
    <x v="1"/>
    <n v="-110.93"/>
    <s v="Edward Hooks"/>
    <x v="2"/>
    <x v="1"/>
    <x v="2"/>
    <x v="5"/>
    <s v="AT&amp;T Black Trimline Phone, Model 210"/>
    <x v="2"/>
  </r>
  <r>
    <n v="645"/>
    <x v="0"/>
    <x v="37"/>
    <n v="557.85"/>
    <x v="1"/>
    <n v="89.45"/>
    <s v="Harold Engle"/>
    <x v="2"/>
    <x v="1"/>
    <x v="0"/>
    <x v="11"/>
    <s v="GBC Binding covers"/>
    <x v="2"/>
  </r>
  <r>
    <n v="13120"/>
    <x v="2"/>
    <x v="41"/>
    <n v="590.42999999999995"/>
    <x v="1"/>
    <n v="82.59"/>
    <s v="Joy Smith"/>
    <x v="2"/>
    <x v="1"/>
    <x v="0"/>
    <x v="11"/>
    <s v="GBC Binding covers"/>
    <x v="2"/>
  </r>
  <r>
    <n v="13120"/>
    <x v="2"/>
    <x v="14"/>
    <n v="216.33"/>
    <x v="1"/>
    <n v="-17.37"/>
    <s v="Joy Smith"/>
    <x v="2"/>
    <x v="1"/>
    <x v="0"/>
    <x v="11"/>
    <s v="GBC Standard Therm-A-Bind Covers"/>
    <x v="2"/>
  </r>
  <r>
    <n v="15618"/>
    <x v="3"/>
    <x v="18"/>
    <n v="50.93"/>
    <x v="1"/>
    <n v="-34.979999999999997"/>
    <s v="Joy Smith"/>
    <x v="2"/>
    <x v="1"/>
    <x v="0"/>
    <x v="10"/>
    <s v="Xerox 1928"/>
    <x v="2"/>
  </r>
  <r>
    <n v="15618"/>
    <x v="3"/>
    <x v="20"/>
    <n v="792.8"/>
    <x v="1"/>
    <n v="26.27"/>
    <s v="Joy Smith"/>
    <x v="2"/>
    <x v="1"/>
    <x v="0"/>
    <x v="10"/>
    <s v="Xerox 1939"/>
    <x v="2"/>
  </r>
  <r>
    <n v="15618"/>
    <x v="3"/>
    <x v="44"/>
    <n v="782.45050000000003"/>
    <x v="1"/>
    <n v="-11.4"/>
    <s v="Joy Smith"/>
    <x v="2"/>
    <x v="1"/>
    <x v="2"/>
    <x v="7"/>
    <s v="StarTAC 7760"/>
    <x v="2"/>
  </r>
  <r>
    <n v="16419"/>
    <x v="1"/>
    <x v="29"/>
    <n v="241.19"/>
    <x v="1"/>
    <n v="-103.65"/>
    <s v="Joy Smith"/>
    <x v="2"/>
    <x v="1"/>
    <x v="0"/>
    <x v="10"/>
    <s v="Xerox 1978"/>
    <x v="2"/>
  </r>
  <r>
    <n v="30499"/>
    <x v="0"/>
    <x v="16"/>
    <n v="92.06"/>
    <x v="1"/>
    <n v="5.66"/>
    <s v="Carlos Soltero"/>
    <x v="2"/>
    <x v="1"/>
    <x v="0"/>
    <x v="13"/>
    <s v="Wausau Papers AstrobrightsÂ® Colored Envelopes"/>
    <x v="2"/>
  </r>
  <r>
    <n v="34978"/>
    <x v="0"/>
    <x v="30"/>
    <n v="165.51"/>
    <x v="1"/>
    <n v="-269.91000000000003"/>
    <s v="Carlos Soltero"/>
    <x v="2"/>
    <x v="1"/>
    <x v="0"/>
    <x v="11"/>
    <s v="Self-Adhesive Ring Binder Labels"/>
    <x v="2"/>
  </r>
  <r>
    <n v="35558"/>
    <x v="4"/>
    <x v="38"/>
    <n v="34.880000000000003"/>
    <x v="1"/>
    <n v="-22.12"/>
    <s v="Carlos Soltero"/>
    <x v="2"/>
    <x v="1"/>
    <x v="1"/>
    <x v="1"/>
    <s v="9-3/4 Diameter Round Wall Clock"/>
    <x v="2"/>
  </r>
  <r>
    <n v="41570"/>
    <x v="1"/>
    <x v="4"/>
    <n v="2289.92"/>
    <x v="1"/>
    <n v="1037.55"/>
    <s v="Harold Engle"/>
    <x v="2"/>
    <x v="1"/>
    <x v="0"/>
    <x v="10"/>
    <s v="Xerox 1941"/>
    <x v="2"/>
  </r>
  <r>
    <n v="46119"/>
    <x v="4"/>
    <x v="26"/>
    <n v="93.05"/>
    <x v="1"/>
    <n v="15.27"/>
    <s v="Carlos Soltero"/>
    <x v="2"/>
    <x v="1"/>
    <x v="0"/>
    <x v="11"/>
    <s v="Durable Pressboard Binders"/>
    <x v="2"/>
  </r>
  <r>
    <n v="52130"/>
    <x v="2"/>
    <x v="45"/>
    <n v="63.33"/>
    <x v="1"/>
    <n v="-39.96"/>
    <s v="Carlos Soltero"/>
    <x v="5"/>
    <x v="1"/>
    <x v="0"/>
    <x v="11"/>
    <s v="ACCOHIDEÂ® Binder by Acco"/>
    <x v="2"/>
  </r>
  <r>
    <n v="52130"/>
    <x v="2"/>
    <x v="33"/>
    <n v="1436.55"/>
    <x v="1"/>
    <n v="-4.01"/>
    <s v="Carlos Soltero"/>
    <x v="5"/>
    <x v="1"/>
    <x v="1"/>
    <x v="1"/>
    <s v="Eldon Executive Woodline II Cherry Finish Desk Accessories"/>
    <x v="2"/>
  </r>
  <r>
    <n v="53508"/>
    <x v="0"/>
    <x v="45"/>
    <n v="1072.22"/>
    <x v="1"/>
    <n v="149.63999999999999"/>
    <s v="Joy Smith"/>
    <x v="5"/>
    <x v="1"/>
    <x v="2"/>
    <x v="12"/>
    <s v="Logitech Cordless Navigator Duo"/>
    <x v="2"/>
  </r>
  <r>
    <n v="450"/>
    <x v="1"/>
    <x v="1"/>
    <n v="543.72"/>
    <x v="1"/>
    <n v="-211.13"/>
    <s v="Matt Collins"/>
    <x v="3"/>
    <x v="1"/>
    <x v="0"/>
    <x v="0"/>
    <s v="Hanging Personal Folder File"/>
    <x v="2"/>
  </r>
  <r>
    <n v="1028"/>
    <x v="0"/>
    <x v="48"/>
    <n v="2021.1469999999999"/>
    <x v="1"/>
    <n v="-60.39"/>
    <s v="Matt Collins"/>
    <x v="3"/>
    <x v="1"/>
    <x v="2"/>
    <x v="7"/>
    <n v="3285"/>
    <x v="2"/>
  </r>
  <r>
    <n v="2883"/>
    <x v="2"/>
    <x v="17"/>
    <n v="2154.34"/>
    <x v="1"/>
    <n v="177.66"/>
    <s v="Rob Haberlin"/>
    <x v="3"/>
    <x v="1"/>
    <x v="0"/>
    <x v="0"/>
    <s v="Fellowes Bankers Boxâ„¢ StaxonsteelÂ® Drawer File/Stacking System"/>
    <x v="2"/>
  </r>
  <r>
    <n v="5318"/>
    <x v="0"/>
    <x v="14"/>
    <n v="1042.25"/>
    <x v="1"/>
    <n v="195.16"/>
    <s v="Matt Collins"/>
    <x v="3"/>
    <x v="1"/>
    <x v="0"/>
    <x v="3"/>
    <s v="Kensington 7 Outlet MasterPieceÂ® HOMEOFFICE Power Control Center"/>
    <x v="2"/>
  </r>
  <r>
    <n v="6115"/>
    <x v="3"/>
    <x v="35"/>
    <n v="409.08"/>
    <x v="1"/>
    <n v="78.86"/>
    <s v="Matt Collins"/>
    <x v="3"/>
    <x v="1"/>
    <x v="1"/>
    <x v="1"/>
    <s v="Seth Thomas 13 1/2&quot; Wall Clock"/>
    <x v="2"/>
  </r>
  <r>
    <n v="9792"/>
    <x v="2"/>
    <x v="44"/>
    <n v="84.09"/>
    <x v="1"/>
    <n v="-73.14"/>
    <s v="Sally Knutson"/>
    <x v="3"/>
    <x v="1"/>
    <x v="0"/>
    <x v="11"/>
    <s v="3M Organizer Strips"/>
    <x v="2"/>
  </r>
  <r>
    <n v="14275"/>
    <x v="2"/>
    <x v="39"/>
    <n v="42.22"/>
    <x v="1"/>
    <n v="-7.73"/>
    <s v="Gene Hale"/>
    <x v="3"/>
    <x v="1"/>
    <x v="0"/>
    <x v="11"/>
    <s v="Economy Binders"/>
    <x v="2"/>
  </r>
  <r>
    <n v="14535"/>
    <x v="1"/>
    <x v="19"/>
    <n v="245.96"/>
    <x v="1"/>
    <n v="-33.82"/>
    <s v="Gene Hale"/>
    <x v="3"/>
    <x v="1"/>
    <x v="0"/>
    <x v="0"/>
    <s v="X-Rackâ„¢ File for Hanging Folders"/>
    <x v="2"/>
  </r>
  <r>
    <n v="17926"/>
    <x v="4"/>
    <x v="15"/>
    <n v="608.33000000000004"/>
    <x v="1"/>
    <n v="-70.040000000000006"/>
    <s v="Sally Knutson"/>
    <x v="3"/>
    <x v="1"/>
    <x v="0"/>
    <x v="0"/>
    <s v="Eldon Jumbo ProFileâ„¢ Portable File Boxes Graphite/Black"/>
    <x v="2"/>
  </r>
  <r>
    <n v="49634"/>
    <x v="1"/>
    <x v="5"/>
    <n v="132.31"/>
    <x v="1"/>
    <n v="10.91"/>
    <s v="Sally Knutson"/>
    <x v="3"/>
    <x v="1"/>
    <x v="0"/>
    <x v="11"/>
    <s v="Avery Durable Binders"/>
    <x v="2"/>
  </r>
  <r>
    <n v="53825"/>
    <x v="2"/>
    <x v="33"/>
    <n v="1646.05"/>
    <x v="1"/>
    <n v="649.79999999999995"/>
    <s v="Joy Smith"/>
    <x v="3"/>
    <x v="1"/>
    <x v="0"/>
    <x v="10"/>
    <s v="Xerox 1885"/>
    <x v="2"/>
  </r>
  <r>
    <n v="21509"/>
    <x v="0"/>
    <x v="45"/>
    <n v="47.93"/>
    <x v="1"/>
    <n v="15.82"/>
    <s v="Dennis Bolton"/>
    <x v="3"/>
    <x v="1"/>
    <x v="0"/>
    <x v="9"/>
    <s v="Avery 487"/>
    <x v="2"/>
  </r>
  <r>
    <n v="52326"/>
    <x v="2"/>
    <x v="23"/>
    <n v="152.28"/>
    <x v="1"/>
    <n v="-154.81"/>
    <s v="Dennis Bolton"/>
    <x v="3"/>
    <x v="1"/>
    <x v="0"/>
    <x v="11"/>
    <s v="Acco Pressboard Covers with Storage Hooks, 14 7/8&quot; x 11&quot;, Dark Blue"/>
    <x v="2"/>
  </r>
  <r>
    <n v="54947"/>
    <x v="1"/>
    <x v="37"/>
    <n v="1498.46"/>
    <x v="1"/>
    <n v="565.37"/>
    <s v="Peter Buhler"/>
    <x v="3"/>
    <x v="1"/>
    <x v="1"/>
    <x v="1"/>
    <s v="Hand-Finished Solid Wood Document Frame"/>
    <x v="2"/>
  </r>
  <r>
    <n v="4257"/>
    <x v="3"/>
    <x v="5"/>
    <n v="253.89"/>
    <x v="1"/>
    <n v="-83.66"/>
    <s v="Liz Price"/>
    <x v="3"/>
    <x v="1"/>
    <x v="0"/>
    <x v="13"/>
    <s v="Staples Brown Kraft Recycled Clasp Envelopes"/>
    <x v="2"/>
  </r>
  <r>
    <n v="5698"/>
    <x v="3"/>
    <x v="11"/>
    <n v="297.05"/>
    <x v="1"/>
    <n v="-16.89"/>
    <s v="Kristina Nunn"/>
    <x v="3"/>
    <x v="1"/>
    <x v="0"/>
    <x v="3"/>
    <s v="Kensington 6 Outlet Guardian Standard Surge Protector"/>
    <x v="2"/>
  </r>
  <r>
    <n v="5698"/>
    <x v="3"/>
    <x v="2"/>
    <n v="108.26"/>
    <x v="1"/>
    <n v="25.51"/>
    <s v="Kristina Nunn"/>
    <x v="3"/>
    <x v="1"/>
    <x v="0"/>
    <x v="13"/>
    <s v="#10 White Business Envelopes,4 1/8 x 9 1/2"/>
    <x v="2"/>
  </r>
  <r>
    <n v="11301"/>
    <x v="3"/>
    <x v="32"/>
    <n v="1194.96"/>
    <x v="1"/>
    <n v="107.45"/>
    <s v="Tony Chapman"/>
    <x v="3"/>
    <x v="1"/>
    <x v="2"/>
    <x v="12"/>
    <s v="Microsoft Natural Keyboard Elite"/>
    <x v="2"/>
  </r>
  <r>
    <n v="16161"/>
    <x v="3"/>
    <x v="30"/>
    <n v="2692.6895"/>
    <x v="1"/>
    <n v="768.32"/>
    <s v="Kristina Nunn"/>
    <x v="3"/>
    <x v="1"/>
    <x v="2"/>
    <x v="7"/>
    <s v="6162i"/>
    <x v="2"/>
  </r>
  <r>
    <n v="20038"/>
    <x v="2"/>
    <x v="37"/>
    <n v="173.44"/>
    <x v="1"/>
    <n v="-172.4"/>
    <s v="Sally Knutson"/>
    <x v="3"/>
    <x v="1"/>
    <x v="1"/>
    <x v="1"/>
    <s v="Eldon Image Series Black Desk Accessories"/>
    <x v="2"/>
  </r>
  <r>
    <n v="20422"/>
    <x v="0"/>
    <x v="25"/>
    <n v="15.38"/>
    <x v="1"/>
    <n v="1.61"/>
    <s v="Gene Hale"/>
    <x v="3"/>
    <x v="1"/>
    <x v="0"/>
    <x v="9"/>
    <s v="Avery 498"/>
    <x v="2"/>
  </r>
  <r>
    <n v="24450"/>
    <x v="4"/>
    <x v="15"/>
    <n v="443.35"/>
    <x v="1"/>
    <n v="-21.73"/>
    <s v="Kristina Nunn"/>
    <x v="3"/>
    <x v="1"/>
    <x v="0"/>
    <x v="3"/>
    <s v="Staples 6 Outlet Surge"/>
    <x v="2"/>
  </r>
  <r>
    <n v="24450"/>
    <x v="4"/>
    <x v="10"/>
    <n v="30.85"/>
    <x v="1"/>
    <n v="-12.88"/>
    <s v="Kristina Nunn"/>
    <x v="3"/>
    <x v="1"/>
    <x v="0"/>
    <x v="10"/>
    <s v="Xerox 1903"/>
    <x v="2"/>
  </r>
  <r>
    <n v="25031"/>
    <x v="0"/>
    <x v="39"/>
    <n v="100.11"/>
    <x v="1"/>
    <n v="-41.7"/>
    <s v="Sally Knutson"/>
    <x v="3"/>
    <x v="1"/>
    <x v="0"/>
    <x v="10"/>
    <s v="Staples Copy Paper (20Lb. and 84 Bright)"/>
    <x v="2"/>
  </r>
  <r>
    <n v="25830"/>
    <x v="2"/>
    <x v="25"/>
    <n v="25.34"/>
    <x v="1"/>
    <n v="-21.29"/>
    <s v="Justin Hirsh"/>
    <x v="3"/>
    <x v="1"/>
    <x v="0"/>
    <x v="3"/>
    <s v="Eureka Disposable Bags for SanitaireÂ® Vibra Groomer IÂ® Upright Vac"/>
    <x v="2"/>
  </r>
  <r>
    <n v="25830"/>
    <x v="2"/>
    <x v="48"/>
    <n v="178.57"/>
    <x v="1"/>
    <n v="-37.39"/>
    <s v="Justin Hirsh"/>
    <x v="3"/>
    <x v="1"/>
    <x v="0"/>
    <x v="11"/>
    <s v="Recycled Premium Regency Composition Covers"/>
    <x v="2"/>
  </r>
  <r>
    <n v="30147"/>
    <x v="1"/>
    <x v="15"/>
    <n v="740.14"/>
    <x v="1"/>
    <n v="29.73"/>
    <s v="Cathy Armstrong"/>
    <x v="3"/>
    <x v="1"/>
    <x v="1"/>
    <x v="1"/>
    <s v="12-1/2 Diameter Round Wall Clock"/>
    <x v="2"/>
  </r>
  <r>
    <n v="30310"/>
    <x v="3"/>
    <x v="0"/>
    <n v="2024.0284999999999"/>
    <x v="1"/>
    <n v="4.9000000000000004"/>
    <s v="Thomas Brumley"/>
    <x v="3"/>
    <x v="1"/>
    <x v="2"/>
    <x v="7"/>
    <s v="StarTAC 6500"/>
    <x v="2"/>
  </r>
  <r>
    <n v="35649"/>
    <x v="3"/>
    <x v="18"/>
    <n v="43.26"/>
    <x v="1"/>
    <n v="3.9"/>
    <s v="Justin Hirsh"/>
    <x v="3"/>
    <x v="1"/>
    <x v="0"/>
    <x v="11"/>
    <s v="Tuff Stuffâ„¢ Recycled Round Ring Binders"/>
    <x v="2"/>
  </r>
  <r>
    <n v="35649"/>
    <x v="3"/>
    <x v="35"/>
    <n v="174.03"/>
    <x v="1"/>
    <n v="-42.37"/>
    <s v="Justin Hirsh"/>
    <x v="3"/>
    <x v="1"/>
    <x v="0"/>
    <x v="10"/>
    <s v="Xerox 1994"/>
    <x v="2"/>
  </r>
  <r>
    <n v="41412"/>
    <x v="1"/>
    <x v="40"/>
    <n v="263.81"/>
    <x v="1"/>
    <n v="-237.54"/>
    <s v="Shahid Shariari"/>
    <x v="3"/>
    <x v="1"/>
    <x v="0"/>
    <x v="11"/>
    <s v="3M Organizer Strips"/>
    <x v="2"/>
  </r>
  <r>
    <n v="42339"/>
    <x v="4"/>
    <x v="13"/>
    <n v="206.54"/>
    <x v="1"/>
    <n v="-178.82"/>
    <s v="Cathy Armstrong"/>
    <x v="3"/>
    <x v="1"/>
    <x v="0"/>
    <x v="10"/>
    <s v="Xerox 1993"/>
    <x v="2"/>
  </r>
  <r>
    <n v="43111"/>
    <x v="0"/>
    <x v="9"/>
    <n v="4722.83"/>
    <x v="1"/>
    <n v="1749.78"/>
    <s v="Sally Knutson"/>
    <x v="3"/>
    <x v="1"/>
    <x v="0"/>
    <x v="11"/>
    <s v="GBC DocuBind P100 Manual Binding Machine"/>
    <x v="2"/>
  </r>
  <r>
    <n v="47520"/>
    <x v="1"/>
    <x v="33"/>
    <n v="277.88"/>
    <x v="1"/>
    <n v="-64.41"/>
    <s v="Liz Price"/>
    <x v="2"/>
    <x v="1"/>
    <x v="0"/>
    <x v="11"/>
    <s v="GBC VeloBinder Strips"/>
    <x v="2"/>
  </r>
  <r>
    <n v="47520"/>
    <x v="1"/>
    <x v="40"/>
    <n v="925.3"/>
    <x v="1"/>
    <n v="257.31"/>
    <s v="Liz Price"/>
    <x v="2"/>
    <x v="1"/>
    <x v="0"/>
    <x v="10"/>
    <s v="Xerox Blank Computer Paper"/>
    <x v="2"/>
  </r>
  <r>
    <n v="49088"/>
    <x v="4"/>
    <x v="13"/>
    <n v="1295.54"/>
    <x v="1"/>
    <n v="214.23"/>
    <s v="Kristina Nunn"/>
    <x v="2"/>
    <x v="1"/>
    <x v="0"/>
    <x v="10"/>
    <s v="Xerox 1893"/>
    <x v="2"/>
  </r>
  <r>
    <n v="49634"/>
    <x v="1"/>
    <x v="36"/>
    <n v="403.73"/>
    <x v="1"/>
    <n v="-44.13"/>
    <s v="Sally Knutson"/>
    <x v="2"/>
    <x v="1"/>
    <x v="0"/>
    <x v="3"/>
    <s v="Belkin 6 Outlet Metallic Surge Strip"/>
    <x v="2"/>
  </r>
  <r>
    <n v="53025"/>
    <x v="4"/>
    <x v="12"/>
    <n v="195.57"/>
    <x v="1"/>
    <n v="-132.93"/>
    <s v="Justin Hirsh"/>
    <x v="2"/>
    <x v="1"/>
    <x v="0"/>
    <x v="10"/>
    <s v="Xerox 1920"/>
    <x v="2"/>
  </r>
  <r>
    <n v="54304"/>
    <x v="0"/>
    <x v="48"/>
    <n v="558.62"/>
    <x v="1"/>
    <n v="118.32"/>
    <s v="Justin Hirsh"/>
    <x v="2"/>
    <x v="1"/>
    <x v="0"/>
    <x v="3"/>
    <s v="Belkin Premiere Surge Master II 8-outlet surge protector"/>
    <x v="2"/>
  </r>
  <r>
    <n v="56321"/>
    <x v="4"/>
    <x v="4"/>
    <n v="135.88"/>
    <x v="1"/>
    <n v="-75.39"/>
    <s v="Shahid Shariari"/>
    <x v="2"/>
    <x v="1"/>
    <x v="0"/>
    <x v="11"/>
    <s v="Wilson Jones â€œSnapâ€ Scratch Pad Binder Tool for Ring Binders"/>
    <x v="2"/>
  </r>
  <r>
    <n v="57671"/>
    <x v="1"/>
    <x v="3"/>
    <n v="22.78"/>
    <x v="1"/>
    <n v="3.96"/>
    <s v="Liz Price"/>
    <x v="2"/>
    <x v="1"/>
    <x v="0"/>
    <x v="9"/>
    <s v="Avery 510"/>
    <x v="2"/>
  </r>
  <r>
    <n v="58978"/>
    <x v="2"/>
    <x v="45"/>
    <n v="75.89"/>
    <x v="1"/>
    <n v="-31.01"/>
    <s v="Kristina Nunn"/>
    <x v="2"/>
    <x v="1"/>
    <x v="0"/>
    <x v="10"/>
    <s v="Xerox 193"/>
    <x v="2"/>
  </r>
  <r>
    <n v="5092"/>
    <x v="2"/>
    <x v="35"/>
    <n v="978.77"/>
    <x v="1"/>
    <n v="220.91"/>
    <s v="John Castell"/>
    <x v="2"/>
    <x v="1"/>
    <x v="0"/>
    <x v="10"/>
    <s v="Xerox 1892"/>
    <x v="2"/>
  </r>
  <r>
    <n v="8257"/>
    <x v="2"/>
    <x v="46"/>
    <n v="881.32"/>
    <x v="1"/>
    <n v="373.67"/>
    <s v="David Philippe"/>
    <x v="2"/>
    <x v="1"/>
    <x v="0"/>
    <x v="10"/>
    <s v="Xerox 1910"/>
    <x v="2"/>
  </r>
  <r>
    <n v="9285"/>
    <x v="4"/>
    <x v="31"/>
    <n v="124.81"/>
    <x v="1"/>
    <n v="-11.94"/>
    <s v="David Philippe"/>
    <x v="2"/>
    <x v="1"/>
    <x v="0"/>
    <x v="11"/>
    <s v="Avery Trapezoid Ring Binder, 3&quot; Capacity, Black, 1040 sheets"/>
    <x v="2"/>
  </r>
  <r>
    <n v="20642"/>
    <x v="0"/>
    <x v="12"/>
    <n v="135.19999999999999"/>
    <x v="1"/>
    <n v="59.4"/>
    <s v="Darren Koutras"/>
    <x v="2"/>
    <x v="1"/>
    <x v="0"/>
    <x v="9"/>
    <s v="Avery 506"/>
    <x v="2"/>
  </r>
  <r>
    <n v="30467"/>
    <x v="4"/>
    <x v="25"/>
    <n v="2019.65"/>
    <x v="1"/>
    <n v="289.88"/>
    <s v="John Castell"/>
    <x v="3"/>
    <x v="1"/>
    <x v="0"/>
    <x v="11"/>
    <s v="GBC DocuBind 200 Manual Binding Machine"/>
    <x v="2"/>
  </r>
  <r>
    <n v="33893"/>
    <x v="1"/>
    <x v="3"/>
    <n v="232.21"/>
    <x v="1"/>
    <n v="-14.03"/>
    <s v="Sarah Jordon"/>
    <x v="3"/>
    <x v="1"/>
    <x v="0"/>
    <x v="13"/>
    <s v="Jet-Pak Recycled Peel 'N' Seal Padded Mailers"/>
    <x v="2"/>
  </r>
  <r>
    <n v="38656"/>
    <x v="2"/>
    <x v="45"/>
    <n v="64.459999999999994"/>
    <x v="1"/>
    <n v="25.16"/>
    <s v="John Castell"/>
    <x v="3"/>
    <x v="1"/>
    <x v="0"/>
    <x v="9"/>
    <s v="Avery 478"/>
    <x v="2"/>
  </r>
  <r>
    <n v="44610"/>
    <x v="0"/>
    <x v="13"/>
    <n v="127.9"/>
    <x v="1"/>
    <n v="54.21"/>
    <s v="Hunter Lopez"/>
    <x v="3"/>
    <x v="1"/>
    <x v="0"/>
    <x v="9"/>
    <s v="Avery 506"/>
    <x v="2"/>
  </r>
  <r>
    <n v="53667"/>
    <x v="3"/>
    <x v="49"/>
    <n v="112.36"/>
    <x v="1"/>
    <n v="-159.74"/>
    <s v="Steve Carroll"/>
    <x v="5"/>
    <x v="1"/>
    <x v="0"/>
    <x v="11"/>
    <s v="Cardinal Poly Pocket Divider Pockets for Ring Binders"/>
    <x v="2"/>
  </r>
  <r>
    <n v="53667"/>
    <x v="3"/>
    <x v="16"/>
    <n v="481.04899999999998"/>
    <x v="1"/>
    <n v="46.51"/>
    <s v="Steve Carroll"/>
    <x v="5"/>
    <x v="1"/>
    <x v="2"/>
    <x v="7"/>
    <s v="Accessory35"/>
    <x v="2"/>
  </r>
  <r>
    <n v="55429"/>
    <x v="0"/>
    <x v="29"/>
    <n v="260.58999999999997"/>
    <x v="1"/>
    <n v="-157.76"/>
    <s v="Nathan Cano"/>
    <x v="5"/>
    <x v="1"/>
    <x v="0"/>
    <x v="10"/>
    <s v="Xerox 214"/>
    <x v="2"/>
  </r>
  <r>
    <n v="3463"/>
    <x v="4"/>
    <x v="29"/>
    <n v="264.75"/>
    <x v="1"/>
    <n v="-212.51"/>
    <s v="Julia Dunbar"/>
    <x v="5"/>
    <x v="1"/>
    <x v="0"/>
    <x v="10"/>
    <s v="Xerox 212"/>
    <x v="2"/>
  </r>
  <r>
    <n v="5538"/>
    <x v="4"/>
    <x v="29"/>
    <n v="1281.28"/>
    <x v="1"/>
    <n v="415.85"/>
    <s v="Julia Dunbar"/>
    <x v="5"/>
    <x v="1"/>
    <x v="0"/>
    <x v="11"/>
    <s v="Binding Machine Supplies"/>
    <x v="2"/>
  </r>
  <r>
    <n v="5538"/>
    <x v="4"/>
    <x v="10"/>
    <n v="430.84800000000001"/>
    <x v="1"/>
    <n v="-492.77"/>
    <s v="Julia Dunbar"/>
    <x v="5"/>
    <x v="1"/>
    <x v="2"/>
    <x v="7"/>
    <n v="8290"/>
    <x v="2"/>
  </r>
  <r>
    <n v="9155"/>
    <x v="4"/>
    <x v="6"/>
    <n v="518.79999999999995"/>
    <x v="1"/>
    <n v="54.63"/>
    <s v="Ken Lonsdale"/>
    <x v="5"/>
    <x v="1"/>
    <x v="0"/>
    <x v="11"/>
    <s v="GBC Linen Binding Covers"/>
    <x v="2"/>
  </r>
  <r>
    <n v="12292"/>
    <x v="1"/>
    <x v="12"/>
    <n v="824.24"/>
    <x v="1"/>
    <n v="-127.23"/>
    <s v="Ken Lonsdale"/>
    <x v="5"/>
    <x v="1"/>
    <x v="2"/>
    <x v="12"/>
    <s v="Micro Innovations Micro 3000 Keyboard, Black"/>
    <x v="2"/>
  </r>
  <r>
    <n v="23713"/>
    <x v="1"/>
    <x v="27"/>
    <n v="3701.5205000000001"/>
    <x v="1"/>
    <n v="894.06"/>
    <s v="Katrina Bavinger"/>
    <x v="5"/>
    <x v="1"/>
    <x v="2"/>
    <x v="7"/>
    <n v="8890"/>
    <x v="2"/>
  </r>
  <r>
    <n v="26016"/>
    <x v="0"/>
    <x v="38"/>
    <n v="154.94"/>
    <x v="1"/>
    <n v="-358.43"/>
    <s v="Ken Lonsdale"/>
    <x v="5"/>
    <x v="1"/>
    <x v="2"/>
    <x v="12"/>
    <s v="Micro Innovations Media Access Pro Keyboard"/>
    <x v="2"/>
  </r>
  <r>
    <n v="32452"/>
    <x v="3"/>
    <x v="31"/>
    <n v="8.6"/>
    <x v="1"/>
    <n v="-2.0299999999999998"/>
    <s v="Joseph Airdo"/>
    <x v="4"/>
    <x v="1"/>
    <x v="0"/>
    <x v="9"/>
    <s v="Avery 507"/>
    <x v="2"/>
  </r>
  <r>
    <n v="33378"/>
    <x v="0"/>
    <x v="35"/>
    <n v="945.36"/>
    <x v="1"/>
    <n v="219.85"/>
    <s v="Joseph Airdo"/>
    <x v="4"/>
    <x v="1"/>
    <x v="0"/>
    <x v="13"/>
    <s v="Blue String-Tie &amp; Button Interoffice Envelopes, 10 x 13"/>
    <x v="2"/>
  </r>
  <r>
    <n v="38240"/>
    <x v="0"/>
    <x v="10"/>
    <n v="41.53"/>
    <x v="1"/>
    <n v="-15.53"/>
    <s v="Ken Lonsdale"/>
    <x v="4"/>
    <x v="1"/>
    <x v="0"/>
    <x v="11"/>
    <s v="Avery Printable Repositionable Plastic Tabs"/>
    <x v="2"/>
  </r>
  <r>
    <n v="38917"/>
    <x v="2"/>
    <x v="48"/>
    <n v="618.19650000000001"/>
    <x v="1"/>
    <n v="-132.53"/>
    <s v="Joseph Airdo"/>
    <x v="4"/>
    <x v="1"/>
    <x v="2"/>
    <x v="7"/>
    <n v="6120"/>
    <x v="2"/>
  </r>
  <r>
    <n v="50336"/>
    <x v="1"/>
    <x v="18"/>
    <n v="58.98"/>
    <x v="1"/>
    <n v="-17.79"/>
    <s v="Joseph Airdo"/>
    <x v="4"/>
    <x v="1"/>
    <x v="0"/>
    <x v="11"/>
    <s v="Avery Binding System Hidden Tabâ„¢ Executive Style Index Sets"/>
    <x v="2"/>
  </r>
  <r>
    <n v="52071"/>
    <x v="1"/>
    <x v="44"/>
    <n v="136.85"/>
    <x v="1"/>
    <n v="-4.43"/>
    <s v="Annie Thurman"/>
    <x v="4"/>
    <x v="1"/>
    <x v="0"/>
    <x v="11"/>
    <s v="GBC Standard Plastic Binding Systems Combs"/>
    <x v="2"/>
  </r>
  <r>
    <n v="52071"/>
    <x v="1"/>
    <x v="24"/>
    <n v="12.74"/>
    <x v="1"/>
    <n v="-11.39"/>
    <s v="Annie Thurman"/>
    <x v="4"/>
    <x v="1"/>
    <x v="1"/>
    <x v="1"/>
    <s v="Staples Plastic Wall Frames"/>
    <x v="2"/>
  </r>
  <r>
    <n v="26759"/>
    <x v="1"/>
    <x v="47"/>
    <n v="251.11"/>
    <x v="1"/>
    <n v="10.039999999999999"/>
    <s v="Bobby Odegard"/>
    <x v="4"/>
    <x v="1"/>
    <x v="0"/>
    <x v="11"/>
    <s v="XtraLifeÂ® ClearVueâ„¢ Slant-DÂ® Ring Binders by Cardinal"/>
    <x v="2"/>
  </r>
  <r>
    <n v="483"/>
    <x v="0"/>
    <x v="47"/>
    <n v="4965.7595000000001"/>
    <x v="1"/>
    <n v="1198.97"/>
    <s v="Clay Rozendal"/>
    <x v="0"/>
    <x v="0"/>
    <x v="2"/>
    <x v="7"/>
    <s v="R380"/>
    <x v="2"/>
  </r>
  <r>
    <n v="613"/>
    <x v="0"/>
    <x v="34"/>
    <n v="93.54"/>
    <x v="1"/>
    <n v="-54.04"/>
    <s v="Carl Jackson"/>
    <x v="0"/>
    <x v="0"/>
    <x v="0"/>
    <x v="11"/>
    <s v="Angle-D Binders with Locking Rings, Label Holders"/>
    <x v="2"/>
  </r>
  <r>
    <n v="613"/>
    <x v="0"/>
    <x v="19"/>
    <n v="905.08"/>
    <x v="1"/>
    <n v="127.7"/>
    <s v="Carl Jackson"/>
    <x v="0"/>
    <x v="0"/>
    <x v="0"/>
    <x v="0"/>
    <s v="SAFCO Mobile Desk Side File, Wire Frame"/>
    <x v="2"/>
  </r>
  <r>
    <n v="1344"/>
    <x v="2"/>
    <x v="11"/>
    <n v="834.904"/>
    <x v="1"/>
    <n v="-11.68"/>
    <s v="Jim Radford"/>
    <x v="0"/>
    <x v="0"/>
    <x v="2"/>
    <x v="7"/>
    <s v="g520"/>
    <x v="2"/>
  </r>
  <r>
    <n v="1344"/>
    <x v="2"/>
    <x v="46"/>
    <n v="2480.9205000000002"/>
    <x v="1"/>
    <n v="313.58"/>
    <s v="Jim Radford"/>
    <x v="0"/>
    <x v="0"/>
    <x v="2"/>
    <x v="7"/>
    <s v="LX 788"/>
    <x v="2"/>
  </r>
  <r>
    <n v="1539"/>
    <x v="2"/>
    <x v="49"/>
    <n v="511.83"/>
    <x v="1"/>
    <n v="-172.88"/>
    <s v="Carl Ludwig"/>
    <x v="0"/>
    <x v="0"/>
    <x v="0"/>
    <x v="11"/>
    <s v="GBC Pre-Punched Binding Paper, Plastic, White, 8-1/2&quot; x 11&quot;"/>
    <x v="2"/>
  </r>
  <r>
    <n v="2532"/>
    <x v="0"/>
    <x v="36"/>
    <n v="282.07"/>
    <x v="1"/>
    <n v="140.01"/>
    <s v="Alan Barnes"/>
    <x v="0"/>
    <x v="0"/>
    <x v="0"/>
    <x v="9"/>
    <s v="Self-Adhesive Address Labels for Typewriters by Universal"/>
    <x v="2"/>
  </r>
  <r>
    <n v="2791"/>
    <x v="0"/>
    <x v="40"/>
    <n v="191.67"/>
    <x v="1"/>
    <n v="-236.27"/>
    <s v="Eugene Barchas"/>
    <x v="0"/>
    <x v="0"/>
    <x v="0"/>
    <x v="11"/>
    <s v="Avery Binder Labels"/>
    <x v="2"/>
  </r>
  <r>
    <n v="2791"/>
    <x v="0"/>
    <x v="46"/>
    <n v="507.64"/>
    <x v="1"/>
    <n v="118.94"/>
    <s v="Eugene Barchas"/>
    <x v="0"/>
    <x v="0"/>
    <x v="0"/>
    <x v="10"/>
    <s v="IBM Multi-Purpose Copy Paper, 8 1/2 x 11&quot;, Case"/>
    <x v="2"/>
  </r>
  <r>
    <n v="3908"/>
    <x v="3"/>
    <x v="14"/>
    <n v="820.28399999999999"/>
    <x v="1"/>
    <n v="-180.2"/>
    <s v="Dorothy Wardle"/>
    <x v="0"/>
    <x v="0"/>
    <x v="2"/>
    <x v="7"/>
    <n v="6160"/>
    <x v="2"/>
  </r>
  <r>
    <n v="4132"/>
    <x v="1"/>
    <x v="25"/>
    <n v="14.76"/>
    <x v="1"/>
    <n v="1.32"/>
    <s v="Aaron Bergman"/>
    <x v="0"/>
    <x v="0"/>
    <x v="0"/>
    <x v="9"/>
    <s v="Avery 49"/>
    <x v="2"/>
  </r>
  <r>
    <n v="5569"/>
    <x v="1"/>
    <x v="34"/>
    <n v="118.97"/>
    <x v="1"/>
    <n v="-0.06"/>
    <s v="Frank Price"/>
    <x v="0"/>
    <x v="0"/>
    <x v="1"/>
    <x v="1"/>
    <s v="Eldon Expressionsâ„¢ Desk Accessory, Wood Pencil Holder, Oak"/>
    <x v="2"/>
  </r>
  <r>
    <n v="5894"/>
    <x v="0"/>
    <x v="2"/>
    <n v="384.33"/>
    <x v="1"/>
    <n v="87.68"/>
    <s v="Ann Chong"/>
    <x v="0"/>
    <x v="0"/>
    <x v="0"/>
    <x v="11"/>
    <s v="Avery Arch Ring Binders"/>
    <x v="2"/>
  </r>
  <r>
    <n v="5894"/>
    <x v="0"/>
    <x v="31"/>
    <n v="239.03"/>
    <x v="1"/>
    <n v="-68.22"/>
    <s v="Ann Chong"/>
    <x v="0"/>
    <x v="0"/>
    <x v="0"/>
    <x v="3"/>
    <s v="APC 7 Outlet Network SurgeArrest Surge Protector"/>
    <x v="2"/>
  </r>
  <r>
    <n v="6182"/>
    <x v="2"/>
    <x v="7"/>
    <n v="255.48"/>
    <x v="1"/>
    <n v="-116.79"/>
    <s v="Grant Carroll"/>
    <x v="0"/>
    <x v="0"/>
    <x v="0"/>
    <x v="10"/>
    <s v="Xerox 1966"/>
    <x v="2"/>
  </r>
  <r>
    <n v="6982"/>
    <x v="1"/>
    <x v="23"/>
    <n v="844.09"/>
    <x v="1"/>
    <n v="52.56"/>
    <s v="Dorothy Wardle"/>
    <x v="0"/>
    <x v="0"/>
    <x v="1"/>
    <x v="1"/>
    <s v="12-1/2 Diameter Round Wall Clock"/>
    <x v="2"/>
  </r>
  <r>
    <n v="7430"/>
    <x v="3"/>
    <x v="42"/>
    <n v="751.77"/>
    <x v="1"/>
    <n v="353.2"/>
    <s v="Barry Weirich"/>
    <x v="0"/>
    <x v="0"/>
    <x v="0"/>
    <x v="13"/>
    <s v="#10 White Business Envelopes,4 1/8 x 9 1/2"/>
    <x v="2"/>
  </r>
  <r>
    <n v="9126"/>
    <x v="3"/>
    <x v="40"/>
    <n v="2799.7"/>
    <x v="1"/>
    <n v="884.08"/>
    <s v="Sylvia Foulston"/>
    <x v="1"/>
    <x v="0"/>
    <x v="0"/>
    <x v="3"/>
    <s v="Acco Smartsocketâ„¢ Table Surge Protector, 6 Color-Coded Adapter Outlets"/>
    <x v="2"/>
  </r>
  <r>
    <n v="9763"/>
    <x v="3"/>
    <x v="20"/>
    <n v="176.26"/>
    <x v="1"/>
    <n v="75.13"/>
    <s v="Alan Barnes"/>
    <x v="1"/>
    <x v="0"/>
    <x v="0"/>
    <x v="9"/>
    <s v="Avery 506"/>
    <x v="2"/>
  </r>
  <r>
    <n v="10437"/>
    <x v="4"/>
    <x v="42"/>
    <n v="820.52"/>
    <x v="1"/>
    <n v="-191.22"/>
    <s v="Don Jones"/>
    <x v="1"/>
    <x v="0"/>
    <x v="0"/>
    <x v="11"/>
    <s v="GBC Pre-Punched Binding Paper, Plastic, White, 8-1/2&quot; x 11&quot;"/>
    <x v="2"/>
  </r>
  <r>
    <n v="10535"/>
    <x v="2"/>
    <x v="35"/>
    <n v="854.88"/>
    <x v="1"/>
    <n v="-44.14"/>
    <s v="Doug Bickford"/>
    <x v="1"/>
    <x v="0"/>
    <x v="1"/>
    <x v="1"/>
    <s v="LindenÂ® 12&quot; Wall Clock With Oak Frame"/>
    <x v="2"/>
  </r>
  <r>
    <n v="11202"/>
    <x v="3"/>
    <x v="14"/>
    <n v="339.81"/>
    <x v="1"/>
    <n v="79.59"/>
    <s v="Barry Weirich"/>
    <x v="1"/>
    <x v="0"/>
    <x v="0"/>
    <x v="11"/>
    <s v="Satellite Sectional Post Binders"/>
    <x v="2"/>
  </r>
  <r>
    <n v="11941"/>
    <x v="4"/>
    <x v="10"/>
    <n v="73.069999999999993"/>
    <x v="1"/>
    <n v="-41.01"/>
    <s v="Jamie Kunitz"/>
    <x v="1"/>
    <x v="0"/>
    <x v="0"/>
    <x v="0"/>
    <s v="Hanging Personal Folder File"/>
    <x v="2"/>
  </r>
  <r>
    <n v="12352"/>
    <x v="3"/>
    <x v="25"/>
    <n v="36.86"/>
    <x v="1"/>
    <n v="-32.82"/>
    <s v="Hunter Glantz"/>
    <x v="1"/>
    <x v="0"/>
    <x v="0"/>
    <x v="11"/>
    <s v="Fellowes Black Plastic Comb Bindings"/>
    <x v="2"/>
  </r>
  <r>
    <n v="12544"/>
    <x v="2"/>
    <x v="17"/>
    <n v="74.3"/>
    <x v="1"/>
    <n v="-129.01"/>
    <s v="Jim Radford"/>
    <x v="1"/>
    <x v="0"/>
    <x v="1"/>
    <x v="1"/>
    <s v="EldonÂ® Wave Desk Accessories"/>
    <x v="2"/>
  </r>
  <r>
    <n v="13346"/>
    <x v="2"/>
    <x v="20"/>
    <n v="268.33999999999997"/>
    <x v="1"/>
    <n v="-240.83"/>
    <s v="Doug Bickford"/>
    <x v="1"/>
    <x v="0"/>
    <x v="0"/>
    <x v="10"/>
    <s v="Xerox 224"/>
    <x v="2"/>
  </r>
  <r>
    <n v="16193"/>
    <x v="1"/>
    <x v="14"/>
    <n v="300.2"/>
    <x v="1"/>
    <n v="6.41"/>
    <s v="Frank Price"/>
    <x v="1"/>
    <x v="0"/>
    <x v="0"/>
    <x v="0"/>
    <s v="Multi-Use Personal File Cart and Caster Set, Three Stacking Bins"/>
    <x v="2"/>
  </r>
  <r>
    <n v="16423"/>
    <x v="3"/>
    <x v="22"/>
    <n v="128.21"/>
    <x v="1"/>
    <n v="-55.13"/>
    <s v="Bryan Davis"/>
    <x v="1"/>
    <x v="0"/>
    <x v="0"/>
    <x v="10"/>
    <s v="Xerox 20"/>
    <x v="2"/>
  </r>
  <r>
    <n v="16451"/>
    <x v="1"/>
    <x v="18"/>
    <n v="252.79"/>
    <x v="1"/>
    <n v="58.23"/>
    <s v="Don Jones"/>
    <x v="1"/>
    <x v="0"/>
    <x v="0"/>
    <x v="11"/>
    <s v="Surelockâ„¢ Post Binders"/>
    <x v="2"/>
  </r>
  <r>
    <n v="18144"/>
    <x v="4"/>
    <x v="8"/>
    <n v="207.08"/>
    <x v="1"/>
    <n v="-131.82"/>
    <s v="Dorothy Wardle"/>
    <x v="1"/>
    <x v="0"/>
    <x v="0"/>
    <x v="10"/>
    <s v="Xerox 1971"/>
    <x v="2"/>
  </r>
  <r>
    <n v="18308"/>
    <x v="1"/>
    <x v="47"/>
    <n v="114.12"/>
    <x v="1"/>
    <n v="15.73"/>
    <s v="Ann Chong"/>
    <x v="1"/>
    <x v="0"/>
    <x v="0"/>
    <x v="11"/>
    <s v="Durable Pressboard Binders"/>
    <x v="2"/>
  </r>
  <r>
    <n v="18308"/>
    <x v="1"/>
    <x v="11"/>
    <n v="436.05"/>
    <x v="1"/>
    <n v="-92.58"/>
    <s v="Ann Chong"/>
    <x v="1"/>
    <x v="0"/>
    <x v="2"/>
    <x v="12"/>
    <s v="Fellowes 17-key keypad for PS/2 interface"/>
    <x v="2"/>
  </r>
  <r>
    <n v="18308"/>
    <x v="1"/>
    <x v="30"/>
    <n v="5247.4835000000003"/>
    <x v="1"/>
    <n v="1465.87"/>
    <s v="Ann Chong"/>
    <x v="1"/>
    <x v="0"/>
    <x v="2"/>
    <x v="7"/>
    <s v="StarTAC ST7762"/>
    <x v="2"/>
  </r>
  <r>
    <n v="19078"/>
    <x v="4"/>
    <x v="0"/>
    <n v="256.12"/>
    <x v="1"/>
    <n v="-18.190000000000001"/>
    <s v="Brendan Dodson"/>
    <x v="1"/>
    <x v="0"/>
    <x v="0"/>
    <x v="3"/>
    <s v="Staples 6 Outlet Surge"/>
    <x v="2"/>
  </r>
  <r>
    <n v="19686"/>
    <x v="3"/>
    <x v="48"/>
    <n v="152.66999999999999"/>
    <x v="1"/>
    <n v="12.76"/>
    <s v="Alan Barnes"/>
    <x v="1"/>
    <x v="0"/>
    <x v="0"/>
    <x v="11"/>
    <s v="GBC Binding covers"/>
    <x v="2"/>
  </r>
  <r>
    <n v="22151"/>
    <x v="0"/>
    <x v="30"/>
    <n v="465.83"/>
    <x v="1"/>
    <n v="-79.72"/>
    <s v="Beth Thompson"/>
    <x v="1"/>
    <x v="0"/>
    <x v="1"/>
    <x v="1"/>
    <s v="Eldon Expressionsâ„¢ Desk Accessory, Wood Pencil Holder, Oak"/>
    <x v="2"/>
  </r>
  <r>
    <n v="23264"/>
    <x v="4"/>
    <x v="16"/>
    <n v="108.42"/>
    <x v="1"/>
    <n v="-50.82"/>
    <s v="Clay Rozendal"/>
    <x v="1"/>
    <x v="0"/>
    <x v="0"/>
    <x v="10"/>
    <s v="Xerox 1930"/>
    <x v="2"/>
  </r>
  <r>
    <n v="23264"/>
    <x v="4"/>
    <x v="9"/>
    <n v="78.47"/>
    <x v="1"/>
    <n v="17.989999999999998"/>
    <s v="Clay Rozendal"/>
    <x v="1"/>
    <x v="0"/>
    <x v="0"/>
    <x v="9"/>
    <s v="Avery 474"/>
    <x v="2"/>
  </r>
  <r>
    <n v="24128"/>
    <x v="0"/>
    <x v="29"/>
    <n v="6583.9129999999996"/>
    <x v="1"/>
    <n v="1459.79"/>
    <s v="Eugene Barchas"/>
    <x v="1"/>
    <x v="0"/>
    <x v="2"/>
    <x v="7"/>
    <s v="CF 888"/>
    <x v="2"/>
  </r>
  <r>
    <n v="25634"/>
    <x v="1"/>
    <x v="32"/>
    <n v="593.32000000000005"/>
    <x v="1"/>
    <n v="28.99"/>
    <s v="Mike Pelletier"/>
    <x v="1"/>
    <x v="0"/>
    <x v="2"/>
    <x v="12"/>
    <s v="Fellowes Basic 104-Key Keyboard, Platinum"/>
    <x v="2"/>
  </r>
  <r>
    <n v="25767"/>
    <x v="0"/>
    <x v="11"/>
    <n v="593.73"/>
    <x v="1"/>
    <n v="108.01"/>
    <s v="Ann Chong"/>
    <x v="1"/>
    <x v="0"/>
    <x v="0"/>
    <x v="10"/>
    <s v="Xerox 1892"/>
    <x v="2"/>
  </r>
  <r>
    <n v="26499"/>
    <x v="3"/>
    <x v="48"/>
    <n v="32.4"/>
    <x v="1"/>
    <n v="8.7799999999999994"/>
    <s v="Sylvia Foulston"/>
    <x v="1"/>
    <x v="0"/>
    <x v="0"/>
    <x v="9"/>
    <s v="Avery 507"/>
    <x v="2"/>
  </r>
  <r>
    <n v="26531"/>
    <x v="3"/>
    <x v="21"/>
    <n v="4688.9485000000004"/>
    <x v="1"/>
    <n v="1215.44"/>
    <s v="Michelle Lonsdale"/>
    <x v="1"/>
    <x v="0"/>
    <x v="2"/>
    <x v="7"/>
    <s v="i470"/>
    <x v="2"/>
  </r>
  <r>
    <n v="26567"/>
    <x v="4"/>
    <x v="14"/>
    <n v="50.7"/>
    <x v="1"/>
    <n v="-44.07"/>
    <s v="Sylvia Foulston"/>
    <x v="1"/>
    <x v="0"/>
    <x v="0"/>
    <x v="11"/>
    <s v="3M Organizer Strips"/>
    <x v="2"/>
  </r>
  <r>
    <n v="26567"/>
    <x v="4"/>
    <x v="8"/>
    <n v="6109.817"/>
    <x v="1"/>
    <n v="1374.95"/>
    <s v="Sylvia Foulston"/>
    <x v="1"/>
    <x v="0"/>
    <x v="2"/>
    <x v="7"/>
    <s v="300 Series Non-Flip"/>
    <x v="2"/>
  </r>
  <r>
    <n v="27778"/>
    <x v="4"/>
    <x v="24"/>
    <n v="232.67"/>
    <x v="1"/>
    <n v="-105.14"/>
    <s v="Roy Skaria"/>
    <x v="1"/>
    <x v="0"/>
    <x v="0"/>
    <x v="11"/>
    <s v="GBC DocuBind TL200 Manual Binding Machine"/>
    <x v="2"/>
  </r>
  <r>
    <n v="27909"/>
    <x v="4"/>
    <x v="24"/>
    <n v="62.26"/>
    <x v="1"/>
    <n v="-23.24"/>
    <s v="Monica Federle"/>
    <x v="1"/>
    <x v="0"/>
    <x v="0"/>
    <x v="10"/>
    <s v="Xerox 1940"/>
    <x v="2"/>
  </r>
  <r>
    <n v="28003"/>
    <x v="4"/>
    <x v="13"/>
    <n v="157.79"/>
    <x v="1"/>
    <n v="-95.92"/>
    <s v="Charles McCrossin"/>
    <x v="1"/>
    <x v="0"/>
    <x v="0"/>
    <x v="10"/>
    <s v="Xerox 1897"/>
    <x v="2"/>
  </r>
  <r>
    <n v="28165"/>
    <x v="1"/>
    <x v="38"/>
    <n v="24.96"/>
    <x v="1"/>
    <n v="-12.8"/>
    <s v="Grant Carroll"/>
    <x v="1"/>
    <x v="0"/>
    <x v="0"/>
    <x v="11"/>
    <s v="Heavy-Duty E-Z-DÂ® Binders"/>
    <x v="2"/>
  </r>
  <r>
    <n v="28289"/>
    <x v="0"/>
    <x v="13"/>
    <n v="166.76"/>
    <x v="1"/>
    <n v="-46.03"/>
    <s v="Carl Ludwig"/>
    <x v="1"/>
    <x v="0"/>
    <x v="0"/>
    <x v="10"/>
    <s v="Hammermill CopyPlus Copy Paper (20Lb. and 84 Bright)"/>
    <x v="2"/>
  </r>
  <r>
    <n v="28486"/>
    <x v="0"/>
    <x v="38"/>
    <n v="811.13"/>
    <x v="1"/>
    <n v="-517.47"/>
    <s v="Carlos Daly"/>
    <x v="1"/>
    <x v="0"/>
    <x v="0"/>
    <x v="0"/>
    <s v="Deluxe Rollaway Locking File with Drawer"/>
    <x v="2"/>
  </r>
  <r>
    <n v="28870"/>
    <x v="0"/>
    <x v="1"/>
    <n v="3310.9454999999998"/>
    <x v="1"/>
    <n v="822.4"/>
    <s v="Cindy Schnelling"/>
    <x v="1"/>
    <x v="0"/>
    <x v="2"/>
    <x v="7"/>
    <n v="6160"/>
    <x v="2"/>
  </r>
  <r>
    <n v="30947"/>
    <x v="2"/>
    <x v="6"/>
    <n v="691.59"/>
    <x v="1"/>
    <n v="261.24"/>
    <s v="Charles McCrossin"/>
    <x v="1"/>
    <x v="0"/>
    <x v="0"/>
    <x v="11"/>
    <s v="Avery Trapezoid Extra Heavy Duty 4&quot; Binders"/>
    <x v="2"/>
  </r>
  <r>
    <n v="30947"/>
    <x v="2"/>
    <x v="5"/>
    <n v="345.2"/>
    <x v="1"/>
    <n v="183.53"/>
    <s v="Charles McCrossin"/>
    <x v="1"/>
    <x v="0"/>
    <x v="0"/>
    <x v="9"/>
    <s v="Self-Adhesive Address Labels for Typewriters by Universal"/>
    <x v="2"/>
  </r>
  <r>
    <n v="31270"/>
    <x v="3"/>
    <x v="25"/>
    <n v="165.04"/>
    <x v="1"/>
    <n v="-112.44"/>
    <s v="Michelle Lonsdale"/>
    <x v="1"/>
    <x v="0"/>
    <x v="2"/>
    <x v="12"/>
    <s v="Fellowes Internet Keyboard, Platinum"/>
    <x v="2"/>
  </r>
  <r>
    <n v="31364"/>
    <x v="1"/>
    <x v="38"/>
    <n v="789.01"/>
    <x v="1"/>
    <n v="-539.59"/>
    <s v="Beth Thompson"/>
    <x v="1"/>
    <x v="0"/>
    <x v="0"/>
    <x v="0"/>
    <s v="Deluxe Rollaway Locking File with Drawer"/>
    <x v="2"/>
  </r>
  <r>
    <n v="31618"/>
    <x v="4"/>
    <x v="44"/>
    <n v="403.17"/>
    <x v="1"/>
    <n v="147.44999999999999"/>
    <s v="Roy Skaria"/>
    <x v="1"/>
    <x v="0"/>
    <x v="0"/>
    <x v="11"/>
    <s v="Lock-Up Easel 'Spel-Binder'"/>
    <x v="2"/>
  </r>
  <r>
    <n v="31781"/>
    <x v="3"/>
    <x v="41"/>
    <n v="249.02"/>
    <x v="1"/>
    <n v="-282.61"/>
    <s v="Sylvia Foulston"/>
    <x v="1"/>
    <x v="0"/>
    <x v="0"/>
    <x v="11"/>
    <s v="Fellowes Black Plastic Comb Bindings"/>
    <x v="2"/>
  </r>
  <r>
    <n v="32743"/>
    <x v="4"/>
    <x v="22"/>
    <n v="3548.67"/>
    <x v="1"/>
    <n v="1280.19"/>
    <s v="Grant Carroll"/>
    <x v="1"/>
    <x v="0"/>
    <x v="0"/>
    <x v="3"/>
    <s v="Kensington 7 Outlet MasterPiece Power Center"/>
    <x v="2"/>
  </r>
  <r>
    <n v="33186"/>
    <x v="2"/>
    <x v="4"/>
    <n v="1350.5309999999999"/>
    <x v="1"/>
    <n v="221.18"/>
    <s v="Don Jones"/>
    <x v="1"/>
    <x v="0"/>
    <x v="2"/>
    <x v="7"/>
    <n v="8860"/>
    <x v="2"/>
  </r>
  <r>
    <n v="33444"/>
    <x v="3"/>
    <x v="14"/>
    <n v="127.8"/>
    <x v="1"/>
    <n v="-30.48"/>
    <s v="Alan Barnes"/>
    <x v="1"/>
    <x v="0"/>
    <x v="0"/>
    <x v="0"/>
    <s v="PizazzÂ® Global Quick Fileâ„¢"/>
    <x v="2"/>
  </r>
  <r>
    <n v="33703"/>
    <x v="1"/>
    <x v="35"/>
    <n v="802.19"/>
    <x v="1"/>
    <n v="56.26"/>
    <s v="Carl Ludwig"/>
    <x v="1"/>
    <x v="0"/>
    <x v="0"/>
    <x v="0"/>
    <s v="Acco PermaÂ® 2700 Stacking Storage Drawers"/>
    <x v="2"/>
  </r>
  <r>
    <n v="34177"/>
    <x v="0"/>
    <x v="45"/>
    <n v="34.42"/>
    <x v="1"/>
    <n v="9.4700000000000006"/>
    <s v="Toby Braunhardt"/>
    <x v="1"/>
    <x v="0"/>
    <x v="0"/>
    <x v="9"/>
    <s v="Avery 494"/>
    <x v="2"/>
  </r>
  <r>
    <n v="34177"/>
    <x v="0"/>
    <x v="21"/>
    <n v="172.76"/>
    <x v="1"/>
    <n v="73.180000000000007"/>
    <s v="Toby Braunhardt"/>
    <x v="1"/>
    <x v="0"/>
    <x v="0"/>
    <x v="9"/>
    <s v="Self-Adhesive Address Labels for Typewriters by Universal"/>
    <x v="2"/>
  </r>
  <r>
    <n v="34631"/>
    <x v="1"/>
    <x v="25"/>
    <n v="22.06"/>
    <x v="1"/>
    <n v="-22.28"/>
    <s v="Brendan Dodson"/>
    <x v="1"/>
    <x v="0"/>
    <x v="0"/>
    <x v="11"/>
    <s v="Cardinal Poly Pocket Divider Pockets for Ring Binders"/>
    <x v="2"/>
  </r>
  <r>
    <n v="36134"/>
    <x v="2"/>
    <x v="3"/>
    <n v="826.97349999999994"/>
    <x v="1"/>
    <n v="-413.33"/>
    <s v="Grant Carroll"/>
    <x v="1"/>
    <x v="0"/>
    <x v="2"/>
    <x v="7"/>
    <s v="R280"/>
    <x v="2"/>
  </r>
  <r>
    <n v="36644"/>
    <x v="0"/>
    <x v="4"/>
    <n v="2298.3200000000002"/>
    <x v="1"/>
    <n v="218.72"/>
    <s v="Dorothy Wardle"/>
    <x v="1"/>
    <x v="0"/>
    <x v="2"/>
    <x v="12"/>
    <s v="U.S. Robotics 56K Internet Call Modem"/>
    <x v="2"/>
  </r>
  <r>
    <n v="37634"/>
    <x v="3"/>
    <x v="12"/>
    <n v="368.18"/>
    <x v="1"/>
    <n v="-36.78"/>
    <s v="Brendan Dodson"/>
    <x v="1"/>
    <x v="0"/>
    <x v="0"/>
    <x v="0"/>
    <s v="Portable Personal File Box"/>
    <x v="2"/>
  </r>
  <r>
    <n v="39364"/>
    <x v="0"/>
    <x v="11"/>
    <n v="19417.55"/>
    <x v="1"/>
    <n v="8417.57"/>
    <s v="Jamie Kunitz"/>
    <x v="1"/>
    <x v="0"/>
    <x v="0"/>
    <x v="11"/>
    <s v="Fellowes PB500 Electric Punch Plastic Comb Binding Machine with Manual Bind"/>
    <x v="2"/>
  </r>
  <r>
    <n v="39683"/>
    <x v="0"/>
    <x v="13"/>
    <n v="615.58000000000004"/>
    <x v="1"/>
    <n v="168"/>
    <s v="Jeremy Lonsdale"/>
    <x v="1"/>
    <x v="0"/>
    <x v="0"/>
    <x v="11"/>
    <s v="Poly Designer Cover &amp; Back"/>
    <x v="2"/>
  </r>
  <r>
    <n v="40067"/>
    <x v="2"/>
    <x v="27"/>
    <n v="2157.3085000000001"/>
    <x v="1"/>
    <n v="519.25"/>
    <s v="Alan Barnes"/>
    <x v="1"/>
    <x v="0"/>
    <x v="2"/>
    <x v="7"/>
    <n v="3390"/>
    <x v="2"/>
  </r>
  <r>
    <n v="40132"/>
    <x v="2"/>
    <x v="16"/>
    <n v="347.47"/>
    <x v="1"/>
    <n v="-86.2"/>
    <s v="Hunter Glantz"/>
    <x v="1"/>
    <x v="0"/>
    <x v="0"/>
    <x v="11"/>
    <s v="Avery Flip-Chart Easel Binder, Black"/>
    <x v="2"/>
  </r>
  <r>
    <n v="41153"/>
    <x v="3"/>
    <x v="32"/>
    <n v="862.2"/>
    <x v="1"/>
    <n v="-45.1"/>
    <s v="Alan Barnes"/>
    <x v="1"/>
    <x v="0"/>
    <x v="2"/>
    <x v="12"/>
    <s v="Fellowes 17-key keypad for PS/2 interface"/>
    <x v="2"/>
  </r>
  <r>
    <n v="41409"/>
    <x v="1"/>
    <x v="24"/>
    <n v="18.920000000000002"/>
    <x v="1"/>
    <n v="-18.25"/>
    <s v="Beth Thompson"/>
    <x v="1"/>
    <x v="0"/>
    <x v="0"/>
    <x v="11"/>
    <s v="Ibico Covers for Plastic or Wire Binding Elements"/>
    <x v="2"/>
  </r>
  <r>
    <n v="42209"/>
    <x v="0"/>
    <x v="25"/>
    <n v="324.55"/>
    <x v="1"/>
    <n v="-12.82"/>
    <s v="Alan Barnes"/>
    <x v="1"/>
    <x v="0"/>
    <x v="0"/>
    <x v="3"/>
    <s v="Fellowes Command Center 5-outlet power strip"/>
    <x v="2"/>
  </r>
  <r>
    <n v="43109"/>
    <x v="4"/>
    <x v="22"/>
    <n v="281.83999999999997"/>
    <x v="1"/>
    <n v="-21.85"/>
    <s v="Dorothy Wardle"/>
    <x v="1"/>
    <x v="0"/>
    <x v="0"/>
    <x v="11"/>
    <s v="GBC Prepunched Paper, 19-Hole, for Binding Systems, 24-lb"/>
    <x v="2"/>
  </r>
  <r>
    <n v="43109"/>
    <x v="4"/>
    <x v="35"/>
    <n v="509.52"/>
    <x v="1"/>
    <n v="-145.78"/>
    <s v="Dorothy Wardle"/>
    <x v="1"/>
    <x v="0"/>
    <x v="2"/>
    <x v="12"/>
    <s v="Microsoft Internet Keyboard"/>
    <x v="2"/>
  </r>
  <r>
    <n v="43329"/>
    <x v="3"/>
    <x v="37"/>
    <n v="2475.83"/>
    <x v="1"/>
    <n v="752.37"/>
    <s v="Doug Bickford"/>
    <x v="1"/>
    <x v="0"/>
    <x v="0"/>
    <x v="3"/>
    <s v="Belkin 8 Outlet SurgeMaster II Gold Surge Protector"/>
    <x v="2"/>
  </r>
  <r>
    <n v="43364"/>
    <x v="0"/>
    <x v="0"/>
    <n v="524.20000000000005"/>
    <x v="1"/>
    <n v="158.97999999999999"/>
    <s v="Susan Vittorini"/>
    <x v="1"/>
    <x v="0"/>
    <x v="0"/>
    <x v="13"/>
    <s v="Recycled Interoffice Envelopes with String and Button Closure, 10 x 13"/>
    <x v="2"/>
  </r>
  <r>
    <n v="44071"/>
    <x v="1"/>
    <x v="22"/>
    <n v="110.67"/>
    <x v="1"/>
    <n v="-43.75"/>
    <s v="Frank Price"/>
    <x v="1"/>
    <x v="0"/>
    <x v="0"/>
    <x v="11"/>
    <s v="DXLâ„¢ Angle-View Binders with Locking Rings, Black"/>
    <x v="2"/>
  </r>
  <r>
    <n v="44071"/>
    <x v="1"/>
    <x v="39"/>
    <n v="1163.123"/>
    <x v="1"/>
    <n v="83.84"/>
    <s v="Frank Price"/>
    <x v="1"/>
    <x v="0"/>
    <x v="2"/>
    <x v="7"/>
    <n v="8260"/>
    <x v="2"/>
  </r>
  <r>
    <n v="44519"/>
    <x v="0"/>
    <x v="8"/>
    <n v="224.58"/>
    <x v="1"/>
    <n v="-144.76"/>
    <s v="Dorothy Wardle"/>
    <x v="1"/>
    <x v="0"/>
    <x v="0"/>
    <x v="11"/>
    <s v="NewellÂ® 3-Hole Punched Plastic Slotted Magazine Holders for Binders"/>
    <x v="2"/>
  </r>
  <r>
    <n v="44519"/>
    <x v="0"/>
    <x v="17"/>
    <n v="365.77"/>
    <x v="1"/>
    <n v="155.69"/>
    <s v="Dorothy Wardle"/>
    <x v="1"/>
    <x v="0"/>
    <x v="0"/>
    <x v="13"/>
    <s v="Laser &amp; Ink Jet Business Envelopes"/>
    <x v="2"/>
  </r>
  <r>
    <n v="46980"/>
    <x v="4"/>
    <x v="17"/>
    <n v="216.3"/>
    <x v="1"/>
    <n v="103.16"/>
    <s v="Monica Federle"/>
    <x v="1"/>
    <x v="0"/>
    <x v="0"/>
    <x v="9"/>
    <s v="Avery 51"/>
    <x v="2"/>
  </r>
  <r>
    <n v="47462"/>
    <x v="0"/>
    <x v="29"/>
    <n v="154.18"/>
    <x v="1"/>
    <n v="-166.92"/>
    <s v="Susan Vittorini"/>
    <x v="1"/>
    <x v="0"/>
    <x v="0"/>
    <x v="11"/>
    <s v="Avery Poly Binder Pockets"/>
    <x v="2"/>
  </r>
  <r>
    <n v="47873"/>
    <x v="4"/>
    <x v="14"/>
    <n v="52.39"/>
    <x v="1"/>
    <n v="-17.38"/>
    <s v="Doug Bickford"/>
    <x v="1"/>
    <x v="0"/>
    <x v="1"/>
    <x v="1"/>
    <s v="Eldon Wave Desk Accessories"/>
    <x v="2"/>
  </r>
  <r>
    <n v="48839"/>
    <x v="4"/>
    <x v="24"/>
    <n v="97.13"/>
    <x v="1"/>
    <n v="-37.06"/>
    <s v="Carlos Daly"/>
    <x v="1"/>
    <x v="0"/>
    <x v="0"/>
    <x v="9"/>
    <s v="Dot Matrix Printer Tape Reel Labels, White, 5000/Box"/>
    <x v="2"/>
  </r>
  <r>
    <n v="50278"/>
    <x v="0"/>
    <x v="38"/>
    <n v="51.21"/>
    <x v="1"/>
    <n v="-27.53"/>
    <s v="Beth Thompson"/>
    <x v="1"/>
    <x v="0"/>
    <x v="0"/>
    <x v="11"/>
    <s v="Premium Transparent Presentation Covers by GBC"/>
    <x v="2"/>
  </r>
  <r>
    <n v="50565"/>
    <x v="0"/>
    <x v="29"/>
    <n v="683.46"/>
    <x v="1"/>
    <n v="-138.82"/>
    <s v="Sylvia Foulston"/>
    <x v="1"/>
    <x v="0"/>
    <x v="0"/>
    <x v="13"/>
    <s v="Brown Kraft Recycled Envelopes"/>
    <x v="2"/>
  </r>
  <r>
    <n v="50914"/>
    <x v="4"/>
    <x v="30"/>
    <n v="8551.5439999999999"/>
    <x v="1"/>
    <n v="2763.13"/>
    <s v="Carlos Daly"/>
    <x v="1"/>
    <x v="0"/>
    <x v="2"/>
    <x v="7"/>
    <s v="A1228"/>
    <x v="2"/>
  </r>
  <r>
    <n v="51938"/>
    <x v="2"/>
    <x v="25"/>
    <n v="503.32749999999999"/>
    <x v="1"/>
    <n v="-488.31"/>
    <s v="Jim Radford"/>
    <x v="1"/>
    <x v="0"/>
    <x v="2"/>
    <x v="7"/>
    <n v="8290"/>
    <x v="2"/>
  </r>
  <r>
    <n v="53156"/>
    <x v="1"/>
    <x v="40"/>
    <n v="186.93"/>
    <x v="1"/>
    <n v="56.44"/>
    <s v="Bryan Davis"/>
    <x v="1"/>
    <x v="0"/>
    <x v="0"/>
    <x v="9"/>
    <s v="Avery 491"/>
    <x v="2"/>
  </r>
  <r>
    <n v="53990"/>
    <x v="1"/>
    <x v="20"/>
    <n v="4263.9314999999997"/>
    <x v="1"/>
    <n v="1411.03"/>
    <s v="Carlos Daly"/>
    <x v="1"/>
    <x v="0"/>
    <x v="2"/>
    <x v="7"/>
    <s v="T18"/>
    <x v="2"/>
  </r>
  <r>
    <n v="55366"/>
    <x v="4"/>
    <x v="2"/>
    <n v="387.17"/>
    <x v="1"/>
    <n v="-204.65"/>
    <s v="Doug Bickford"/>
    <x v="1"/>
    <x v="0"/>
    <x v="2"/>
    <x v="12"/>
    <s v="Fellowes Smart Design 104-Key Enhanced Keyboard, PS/2 Adapter, Platinum"/>
    <x v="2"/>
  </r>
  <r>
    <n v="58150"/>
    <x v="4"/>
    <x v="4"/>
    <n v="60.36"/>
    <x v="1"/>
    <n v="-119.62"/>
    <s v="Susan Vittorini"/>
    <x v="2"/>
    <x v="0"/>
    <x v="0"/>
    <x v="11"/>
    <s v="Peel &amp; Stick Add-On Corner Pockets"/>
    <x v="2"/>
  </r>
  <r>
    <n v="58340"/>
    <x v="3"/>
    <x v="33"/>
    <n v="1936.3"/>
    <x v="1"/>
    <n v="278.12"/>
    <s v="Sylvia Foulston"/>
    <x v="2"/>
    <x v="0"/>
    <x v="0"/>
    <x v="3"/>
    <s v="Eureka The BossÂ® Cordless Rechargeable Stick Vac"/>
    <x v="2"/>
  </r>
  <r>
    <n v="58368"/>
    <x v="0"/>
    <x v="10"/>
    <n v="14.23"/>
    <x v="1"/>
    <n v="-4.43"/>
    <s v="Doug Bickford"/>
    <x v="2"/>
    <x v="0"/>
    <x v="1"/>
    <x v="1"/>
    <s v="EldonÂ® Wave Desk Accessories"/>
    <x v="2"/>
  </r>
  <r>
    <n v="58368"/>
    <x v="0"/>
    <x v="36"/>
    <n v="272.07"/>
    <x v="1"/>
    <n v="-206.46"/>
    <s v="Doug Bickford"/>
    <x v="2"/>
    <x v="0"/>
    <x v="0"/>
    <x v="10"/>
    <s v="Xerox 1905"/>
    <x v="2"/>
  </r>
  <r>
    <n v="59047"/>
    <x v="1"/>
    <x v="21"/>
    <n v="113.85"/>
    <x v="1"/>
    <n v="-93.93"/>
    <s v="Beth Thompson"/>
    <x v="2"/>
    <x v="0"/>
    <x v="1"/>
    <x v="1"/>
    <s v="Eldon Image Series Black Desk Accessories"/>
    <x v="2"/>
  </r>
  <r>
    <n v="59234"/>
    <x v="2"/>
    <x v="12"/>
    <n v="5686.25"/>
    <x v="1"/>
    <n v="2109.21"/>
    <s v="Michelle Lonsdale"/>
    <x v="2"/>
    <x v="0"/>
    <x v="0"/>
    <x v="3"/>
    <s v="Kensington 7 Outlet MasterPiece Power Center"/>
    <x v="2"/>
  </r>
  <r>
    <n v="59651"/>
    <x v="4"/>
    <x v="33"/>
    <n v="283.20999999999998"/>
    <x v="1"/>
    <n v="-196.06"/>
    <s v="Brendan Dodson"/>
    <x v="2"/>
    <x v="0"/>
    <x v="0"/>
    <x v="11"/>
    <s v="Fellowes Twister Kit, Gray/Clear, 3/pkg"/>
    <x v="2"/>
  </r>
  <r>
    <n v="1187"/>
    <x v="3"/>
    <x v="44"/>
    <n v="222.91"/>
    <x v="1"/>
    <n v="20.21"/>
    <s v="Guy Armstrong"/>
    <x v="2"/>
    <x v="0"/>
    <x v="2"/>
    <x v="12"/>
    <s v="Logitech Access Keyboard"/>
    <x v="2"/>
  </r>
  <r>
    <n v="4007"/>
    <x v="0"/>
    <x v="46"/>
    <n v="1038.4000000000001"/>
    <x v="1"/>
    <n v="112.36"/>
    <s v="Jack Lebron"/>
    <x v="2"/>
    <x v="0"/>
    <x v="0"/>
    <x v="3"/>
    <s v="Conquestâ„¢ 14 Commercial Heavy-Duty Upright Vacuum, Collection System, Accessory Kit"/>
    <x v="2"/>
  </r>
  <r>
    <n v="4416"/>
    <x v="2"/>
    <x v="41"/>
    <n v="7441.29"/>
    <x v="1"/>
    <n v="2665.4"/>
    <s v="Erica Bern"/>
    <x v="2"/>
    <x v="0"/>
    <x v="0"/>
    <x v="11"/>
    <s v="GBC DocuBind P100 Manual Binding Machine"/>
    <x v="2"/>
  </r>
  <r>
    <n v="4454"/>
    <x v="2"/>
    <x v="6"/>
    <n v="55.45"/>
    <x v="1"/>
    <n v="21.42"/>
    <s v="Erica Bern"/>
    <x v="2"/>
    <x v="0"/>
    <x v="0"/>
    <x v="9"/>
    <s v="Avery 497"/>
    <x v="2"/>
  </r>
  <r>
    <n v="5446"/>
    <x v="2"/>
    <x v="37"/>
    <n v="433.68"/>
    <x v="1"/>
    <n v="44.1"/>
    <s v="Guy Armstrong"/>
    <x v="2"/>
    <x v="0"/>
    <x v="0"/>
    <x v="13"/>
    <s v="Manila Recycled Extra-Heavyweight Clasp Envelopes, 6&quot; x 9&quot;"/>
    <x v="2"/>
  </r>
  <r>
    <n v="8994"/>
    <x v="2"/>
    <x v="33"/>
    <n v="1423.35"/>
    <x v="1"/>
    <n v="-580.32000000000005"/>
    <s v="Christopher Schild"/>
    <x v="2"/>
    <x v="0"/>
    <x v="2"/>
    <x v="12"/>
    <s v="Keytronic Designer 104- Key Black Keyboard"/>
    <x v="2"/>
  </r>
  <r>
    <n v="9574"/>
    <x v="3"/>
    <x v="7"/>
    <n v="434.62"/>
    <x v="1"/>
    <n v="-68.98"/>
    <s v="Joy Smith"/>
    <x v="2"/>
    <x v="0"/>
    <x v="0"/>
    <x v="11"/>
    <s v="Ibico Covers for Plastic or Wire Binding Elements"/>
    <x v="2"/>
  </r>
  <r>
    <n v="11362"/>
    <x v="2"/>
    <x v="35"/>
    <n v="2407.6930000000002"/>
    <x v="1"/>
    <n v="424.14"/>
    <s v="Hilary Holden"/>
    <x v="2"/>
    <x v="0"/>
    <x v="2"/>
    <x v="7"/>
    <s v="LX 677"/>
    <x v="2"/>
  </r>
  <r>
    <n v="12773"/>
    <x v="2"/>
    <x v="3"/>
    <n v="17"/>
    <x v="1"/>
    <n v="-4.6100000000000003"/>
    <s v="Greg Guthrie"/>
    <x v="2"/>
    <x v="0"/>
    <x v="0"/>
    <x v="11"/>
    <s v="Acco Suede Grain Vinyl Round Ring Binder"/>
    <x v="2"/>
  </r>
  <r>
    <n v="12773"/>
    <x v="2"/>
    <x v="11"/>
    <n v="67.41"/>
    <x v="1"/>
    <n v="-49.6"/>
    <s v="Greg Guthrie"/>
    <x v="2"/>
    <x v="0"/>
    <x v="1"/>
    <x v="1"/>
    <s v="Eldon Image Series Black Desk Accessories"/>
    <x v="2"/>
  </r>
  <r>
    <n v="12773"/>
    <x v="2"/>
    <x v="22"/>
    <n v="130.66999999999999"/>
    <x v="1"/>
    <n v="-77.180000000000007"/>
    <s v="Greg Guthrie"/>
    <x v="2"/>
    <x v="0"/>
    <x v="0"/>
    <x v="10"/>
    <s v="Xerox 213"/>
    <x v="2"/>
  </r>
  <r>
    <n v="12934"/>
    <x v="1"/>
    <x v="5"/>
    <n v="440.39"/>
    <x v="1"/>
    <n v="186.64"/>
    <s v="Guy Armstrong"/>
    <x v="2"/>
    <x v="0"/>
    <x v="0"/>
    <x v="13"/>
    <s v="Staples #10 Laser &amp; Inkjet Envelopes, 4 1/8&quot; x 9 1/2&quot;, 100/Box"/>
    <x v="2"/>
  </r>
  <r>
    <n v="13604"/>
    <x v="1"/>
    <x v="27"/>
    <n v="3152.75"/>
    <x v="1"/>
    <n v="1166.4000000000001"/>
    <s v="Erica Bern"/>
    <x v="2"/>
    <x v="0"/>
    <x v="2"/>
    <x v="12"/>
    <s v="Micro Innovations Micro Digital Wireless Keyboard and Mouse, Gray"/>
    <x v="2"/>
  </r>
  <r>
    <n v="15044"/>
    <x v="2"/>
    <x v="37"/>
    <n v="1681.6"/>
    <x v="1"/>
    <n v="167.37"/>
    <s v="Erica Bern"/>
    <x v="2"/>
    <x v="0"/>
    <x v="2"/>
    <x v="12"/>
    <s v="Zoom V.92 V.44 PCI Internal Controllerless FaxModem"/>
    <x v="2"/>
  </r>
  <r>
    <n v="18273"/>
    <x v="2"/>
    <x v="46"/>
    <n v="925.03"/>
    <x v="1"/>
    <n v="-3.68"/>
    <s v="Jack Lebron"/>
    <x v="2"/>
    <x v="0"/>
    <x v="2"/>
    <x v="12"/>
    <s v="Zoom V.92 USB External Faxmodem"/>
    <x v="2"/>
  </r>
  <r>
    <n v="19042"/>
    <x v="4"/>
    <x v="14"/>
    <n v="327.61"/>
    <x v="1"/>
    <n v="54.9"/>
    <s v="Evan Minnotte"/>
    <x v="2"/>
    <x v="0"/>
    <x v="0"/>
    <x v="11"/>
    <s v="Wilson Jones Ledger-Size, Piano-Hinge Binder, 2&quot;, Blue"/>
    <x v="2"/>
  </r>
  <r>
    <n v="19073"/>
    <x v="1"/>
    <x v="16"/>
    <n v="178.4"/>
    <x v="1"/>
    <n v="20.079999999999998"/>
    <s v="Chuck Magee"/>
    <x v="2"/>
    <x v="0"/>
    <x v="1"/>
    <x v="1"/>
    <s v="Eldon Expressions Punched Metal &amp; Wood Desk Accessories, Pewter &amp; Cherry"/>
    <x v="2"/>
  </r>
  <r>
    <n v="19617"/>
    <x v="2"/>
    <x v="31"/>
    <n v="171.96350000000001"/>
    <x v="1"/>
    <n v="-296.37"/>
    <s v="Jack Lebron"/>
    <x v="2"/>
    <x v="0"/>
    <x v="2"/>
    <x v="7"/>
    <s v="V 3600 Series"/>
    <x v="2"/>
  </r>
  <r>
    <n v="21378"/>
    <x v="3"/>
    <x v="17"/>
    <n v="937.04"/>
    <x v="1"/>
    <n v="391.6"/>
    <s v="Jack Lebron"/>
    <x v="2"/>
    <x v="0"/>
    <x v="0"/>
    <x v="11"/>
    <s v="Lock-Up Easel 'Spel-Binder'"/>
    <x v="2"/>
  </r>
  <r>
    <n v="21378"/>
    <x v="3"/>
    <x v="6"/>
    <n v="1616.64"/>
    <x v="1"/>
    <n v="26.94"/>
    <s v="Jack Lebron"/>
    <x v="2"/>
    <x v="0"/>
    <x v="2"/>
    <x v="12"/>
    <s v="U.S. Robotics 56K Internet Call Modem"/>
    <x v="2"/>
  </r>
  <r>
    <n v="24067"/>
    <x v="0"/>
    <x v="22"/>
    <n v="120.56"/>
    <x v="1"/>
    <n v="-79.349999999999994"/>
    <s v="Frank Atkinson"/>
    <x v="2"/>
    <x v="0"/>
    <x v="0"/>
    <x v="10"/>
    <s v="Xerox 1920"/>
    <x v="2"/>
  </r>
  <r>
    <n v="24965"/>
    <x v="2"/>
    <x v="37"/>
    <n v="1146.1099999999999"/>
    <x v="1"/>
    <n v="330.63"/>
    <s v="Jack Lebron"/>
    <x v="2"/>
    <x v="0"/>
    <x v="1"/>
    <x v="1"/>
    <s v="Deflect-o SuperTrayâ„¢ Unbreakable Stackable Tray, Letter, Black"/>
    <x v="2"/>
  </r>
  <r>
    <n v="25376"/>
    <x v="4"/>
    <x v="34"/>
    <n v="76.61"/>
    <x v="1"/>
    <n v="-31.83"/>
    <s v="Greg Guthrie"/>
    <x v="2"/>
    <x v="0"/>
    <x v="1"/>
    <x v="1"/>
    <s v="EldonÂ® 200 Classâ„¢ Desk Accessories, Burgundy"/>
    <x v="2"/>
  </r>
  <r>
    <n v="28836"/>
    <x v="0"/>
    <x v="42"/>
    <n v="8221.2934999999998"/>
    <x v="1"/>
    <n v="2342.21"/>
    <s v="Erica Bern"/>
    <x v="2"/>
    <x v="0"/>
    <x v="2"/>
    <x v="7"/>
    <n v="688"/>
    <x v="2"/>
  </r>
  <r>
    <n v="28836"/>
    <x v="0"/>
    <x v="2"/>
    <n v="1158.26"/>
    <x v="1"/>
    <n v="170.08"/>
    <s v="Erica Bern"/>
    <x v="2"/>
    <x v="0"/>
    <x v="0"/>
    <x v="11"/>
    <s v="Ibico EB-19 Dual Function Manual Binding System"/>
    <x v="2"/>
  </r>
  <r>
    <n v="28995"/>
    <x v="0"/>
    <x v="18"/>
    <n v="298.52"/>
    <x v="1"/>
    <n v="73.19"/>
    <s v="Hilary Holden"/>
    <x v="2"/>
    <x v="0"/>
    <x v="0"/>
    <x v="10"/>
    <s v="IBM Multi-Purpose Copy Paper, 8 1/2 x 11&quot;, Case"/>
    <x v="2"/>
  </r>
  <r>
    <n v="28995"/>
    <x v="0"/>
    <x v="17"/>
    <n v="667.35"/>
    <x v="1"/>
    <n v="80.92"/>
    <s v="Hilary Holden"/>
    <x v="2"/>
    <x v="0"/>
    <x v="0"/>
    <x v="10"/>
    <s v="Southworth 25% Cotton Premium Laser Paper and Envelopes"/>
    <x v="2"/>
  </r>
  <r>
    <n v="29121"/>
    <x v="3"/>
    <x v="13"/>
    <n v="3206.9650000000001"/>
    <x v="1"/>
    <n v="575.33000000000004"/>
    <s v="Jack Lebron"/>
    <x v="2"/>
    <x v="0"/>
    <x v="2"/>
    <x v="7"/>
    <s v="Timeport L7089"/>
    <x v="2"/>
  </r>
  <r>
    <n v="30243"/>
    <x v="4"/>
    <x v="20"/>
    <n v="2435.3200000000002"/>
    <x v="1"/>
    <n v="650.55999999999995"/>
    <s v="Hilary Holden"/>
    <x v="2"/>
    <x v="0"/>
    <x v="0"/>
    <x v="3"/>
    <s v="Fellowes Smart Surge Ten-Outlet Protector, Platinum"/>
    <x v="2"/>
  </r>
  <r>
    <n v="32199"/>
    <x v="0"/>
    <x v="7"/>
    <n v="196.5"/>
    <x v="1"/>
    <n v="-99.76"/>
    <s v="Erica Bern"/>
    <x v="2"/>
    <x v="0"/>
    <x v="0"/>
    <x v="11"/>
    <s v="Pressboard Covers with Storage Hooks, 9 1/2&quot; x 11&quot;, Light Blue"/>
    <x v="2"/>
  </r>
  <r>
    <n v="32835"/>
    <x v="3"/>
    <x v="11"/>
    <n v="572.4325"/>
    <x v="1"/>
    <n v="-19.440000000000001"/>
    <s v="Joy Smith"/>
    <x v="2"/>
    <x v="0"/>
    <x v="2"/>
    <x v="7"/>
    <s v="KF 788"/>
    <x v="2"/>
  </r>
  <r>
    <n v="32869"/>
    <x v="3"/>
    <x v="36"/>
    <n v="5250.6625000000004"/>
    <x v="1"/>
    <n v="930.99"/>
    <s v="Christopher Schild"/>
    <x v="2"/>
    <x v="0"/>
    <x v="2"/>
    <x v="7"/>
    <n v="2180"/>
    <x v="2"/>
  </r>
  <r>
    <n v="35300"/>
    <x v="3"/>
    <x v="28"/>
    <n v="28.81"/>
    <x v="1"/>
    <n v="7.15"/>
    <s v="Dan Reichenbach"/>
    <x v="2"/>
    <x v="0"/>
    <x v="0"/>
    <x v="9"/>
    <s v="*Staples* Packaging Labels"/>
    <x v="2"/>
  </r>
  <r>
    <n v="37888"/>
    <x v="4"/>
    <x v="13"/>
    <n v="639.19000000000005"/>
    <x v="1"/>
    <n v="274.89999999999998"/>
    <s v="Hilary Holden"/>
    <x v="2"/>
    <x v="0"/>
    <x v="0"/>
    <x v="11"/>
    <s v="Avery Legal 4-Ring Binder"/>
    <x v="2"/>
  </r>
  <r>
    <n v="40327"/>
    <x v="3"/>
    <x v="37"/>
    <n v="152.55000000000001"/>
    <x v="1"/>
    <n v="-20.27"/>
    <s v="Erica Bern"/>
    <x v="2"/>
    <x v="0"/>
    <x v="0"/>
    <x v="13"/>
    <s v="Colored Envelopes"/>
    <x v="2"/>
  </r>
  <r>
    <n v="40327"/>
    <x v="3"/>
    <x v="33"/>
    <n v="152.96"/>
    <x v="1"/>
    <n v="-123.87"/>
    <s v="Erica Bern"/>
    <x v="2"/>
    <x v="0"/>
    <x v="0"/>
    <x v="10"/>
    <s v="Xerox 1953"/>
    <x v="2"/>
  </r>
  <r>
    <n v="40800"/>
    <x v="1"/>
    <x v="46"/>
    <n v="101.34"/>
    <x v="1"/>
    <n v="26.11"/>
    <s v="Jim Sink"/>
    <x v="2"/>
    <x v="0"/>
    <x v="0"/>
    <x v="13"/>
    <s v="Staples Standard Envelopes"/>
    <x v="2"/>
  </r>
  <r>
    <n v="40871"/>
    <x v="1"/>
    <x v="12"/>
    <n v="294.04000000000002"/>
    <x v="1"/>
    <n v="-5.53"/>
    <s v="Joy Smith"/>
    <x v="2"/>
    <x v="0"/>
    <x v="0"/>
    <x v="11"/>
    <s v="GBC Standard Plastic Binding Systems Combs"/>
    <x v="2"/>
  </r>
  <r>
    <n v="41991"/>
    <x v="2"/>
    <x v="1"/>
    <n v="543.22"/>
    <x v="1"/>
    <n v="68.44"/>
    <s v="Philip Brown"/>
    <x v="2"/>
    <x v="0"/>
    <x v="1"/>
    <x v="1"/>
    <s v="DAX Clear Channel Poster Frame"/>
    <x v="2"/>
  </r>
  <r>
    <n v="42754"/>
    <x v="4"/>
    <x v="13"/>
    <n v="341.71"/>
    <x v="1"/>
    <n v="32.19"/>
    <s v="Paul Gonzalez"/>
    <x v="2"/>
    <x v="0"/>
    <x v="0"/>
    <x v="11"/>
    <s v="GBC Imprintable Covers"/>
    <x v="2"/>
  </r>
  <r>
    <n v="42918"/>
    <x v="0"/>
    <x v="41"/>
    <n v="648.26"/>
    <x v="1"/>
    <n v="30.48"/>
    <s v="Logan Haushalter"/>
    <x v="2"/>
    <x v="0"/>
    <x v="0"/>
    <x v="11"/>
    <s v="GBC Laser Imprintable Binding System Covers, Desert Sand"/>
    <x v="2"/>
  </r>
  <r>
    <n v="44387"/>
    <x v="2"/>
    <x v="39"/>
    <n v="173.09"/>
    <x v="1"/>
    <n v="-6.71"/>
    <s v="Erica Bern"/>
    <x v="2"/>
    <x v="0"/>
    <x v="0"/>
    <x v="10"/>
    <s v="Southworth 25% Cotton Antique Laid Paper &amp; Envelopes"/>
    <x v="2"/>
  </r>
  <r>
    <n v="45601"/>
    <x v="0"/>
    <x v="40"/>
    <n v="945.03"/>
    <x v="1"/>
    <n v="267.64"/>
    <s v="Dan Reichenbach"/>
    <x v="2"/>
    <x v="0"/>
    <x v="0"/>
    <x v="10"/>
    <s v="Xerox 1936"/>
    <x v="2"/>
  </r>
  <r>
    <n v="46756"/>
    <x v="3"/>
    <x v="31"/>
    <n v="33.64"/>
    <x v="1"/>
    <n v="-22.45"/>
    <s v="Chuck Magee"/>
    <x v="2"/>
    <x v="0"/>
    <x v="0"/>
    <x v="10"/>
    <s v="ArrayÂ® Parchment Paper, Assorted Colors"/>
    <x v="2"/>
  </r>
  <r>
    <n v="47714"/>
    <x v="3"/>
    <x v="47"/>
    <n v="176.15"/>
    <x v="1"/>
    <n v="-125.36"/>
    <s v="Philip Brown"/>
    <x v="2"/>
    <x v="0"/>
    <x v="0"/>
    <x v="11"/>
    <s v="Avery Durable Poly Binders"/>
    <x v="2"/>
  </r>
  <r>
    <n v="47846"/>
    <x v="0"/>
    <x v="15"/>
    <n v="241.14"/>
    <x v="1"/>
    <n v="-120.08"/>
    <s v="Hilary Holden"/>
    <x v="2"/>
    <x v="0"/>
    <x v="0"/>
    <x v="10"/>
    <s v="HP Office Paper (20Lb. and 87 Bright)"/>
    <x v="2"/>
  </r>
  <r>
    <n v="48199"/>
    <x v="1"/>
    <x v="40"/>
    <n v="672.46"/>
    <x v="1"/>
    <n v="279.74"/>
    <s v="Erica Bern"/>
    <x v="2"/>
    <x v="0"/>
    <x v="0"/>
    <x v="13"/>
    <s v="#10-4 1/8&quot; x 9 1/2&quot; Premium Diagonal Seam Envelopes"/>
    <x v="2"/>
  </r>
  <r>
    <n v="50404"/>
    <x v="0"/>
    <x v="46"/>
    <n v="3780.43"/>
    <x v="1"/>
    <n v="905.57"/>
    <s v="Guy Armstrong"/>
    <x v="5"/>
    <x v="0"/>
    <x v="0"/>
    <x v="0"/>
    <s v="24 Capacity Maxi Data Binder Racks, Pearl"/>
    <x v="2"/>
  </r>
  <r>
    <n v="50784"/>
    <x v="0"/>
    <x v="39"/>
    <n v="638.72"/>
    <x v="1"/>
    <n v="-130.88"/>
    <s v="Chuck Magee"/>
    <x v="5"/>
    <x v="0"/>
    <x v="2"/>
    <x v="12"/>
    <s v="PC Concepts 116 Key Quantum 3000 Keyboard"/>
    <x v="2"/>
  </r>
  <r>
    <n v="51558"/>
    <x v="1"/>
    <x v="17"/>
    <n v="245.4"/>
    <x v="1"/>
    <n v="-87.27"/>
    <s v="Greg Guthrie"/>
    <x v="5"/>
    <x v="0"/>
    <x v="0"/>
    <x v="10"/>
    <s v="Xerox 1898"/>
    <x v="2"/>
  </r>
  <r>
    <n v="53410"/>
    <x v="4"/>
    <x v="20"/>
    <n v="642.79999999999995"/>
    <x v="1"/>
    <n v="-253.11"/>
    <s v="Christopher Schild"/>
    <x v="5"/>
    <x v="0"/>
    <x v="0"/>
    <x v="3"/>
    <s v="Holmes Replacement Filter for HEPA Air Cleaner, Large Room"/>
    <x v="2"/>
  </r>
  <r>
    <n v="53477"/>
    <x v="0"/>
    <x v="43"/>
    <n v="4479.16"/>
    <x v="1"/>
    <n v="610.9"/>
    <s v="Joy Smith"/>
    <x v="5"/>
    <x v="0"/>
    <x v="0"/>
    <x v="0"/>
    <s v="Fellowes Super Stor/DrawerÂ® Files"/>
    <x v="2"/>
  </r>
  <r>
    <n v="53703"/>
    <x v="1"/>
    <x v="44"/>
    <n v="1966.26"/>
    <x v="1"/>
    <n v="-34.79"/>
    <s v="Guy Armstrong"/>
    <x v="5"/>
    <x v="0"/>
    <x v="0"/>
    <x v="0"/>
    <s v="Fellowes Strictly BusinessÂ® Drawer File, Letter/Legal Size"/>
    <x v="2"/>
  </r>
  <r>
    <n v="54115"/>
    <x v="2"/>
    <x v="4"/>
    <n v="114.17"/>
    <x v="1"/>
    <n v="-80.05"/>
    <s v="Brian Moss"/>
    <x v="5"/>
    <x v="0"/>
    <x v="0"/>
    <x v="3"/>
    <s v="Eureka Sanitaire Â® Multi-Pro Heavy-Duty Upright, Disposable Bags"/>
    <x v="2"/>
  </r>
  <r>
    <n v="54115"/>
    <x v="2"/>
    <x v="36"/>
    <n v="197.11"/>
    <x v="1"/>
    <n v="-89.42"/>
    <s v="Brian Moss"/>
    <x v="5"/>
    <x v="0"/>
    <x v="0"/>
    <x v="11"/>
    <s v="Cardinal Holdit Business Card Pockets"/>
    <x v="2"/>
  </r>
  <r>
    <n v="54501"/>
    <x v="4"/>
    <x v="33"/>
    <n v="2039.0820000000001"/>
    <x v="1"/>
    <n v="481.7"/>
    <s v="Guy Armstrong"/>
    <x v="5"/>
    <x v="0"/>
    <x v="2"/>
    <x v="7"/>
    <s v="T193"/>
    <x v="2"/>
  </r>
  <r>
    <n v="54753"/>
    <x v="3"/>
    <x v="33"/>
    <n v="4711.2439999999997"/>
    <x v="1"/>
    <n v="1380.32"/>
    <s v="Christopher Schild"/>
    <x v="5"/>
    <x v="0"/>
    <x v="2"/>
    <x v="7"/>
    <s v="T39m"/>
    <x v="2"/>
  </r>
  <r>
    <n v="57159"/>
    <x v="4"/>
    <x v="37"/>
    <n v="460.2"/>
    <x v="1"/>
    <n v="-214.39"/>
    <s v="Hilary Holden"/>
    <x v="5"/>
    <x v="0"/>
    <x v="0"/>
    <x v="10"/>
    <s v="Hammermill Color Copier Paper (28Lb. and 96 Bright)"/>
    <x v="2"/>
  </r>
  <r>
    <n v="57507"/>
    <x v="4"/>
    <x v="28"/>
    <n v="155.44999999999999"/>
    <x v="1"/>
    <n v="-19.68"/>
    <s v="Logan Haushalter"/>
    <x v="5"/>
    <x v="0"/>
    <x v="0"/>
    <x v="11"/>
    <s v="GBC Prepunched Paper, 19-Hole, for Binding Systems, 24-lb"/>
    <x v="2"/>
  </r>
  <r>
    <n v="58788"/>
    <x v="2"/>
    <x v="13"/>
    <n v="983.78"/>
    <x v="1"/>
    <n v="43.72"/>
    <s v="Christopher Schild"/>
    <x v="5"/>
    <x v="0"/>
    <x v="2"/>
    <x v="12"/>
    <s v="Belkin ErgoBoardâ„¢ Keyboard"/>
    <x v="2"/>
  </r>
  <r>
    <n v="59750"/>
    <x v="2"/>
    <x v="17"/>
    <n v="223.59"/>
    <x v="1"/>
    <n v="-66.05"/>
    <s v="Jim Sink"/>
    <x v="3"/>
    <x v="0"/>
    <x v="0"/>
    <x v="10"/>
    <s v="Xerox 1994"/>
    <x v="2"/>
  </r>
  <r>
    <n v="35"/>
    <x v="1"/>
    <x v="44"/>
    <n v="1892.848"/>
    <x v="1"/>
    <n v="48.99"/>
    <s v="Julie Creighton"/>
    <x v="3"/>
    <x v="0"/>
    <x v="2"/>
    <x v="7"/>
    <s v="CF 688"/>
    <x v="2"/>
  </r>
  <r>
    <n v="2279"/>
    <x v="3"/>
    <x v="36"/>
    <n v="845.9"/>
    <x v="1"/>
    <n v="52.53"/>
    <s v="Rob Haberlin"/>
    <x v="3"/>
    <x v="0"/>
    <x v="0"/>
    <x v="0"/>
    <s v="Acco PermaÂ® 3000 Stacking Storage Drawers"/>
    <x v="2"/>
  </r>
  <r>
    <n v="2530"/>
    <x v="3"/>
    <x v="18"/>
    <n v="23.46"/>
    <x v="1"/>
    <n v="4.58"/>
    <s v="Rob Haberlin"/>
    <x v="3"/>
    <x v="0"/>
    <x v="0"/>
    <x v="9"/>
    <s v="Avery 479"/>
    <x v="2"/>
  </r>
  <r>
    <n v="10692"/>
    <x v="2"/>
    <x v="8"/>
    <n v="8101.9875000000002"/>
    <x v="1"/>
    <n v="2369.84"/>
    <s v="Rob Haberlin"/>
    <x v="3"/>
    <x v="0"/>
    <x v="2"/>
    <x v="7"/>
    <s v="2160i"/>
    <x v="2"/>
  </r>
  <r>
    <n v="10692"/>
    <x v="2"/>
    <x v="14"/>
    <n v="1313.8109999999999"/>
    <x v="1"/>
    <n v="-457.16"/>
    <s v="Rob Haberlin"/>
    <x v="3"/>
    <x v="0"/>
    <x v="2"/>
    <x v="7"/>
    <s v="A1228"/>
    <x v="2"/>
  </r>
  <r>
    <n v="11782"/>
    <x v="2"/>
    <x v="41"/>
    <n v="247.21"/>
    <x v="1"/>
    <n v="-63.72"/>
    <s v="Marina Lichtenstein"/>
    <x v="3"/>
    <x v="0"/>
    <x v="0"/>
    <x v="10"/>
    <s v="Hammermill CopyPlus Copy Paper (20Lb. and 84 Bright)"/>
    <x v="2"/>
  </r>
  <r>
    <n v="12199"/>
    <x v="2"/>
    <x v="38"/>
    <n v="19"/>
    <x v="1"/>
    <n v="-10.73"/>
    <s v="Justin Knight"/>
    <x v="3"/>
    <x v="0"/>
    <x v="0"/>
    <x v="11"/>
    <s v="Wilson JonesÂ® Four-Pocket Poly Binders"/>
    <x v="2"/>
  </r>
  <r>
    <n v="12199"/>
    <x v="2"/>
    <x v="42"/>
    <n v="8289.51"/>
    <x v="1"/>
    <n v="3051.62"/>
    <s v="Justin Knight"/>
    <x v="3"/>
    <x v="0"/>
    <x v="0"/>
    <x v="0"/>
    <s v="Dual Level, Single-Width Filing Carts"/>
    <x v="2"/>
  </r>
  <r>
    <n v="18471"/>
    <x v="1"/>
    <x v="32"/>
    <n v="185.61"/>
    <x v="1"/>
    <n v="-47.12"/>
    <s v="Justin Knight"/>
    <x v="3"/>
    <x v="0"/>
    <x v="0"/>
    <x v="10"/>
    <s v="Xerox 1983"/>
    <x v="2"/>
  </r>
  <r>
    <n v="21892"/>
    <x v="0"/>
    <x v="3"/>
    <n v="34.880000000000003"/>
    <x v="1"/>
    <n v="-18.34"/>
    <s v="Justin Knight"/>
    <x v="3"/>
    <x v="0"/>
    <x v="0"/>
    <x v="11"/>
    <s v="Pressboard Covers with Storage Hooks, 9 1/2&quot; x 11&quot;, Light Blue"/>
    <x v="2"/>
  </r>
  <r>
    <n v="23907"/>
    <x v="1"/>
    <x v="2"/>
    <n v="384.2"/>
    <x v="1"/>
    <n v="-164.46"/>
    <s v="Julie Creighton"/>
    <x v="3"/>
    <x v="0"/>
    <x v="2"/>
    <x v="7"/>
    <n v="6190"/>
    <x v="2"/>
  </r>
  <r>
    <n v="24132"/>
    <x v="2"/>
    <x v="10"/>
    <n v="31.01"/>
    <x v="1"/>
    <n v="-4.49"/>
    <s v="Justin Knight"/>
    <x v="3"/>
    <x v="0"/>
    <x v="0"/>
    <x v="11"/>
    <s v="Wilson Jones DublLockÂ® D-Ring Binders"/>
    <x v="2"/>
  </r>
  <r>
    <n v="24132"/>
    <x v="2"/>
    <x v="41"/>
    <n v="331.83"/>
    <x v="1"/>
    <n v="-101.25"/>
    <s v="Justin Knight"/>
    <x v="3"/>
    <x v="0"/>
    <x v="0"/>
    <x v="11"/>
    <s v="Wilson Jones Hanging View Binder, White, 1&quot;"/>
    <x v="2"/>
  </r>
  <r>
    <n v="24132"/>
    <x v="2"/>
    <x v="19"/>
    <n v="446.46"/>
    <x v="1"/>
    <n v="-1.88"/>
    <s v="Justin Knight"/>
    <x v="3"/>
    <x v="0"/>
    <x v="2"/>
    <x v="12"/>
    <s v="Fellowes Basic 104-Key Keyboard, Platinum"/>
    <x v="2"/>
  </r>
  <r>
    <n v="24132"/>
    <x v="2"/>
    <x v="13"/>
    <n v="1252.8900000000001"/>
    <x v="1"/>
    <n v="339.75"/>
    <s v="Justin Knight"/>
    <x v="3"/>
    <x v="0"/>
    <x v="0"/>
    <x v="11"/>
    <s v="Ibico Recycled Linen-Style Covers"/>
    <x v="2"/>
  </r>
  <r>
    <n v="24132"/>
    <x v="2"/>
    <x v="34"/>
    <n v="47.79"/>
    <x v="1"/>
    <n v="-57.75"/>
    <s v="Justin Knight"/>
    <x v="3"/>
    <x v="0"/>
    <x v="0"/>
    <x v="11"/>
    <s v="Self-Adhesive Ring Binder Labels"/>
    <x v="2"/>
  </r>
  <r>
    <n v="24132"/>
    <x v="2"/>
    <x v="31"/>
    <n v="63.84"/>
    <x v="1"/>
    <n v="-47.97"/>
    <s v="Justin Knight"/>
    <x v="3"/>
    <x v="0"/>
    <x v="0"/>
    <x v="0"/>
    <s v="Tenex File Box, Personal Filing Tote with Lid, Black"/>
    <x v="2"/>
  </r>
  <r>
    <n v="24576"/>
    <x v="1"/>
    <x v="28"/>
    <n v="152.84"/>
    <x v="1"/>
    <n v="38.020000000000003"/>
    <s v="Luke Weiss"/>
    <x v="3"/>
    <x v="0"/>
    <x v="1"/>
    <x v="1"/>
    <s v="DAX Clear Channel Poster Frame"/>
    <x v="2"/>
  </r>
  <r>
    <n v="28068"/>
    <x v="2"/>
    <x v="26"/>
    <n v="631.99"/>
    <x v="1"/>
    <n v="-43.96"/>
    <s v="Julie Creighton"/>
    <x v="3"/>
    <x v="0"/>
    <x v="2"/>
    <x v="12"/>
    <s v="Belkin MediaBoard 104- Keyboard"/>
    <x v="2"/>
  </r>
  <r>
    <n v="34816"/>
    <x v="1"/>
    <x v="32"/>
    <n v="1158.45"/>
    <x v="1"/>
    <n v="267.16000000000003"/>
    <s v="Sally Knutson"/>
    <x v="3"/>
    <x v="0"/>
    <x v="0"/>
    <x v="3"/>
    <s v="Fellowes 8 Outlet Superior Workstation Surge Protector"/>
    <x v="2"/>
  </r>
  <r>
    <n v="34816"/>
    <x v="1"/>
    <x v="29"/>
    <n v="2568.71"/>
    <x v="1"/>
    <n v="590.77"/>
    <s v="Sally Knutson"/>
    <x v="3"/>
    <x v="0"/>
    <x v="0"/>
    <x v="13"/>
    <s v="Tyvek Interoffice Envelopes, 9 1/2&quot; x 12 1/2&quot;, 100/Box"/>
    <x v="2"/>
  </r>
  <r>
    <n v="37315"/>
    <x v="2"/>
    <x v="29"/>
    <n v="170.81"/>
    <x v="1"/>
    <n v="-133.68"/>
    <s v="Luke Weiss"/>
    <x v="3"/>
    <x v="0"/>
    <x v="0"/>
    <x v="10"/>
    <s v="Xerox 1971"/>
    <x v="2"/>
  </r>
  <r>
    <n v="37925"/>
    <x v="3"/>
    <x v="13"/>
    <n v="1784.048"/>
    <x v="1"/>
    <n v="394.45"/>
    <s v="Luke Weiss"/>
    <x v="3"/>
    <x v="0"/>
    <x v="2"/>
    <x v="7"/>
    <s v="StarTAC 7760"/>
    <x v="2"/>
  </r>
  <r>
    <n v="38021"/>
    <x v="3"/>
    <x v="41"/>
    <n v="1482.01"/>
    <x v="1"/>
    <n v="709.33"/>
    <s v="Rob Haberlin"/>
    <x v="3"/>
    <x v="0"/>
    <x v="0"/>
    <x v="11"/>
    <s v="Premier Elliptical Ring Binder, Black"/>
    <x v="2"/>
  </r>
  <r>
    <n v="38336"/>
    <x v="4"/>
    <x v="44"/>
    <n v="91.75"/>
    <x v="1"/>
    <n v="2.82"/>
    <s v="Julie Creighton"/>
    <x v="3"/>
    <x v="0"/>
    <x v="0"/>
    <x v="11"/>
    <s v="Wilson Jones DublLockÂ® D-Ring Binders"/>
    <x v="2"/>
  </r>
  <r>
    <n v="38336"/>
    <x v="4"/>
    <x v="13"/>
    <n v="346.57"/>
    <x v="1"/>
    <n v="-116.45"/>
    <s v="Julie Creighton"/>
    <x v="3"/>
    <x v="0"/>
    <x v="2"/>
    <x v="12"/>
    <s v="Micro Innovations 104 Keyboard"/>
    <x v="2"/>
  </r>
  <r>
    <n v="39783"/>
    <x v="1"/>
    <x v="22"/>
    <n v="82.43"/>
    <x v="1"/>
    <n v="-94.76"/>
    <s v="Sally Knutson"/>
    <x v="3"/>
    <x v="0"/>
    <x v="0"/>
    <x v="3"/>
    <s v="Eureka Disposable Bags for SanitaireÂ® Vibra Groomer IÂ® Upright Vac"/>
    <x v="2"/>
  </r>
  <r>
    <n v="39783"/>
    <x v="1"/>
    <x v="13"/>
    <n v="295.97000000000003"/>
    <x v="1"/>
    <n v="5.0199999999999996"/>
    <s v="Sally Knutson"/>
    <x v="3"/>
    <x v="0"/>
    <x v="0"/>
    <x v="11"/>
    <s v="GBC Standard Plastic Binding Systems Combs"/>
    <x v="2"/>
  </r>
  <r>
    <n v="39783"/>
    <x v="1"/>
    <x v="32"/>
    <n v="94.5"/>
    <x v="1"/>
    <n v="39.9"/>
    <s v="Sally Knutson"/>
    <x v="3"/>
    <x v="0"/>
    <x v="0"/>
    <x v="9"/>
    <s v="Avery 520"/>
    <x v="2"/>
  </r>
  <r>
    <n v="44256"/>
    <x v="2"/>
    <x v="6"/>
    <n v="114.28"/>
    <x v="1"/>
    <n v="-38.72"/>
    <s v="Sally Knutson"/>
    <x v="3"/>
    <x v="0"/>
    <x v="0"/>
    <x v="10"/>
    <s v="Xerox 226"/>
    <x v="2"/>
  </r>
  <r>
    <n v="47367"/>
    <x v="3"/>
    <x v="2"/>
    <n v="27.99"/>
    <x v="1"/>
    <n v="-0.17"/>
    <s v="Rob Haberlin"/>
    <x v="3"/>
    <x v="0"/>
    <x v="0"/>
    <x v="11"/>
    <s v="Durable Pressboard Binders"/>
    <x v="2"/>
  </r>
  <r>
    <n v="47367"/>
    <x v="3"/>
    <x v="3"/>
    <n v="21.07"/>
    <x v="1"/>
    <n v="2.2799999999999998"/>
    <s v="Rob Haberlin"/>
    <x v="3"/>
    <x v="0"/>
    <x v="0"/>
    <x v="9"/>
    <s v="Avery 52"/>
    <x v="2"/>
  </r>
  <r>
    <n v="47750"/>
    <x v="2"/>
    <x v="15"/>
    <n v="102.46"/>
    <x v="1"/>
    <n v="36.64"/>
    <s v="Sally Knutson"/>
    <x v="3"/>
    <x v="0"/>
    <x v="0"/>
    <x v="9"/>
    <s v="Avery 492"/>
    <x v="2"/>
  </r>
  <r>
    <n v="48388"/>
    <x v="0"/>
    <x v="31"/>
    <n v="21.64"/>
    <x v="1"/>
    <n v="-13.33"/>
    <s v="Marina Lichtenstein"/>
    <x v="3"/>
    <x v="0"/>
    <x v="0"/>
    <x v="11"/>
    <s v="Binder Posts"/>
    <x v="2"/>
  </r>
  <r>
    <n v="51879"/>
    <x v="1"/>
    <x v="21"/>
    <n v="1382.31"/>
    <x v="1"/>
    <n v="372.26"/>
    <s v="Monica Federle"/>
    <x v="3"/>
    <x v="0"/>
    <x v="1"/>
    <x v="1"/>
    <s v="Howard Miller 11-1/2&quot; Diameter Ridgewood Wall Clock"/>
    <x v="2"/>
  </r>
  <r>
    <n v="51879"/>
    <x v="1"/>
    <x v="41"/>
    <n v="991.36"/>
    <x v="1"/>
    <n v="212.06"/>
    <s v="Monica Federle"/>
    <x v="3"/>
    <x v="0"/>
    <x v="0"/>
    <x v="10"/>
    <s v="Southworth 25% Cotton Premium Laser Paper and Envelopes"/>
    <x v="2"/>
  </r>
  <r>
    <n v="53572"/>
    <x v="3"/>
    <x v="6"/>
    <n v="184.09"/>
    <x v="1"/>
    <n v="4.79"/>
    <s v="Marina Lichtenstein"/>
    <x v="3"/>
    <x v="0"/>
    <x v="0"/>
    <x v="13"/>
    <s v="#10 Self-Seal White Envelopes"/>
    <x v="2"/>
  </r>
  <r>
    <n v="54119"/>
    <x v="3"/>
    <x v="10"/>
    <n v="127.56"/>
    <x v="1"/>
    <n v="-41.75"/>
    <s v="Monica Federle"/>
    <x v="3"/>
    <x v="0"/>
    <x v="0"/>
    <x v="0"/>
    <s v="Acco PermaÂ® 2700 Stacking Storage Drawers"/>
    <x v="2"/>
  </r>
  <r>
    <n v="9892"/>
    <x v="3"/>
    <x v="42"/>
    <n v="1406.64"/>
    <x v="1"/>
    <n v="424.36"/>
    <s v="Kelly Williams"/>
    <x v="3"/>
    <x v="0"/>
    <x v="0"/>
    <x v="13"/>
    <s v="Tyvek Â® Top-Opening Peel &amp; Seel Envelopes, Plain White"/>
    <x v="2"/>
  </r>
  <r>
    <n v="10048"/>
    <x v="1"/>
    <x v="41"/>
    <n v="3197.45"/>
    <x v="1"/>
    <n v="97.16"/>
    <s v="Sonia Sunley"/>
    <x v="3"/>
    <x v="0"/>
    <x v="2"/>
    <x v="12"/>
    <s v="Keytronic 105-Key Spanish Keyboard"/>
    <x v="2"/>
  </r>
  <r>
    <n v="10432"/>
    <x v="2"/>
    <x v="45"/>
    <n v="2323.36"/>
    <x v="1"/>
    <n v="220.39"/>
    <s v="Sonia Sunley"/>
    <x v="3"/>
    <x v="0"/>
    <x v="2"/>
    <x v="12"/>
    <s v="Motorola SB4200 Cable Modem"/>
    <x v="2"/>
  </r>
  <r>
    <n v="13158"/>
    <x v="4"/>
    <x v="21"/>
    <n v="187.16"/>
    <x v="1"/>
    <n v="29.33"/>
    <s v="Kelly Williams"/>
    <x v="3"/>
    <x v="0"/>
    <x v="0"/>
    <x v="11"/>
    <s v="Wilson Jones DublLockÂ® D-Ring Binders"/>
    <x v="2"/>
  </r>
  <r>
    <n v="14375"/>
    <x v="3"/>
    <x v="2"/>
    <n v="44.05"/>
    <x v="1"/>
    <n v="-21.77"/>
    <s v="Rick Duston"/>
    <x v="3"/>
    <x v="0"/>
    <x v="0"/>
    <x v="10"/>
    <s v="Xerox 1978"/>
    <x v="2"/>
  </r>
  <r>
    <n v="16230"/>
    <x v="2"/>
    <x v="38"/>
    <n v="13.3"/>
    <x v="1"/>
    <n v="-7.86"/>
    <s v="Sonia Sunley"/>
    <x v="3"/>
    <x v="0"/>
    <x v="0"/>
    <x v="9"/>
    <s v="Self-Adhesive Address Labels for Typewriters by Universal"/>
    <x v="2"/>
  </r>
  <r>
    <n v="16230"/>
    <x v="2"/>
    <x v="11"/>
    <n v="687.52"/>
    <x v="1"/>
    <n v="223.76"/>
    <s v="Sonia Sunley"/>
    <x v="3"/>
    <x v="0"/>
    <x v="0"/>
    <x v="10"/>
    <s v="Xerox 1891"/>
    <x v="2"/>
  </r>
  <r>
    <n v="16230"/>
    <x v="2"/>
    <x v="7"/>
    <n v="4538.66"/>
    <x v="1"/>
    <n v="506.86"/>
    <s v="Sonia Sunley"/>
    <x v="3"/>
    <x v="0"/>
    <x v="0"/>
    <x v="0"/>
    <s v="Fellowes Recycled Storage Drawers"/>
    <x v="2"/>
  </r>
  <r>
    <n v="21856"/>
    <x v="1"/>
    <x v="40"/>
    <n v="168.55"/>
    <x v="1"/>
    <n v="71.77"/>
    <s v="Sonia Sunley"/>
    <x v="3"/>
    <x v="0"/>
    <x v="0"/>
    <x v="9"/>
    <s v="Avery 487"/>
    <x v="2"/>
  </r>
  <r>
    <n v="22119"/>
    <x v="2"/>
    <x v="39"/>
    <n v="939.39"/>
    <x v="1"/>
    <n v="-122.77"/>
    <s v="Stewart Carmichael"/>
    <x v="3"/>
    <x v="0"/>
    <x v="0"/>
    <x v="3"/>
    <s v="Eureka Hand Vacuum, Bagless"/>
    <x v="2"/>
  </r>
  <r>
    <n v="22534"/>
    <x v="3"/>
    <x v="31"/>
    <n v="279.33"/>
    <x v="1"/>
    <n v="-44.18"/>
    <s v="Kelly Williams"/>
    <x v="3"/>
    <x v="0"/>
    <x v="0"/>
    <x v="13"/>
    <s v="Airmail Envelopes"/>
    <x v="2"/>
  </r>
  <r>
    <n v="24070"/>
    <x v="0"/>
    <x v="33"/>
    <n v="170.42"/>
    <x v="1"/>
    <n v="-98.31"/>
    <s v="Sonia Sunley"/>
    <x v="3"/>
    <x v="0"/>
    <x v="0"/>
    <x v="11"/>
    <s v="Pressboard Covers with Storage Hooks, 9 1/2&quot; x 11&quot;, Light Blue"/>
    <x v="2"/>
  </r>
  <r>
    <n v="27174"/>
    <x v="4"/>
    <x v="6"/>
    <n v="477.50450000000001"/>
    <x v="1"/>
    <n v="-245.56"/>
    <s v="Alex Avila"/>
    <x v="3"/>
    <x v="0"/>
    <x v="2"/>
    <x v="7"/>
    <s v="Accessory27"/>
    <x v="2"/>
  </r>
  <r>
    <n v="33600"/>
    <x v="2"/>
    <x v="37"/>
    <n v="187.28"/>
    <x v="1"/>
    <n v="-94.36"/>
    <s v="Sonia Sunley"/>
    <x v="3"/>
    <x v="0"/>
    <x v="0"/>
    <x v="10"/>
    <s v="Xerox 1962"/>
    <x v="2"/>
  </r>
  <r>
    <n v="35364"/>
    <x v="4"/>
    <x v="16"/>
    <n v="72.08"/>
    <x v="1"/>
    <n v="-54.75"/>
    <s v="Lisa DeCherney"/>
    <x v="3"/>
    <x v="0"/>
    <x v="0"/>
    <x v="10"/>
    <s v="Xerox 199"/>
    <x v="2"/>
  </r>
  <r>
    <n v="35364"/>
    <x v="4"/>
    <x v="14"/>
    <n v="1265.2929999999999"/>
    <x v="1"/>
    <n v="-554.44000000000005"/>
    <s v="Lisa DeCherney"/>
    <x v="3"/>
    <x v="0"/>
    <x v="2"/>
    <x v="7"/>
    <s v="T28 WORLD"/>
    <x v="2"/>
  </r>
  <r>
    <n v="38272"/>
    <x v="4"/>
    <x v="36"/>
    <n v="71.040000000000006"/>
    <x v="1"/>
    <n v="-20.65"/>
    <s v="Sarah Foster"/>
    <x v="3"/>
    <x v="0"/>
    <x v="0"/>
    <x v="11"/>
    <s v="StaplesÂ® General Use 3-Ring Binders"/>
    <x v="2"/>
  </r>
  <r>
    <n v="45763"/>
    <x v="0"/>
    <x v="35"/>
    <n v="67.45"/>
    <x v="1"/>
    <n v="24.28"/>
    <s v="Lisa DeCherney"/>
    <x v="3"/>
    <x v="0"/>
    <x v="0"/>
    <x v="9"/>
    <s v="Avery 494"/>
    <x v="2"/>
  </r>
  <r>
    <n v="50310"/>
    <x v="3"/>
    <x v="19"/>
    <n v="482.37"/>
    <x v="1"/>
    <n v="34.03"/>
    <s v="Sarah Foster"/>
    <x v="3"/>
    <x v="0"/>
    <x v="2"/>
    <x v="12"/>
    <s v="Fellowes Basic 104-Key Keyboard, Platinum"/>
    <x v="2"/>
  </r>
  <r>
    <n v="51648"/>
    <x v="2"/>
    <x v="5"/>
    <n v="2354.8000000000002"/>
    <x v="1"/>
    <n v="332.97"/>
    <s v="Roy Skaria"/>
    <x v="3"/>
    <x v="0"/>
    <x v="2"/>
    <x v="12"/>
    <s v="Zoom V.92 USB External Faxmodem"/>
    <x v="2"/>
  </r>
  <r>
    <n v="53216"/>
    <x v="0"/>
    <x v="33"/>
    <n v="228.01"/>
    <x v="1"/>
    <n v="-185.54"/>
    <s v="Roy Skaria"/>
    <x v="3"/>
    <x v="0"/>
    <x v="0"/>
    <x v="10"/>
    <s v="Xerox 227"/>
    <x v="2"/>
  </r>
  <r>
    <n v="55777"/>
    <x v="1"/>
    <x v="3"/>
    <n v="323.52999999999997"/>
    <x v="1"/>
    <n v="136.32"/>
    <s v="Roy Skaria"/>
    <x v="3"/>
    <x v="0"/>
    <x v="1"/>
    <x v="1"/>
    <s v="Howard Miller 13-3/4&quot; Diameter Brushed Chrome Round Wall Clock"/>
    <x v="2"/>
  </r>
  <r>
    <n v="56640"/>
    <x v="0"/>
    <x v="38"/>
    <n v="29.31"/>
    <x v="1"/>
    <n v="-12.78"/>
    <s v="Anthony O'Donnell"/>
    <x v="3"/>
    <x v="0"/>
    <x v="0"/>
    <x v="10"/>
    <s v="Personal Creationsâ„¢ Ink Jet Cards and Labels"/>
    <x v="2"/>
  </r>
  <r>
    <n v="56640"/>
    <x v="0"/>
    <x v="48"/>
    <n v="80.260000000000005"/>
    <x v="1"/>
    <n v="-22.55"/>
    <s v="Anthony O'Donnell"/>
    <x v="3"/>
    <x v="0"/>
    <x v="0"/>
    <x v="10"/>
    <s v="Xerox 1923"/>
    <x v="2"/>
  </r>
  <r>
    <n v="322"/>
    <x v="4"/>
    <x v="39"/>
    <n v="2634.8555000000001"/>
    <x v="1"/>
    <n v="257.76"/>
    <s v="Giulietta Weimer"/>
    <x v="3"/>
    <x v="0"/>
    <x v="2"/>
    <x v="7"/>
    <s v="I888 World Phone"/>
    <x v="2"/>
  </r>
  <r>
    <n v="322"/>
    <x v="4"/>
    <x v="41"/>
    <n v="281"/>
    <x v="1"/>
    <n v="-291.58999999999997"/>
    <s v="Giulietta Weimer"/>
    <x v="3"/>
    <x v="0"/>
    <x v="0"/>
    <x v="10"/>
    <s v="Xerox 1997"/>
    <x v="2"/>
  </r>
  <r>
    <n v="1221"/>
    <x v="1"/>
    <x v="24"/>
    <n v="14.68"/>
    <x v="1"/>
    <n v="-13.78"/>
    <s v="Lela Donovan"/>
    <x v="3"/>
    <x v="0"/>
    <x v="0"/>
    <x v="11"/>
    <s v="Avery Printable Repositionable Plastic Tabs"/>
    <x v="2"/>
  </r>
  <r>
    <n v="1221"/>
    <x v="1"/>
    <x v="48"/>
    <n v="10145.14"/>
    <x v="1"/>
    <n v="3724.57"/>
    <s v="Lela Donovan"/>
    <x v="3"/>
    <x v="0"/>
    <x v="0"/>
    <x v="11"/>
    <s v="GBC DocuBind TL300 Electric Binding System"/>
    <x v="2"/>
  </r>
  <r>
    <n v="1221"/>
    <x v="1"/>
    <x v="16"/>
    <n v="68.45"/>
    <x v="1"/>
    <n v="-57.88"/>
    <s v="Lela Donovan"/>
    <x v="3"/>
    <x v="0"/>
    <x v="0"/>
    <x v="11"/>
    <s v="Storex DuraTech Recycled Plastic Frosted Binders"/>
    <x v="2"/>
  </r>
  <r>
    <n v="1445"/>
    <x v="3"/>
    <x v="31"/>
    <n v="1326.09"/>
    <x v="1"/>
    <n v="-20.55"/>
    <s v="Shahid Shariari"/>
    <x v="3"/>
    <x v="0"/>
    <x v="0"/>
    <x v="11"/>
    <s v="GBC DocuBind 200 Manual Binding Machine"/>
    <x v="2"/>
  </r>
  <r>
    <n v="4067"/>
    <x v="0"/>
    <x v="16"/>
    <n v="118.38"/>
    <x v="1"/>
    <n v="-42.46"/>
    <s v="Shahid Shariari"/>
    <x v="3"/>
    <x v="0"/>
    <x v="0"/>
    <x v="11"/>
    <s v="Wilson Jones Hanging View Binder, White, 1&quot;"/>
    <x v="2"/>
  </r>
  <r>
    <n v="4261"/>
    <x v="4"/>
    <x v="49"/>
    <n v="195.98"/>
    <x v="1"/>
    <n v="-71.47"/>
    <s v="Lela Donovan"/>
    <x v="3"/>
    <x v="0"/>
    <x v="0"/>
    <x v="10"/>
    <s v="Xerox 1947"/>
    <x v="2"/>
  </r>
  <r>
    <n v="4261"/>
    <x v="4"/>
    <x v="8"/>
    <n v="274.38"/>
    <x v="1"/>
    <n v="-94.82"/>
    <s v="Lela Donovan"/>
    <x v="3"/>
    <x v="0"/>
    <x v="0"/>
    <x v="10"/>
    <s v="Xerox 1950"/>
    <x v="2"/>
  </r>
  <r>
    <n v="4864"/>
    <x v="2"/>
    <x v="16"/>
    <n v="4901.99"/>
    <x v="1"/>
    <n v="1724.68"/>
    <s v="Ralph Kennedy"/>
    <x v="3"/>
    <x v="0"/>
    <x v="0"/>
    <x v="11"/>
    <s v="GBC ProClickâ„¢ 150 Presentation Binding System"/>
    <x v="2"/>
  </r>
  <r>
    <n v="4996"/>
    <x v="3"/>
    <x v="47"/>
    <n v="4305.79"/>
    <x v="1"/>
    <n v="1020.32"/>
    <s v="Rob Dowd"/>
    <x v="3"/>
    <x v="0"/>
    <x v="0"/>
    <x v="0"/>
    <s v="Letter Size Cart"/>
    <x v="2"/>
  </r>
  <r>
    <n v="6144"/>
    <x v="4"/>
    <x v="4"/>
    <n v="67.349999999999994"/>
    <x v="1"/>
    <n v="22.63"/>
    <s v="Ralph Kennedy"/>
    <x v="3"/>
    <x v="0"/>
    <x v="0"/>
    <x v="9"/>
    <s v="Avery 492"/>
    <x v="2"/>
  </r>
  <r>
    <n v="7169"/>
    <x v="3"/>
    <x v="19"/>
    <n v="446.72"/>
    <x v="1"/>
    <n v="-39"/>
    <s v="Lela Donovan"/>
    <x v="3"/>
    <x v="0"/>
    <x v="1"/>
    <x v="1"/>
    <s v="Career Cubicle Clock, 8 1/4&quot;, Black"/>
    <x v="2"/>
  </r>
  <r>
    <n v="7169"/>
    <x v="3"/>
    <x v="47"/>
    <n v="1580.6005"/>
    <x v="1"/>
    <n v="303.52999999999997"/>
    <s v="Lela Donovan"/>
    <x v="3"/>
    <x v="0"/>
    <x v="2"/>
    <x v="7"/>
    <s v="V8162"/>
    <x v="2"/>
  </r>
  <r>
    <n v="7427"/>
    <x v="1"/>
    <x v="40"/>
    <n v="16002.29"/>
    <x v="1"/>
    <n v="4604.79"/>
    <s v="Ricardo Emerson"/>
    <x v="3"/>
    <x v="0"/>
    <x v="0"/>
    <x v="3"/>
    <s v="Hoover WindTunnelâ„¢ Plus Canister Vacuum"/>
    <x v="2"/>
  </r>
  <r>
    <n v="7427"/>
    <x v="1"/>
    <x v="18"/>
    <n v="182.26"/>
    <x v="1"/>
    <n v="60.61"/>
    <s v="Ricardo Emerson"/>
    <x v="3"/>
    <x v="0"/>
    <x v="0"/>
    <x v="11"/>
    <s v="Flexible Leather- Look Classic Collection Ring Binder"/>
    <x v="2"/>
  </r>
  <r>
    <n v="8992"/>
    <x v="0"/>
    <x v="44"/>
    <n v="2145.6975000000002"/>
    <x v="1"/>
    <n v="-176.79"/>
    <s v="Shahid Shariari"/>
    <x v="3"/>
    <x v="0"/>
    <x v="2"/>
    <x v="7"/>
    <n v="688"/>
    <x v="2"/>
  </r>
  <r>
    <n v="8992"/>
    <x v="0"/>
    <x v="46"/>
    <n v="1341.963"/>
    <x v="1"/>
    <n v="180.78"/>
    <s v="Shahid Shariari"/>
    <x v="3"/>
    <x v="0"/>
    <x v="2"/>
    <x v="7"/>
    <n v="6340"/>
    <x v="2"/>
  </r>
  <r>
    <n v="10306"/>
    <x v="2"/>
    <x v="39"/>
    <n v="310.31"/>
    <x v="1"/>
    <n v="51.5"/>
    <s v="Lela Donovan"/>
    <x v="3"/>
    <x v="0"/>
    <x v="1"/>
    <x v="1"/>
    <s v="DAX Clear Channel Poster Frame"/>
    <x v="2"/>
  </r>
  <r>
    <n v="10470"/>
    <x v="4"/>
    <x v="1"/>
    <n v="246.98"/>
    <x v="1"/>
    <n v="-94.78"/>
    <s v="Khloe Miller"/>
    <x v="3"/>
    <x v="0"/>
    <x v="1"/>
    <x v="1"/>
    <s v="EldonÂ® Expressionsâ„¢ Wood Desk Accessories, Oak"/>
    <x v="2"/>
  </r>
  <r>
    <n v="11392"/>
    <x v="2"/>
    <x v="43"/>
    <n v="128.69"/>
    <x v="1"/>
    <n v="28.29"/>
    <s v="Sarah Bern"/>
    <x v="3"/>
    <x v="0"/>
    <x v="0"/>
    <x v="11"/>
    <s v="Presstex Flexible Ring Binders"/>
    <x v="2"/>
  </r>
  <r>
    <n v="14240"/>
    <x v="0"/>
    <x v="4"/>
    <n v="68.88"/>
    <x v="1"/>
    <n v="1.31"/>
    <s v="Ralph Kennedy"/>
    <x v="3"/>
    <x v="0"/>
    <x v="0"/>
    <x v="11"/>
    <s v="Acco Suede Grain Vinyl Round Ring Binder"/>
    <x v="2"/>
  </r>
  <r>
    <n v="14471"/>
    <x v="1"/>
    <x v="37"/>
    <n v="286.73"/>
    <x v="1"/>
    <n v="-141.51"/>
    <s v="Ralph Kennedy"/>
    <x v="3"/>
    <x v="0"/>
    <x v="0"/>
    <x v="10"/>
    <s v="Xerox 220"/>
    <x v="2"/>
  </r>
  <r>
    <n v="17344"/>
    <x v="4"/>
    <x v="7"/>
    <n v="2405.4575"/>
    <x v="1"/>
    <n v="571.54"/>
    <s v="Rob Dowd"/>
    <x v="3"/>
    <x v="0"/>
    <x v="2"/>
    <x v="7"/>
    <n v="5190"/>
    <x v="2"/>
  </r>
  <r>
    <n v="17507"/>
    <x v="3"/>
    <x v="9"/>
    <n v="399.76"/>
    <x v="1"/>
    <n v="48.13"/>
    <s v="Lela Donovan"/>
    <x v="3"/>
    <x v="0"/>
    <x v="0"/>
    <x v="3"/>
    <s v="Acco 6 Outlet Guardian Premium Surge Suppressor"/>
    <x v="2"/>
  </r>
  <r>
    <n v="18179"/>
    <x v="1"/>
    <x v="4"/>
    <n v="73.37"/>
    <x v="1"/>
    <n v="16.100000000000001"/>
    <s v="Liz Price"/>
    <x v="3"/>
    <x v="0"/>
    <x v="0"/>
    <x v="9"/>
    <s v="Avery 481"/>
    <x v="2"/>
  </r>
  <r>
    <n v="19044"/>
    <x v="2"/>
    <x v="32"/>
    <n v="271.33"/>
    <x v="1"/>
    <n v="-191.09"/>
    <s v="Rob Dowd"/>
    <x v="3"/>
    <x v="0"/>
    <x v="0"/>
    <x v="0"/>
    <s v="Filing/Storage Totes and Swivel Casters"/>
    <x v="2"/>
  </r>
  <r>
    <n v="20676"/>
    <x v="2"/>
    <x v="19"/>
    <n v="43.97"/>
    <x v="1"/>
    <n v="-9.0500000000000007"/>
    <s v="Shahid Shariari"/>
    <x v="3"/>
    <x v="0"/>
    <x v="0"/>
    <x v="11"/>
    <s v="StaplesÂ® General Use 3-Ring Binders"/>
    <x v="2"/>
  </r>
  <r>
    <n v="20960"/>
    <x v="2"/>
    <x v="22"/>
    <n v="195.96"/>
    <x v="1"/>
    <n v="-104.82"/>
    <s v="Giulietta Weimer"/>
    <x v="3"/>
    <x v="0"/>
    <x v="2"/>
    <x v="12"/>
    <s v="Micro Innovations 104 Keyboard"/>
    <x v="2"/>
  </r>
  <r>
    <n v="21350"/>
    <x v="3"/>
    <x v="47"/>
    <n v="278.94"/>
    <x v="1"/>
    <n v="-143.69999999999999"/>
    <s v="Ralph Kennedy"/>
    <x v="3"/>
    <x v="0"/>
    <x v="0"/>
    <x v="10"/>
    <s v="Southworth 25% Cotton Linen-Finish Paper &amp; Envelopes"/>
    <x v="2"/>
  </r>
  <r>
    <n v="23207"/>
    <x v="4"/>
    <x v="48"/>
    <n v="336.91"/>
    <x v="1"/>
    <n v="42.5"/>
    <s v="Ralph Kennedy"/>
    <x v="3"/>
    <x v="0"/>
    <x v="0"/>
    <x v="10"/>
    <s v="Xerox 1979"/>
    <x v="2"/>
  </r>
  <r>
    <n v="26368"/>
    <x v="3"/>
    <x v="35"/>
    <n v="1809.0125"/>
    <x v="1"/>
    <n v="795.05"/>
    <s v="Shahid Shariari"/>
    <x v="3"/>
    <x v="0"/>
    <x v="2"/>
    <x v="7"/>
    <s v="Accessory12"/>
    <x v="2"/>
  </r>
  <r>
    <n v="28225"/>
    <x v="4"/>
    <x v="18"/>
    <n v="206.04"/>
    <x v="1"/>
    <n v="-49.81"/>
    <s v="Khloe Miller"/>
    <x v="3"/>
    <x v="0"/>
    <x v="1"/>
    <x v="1"/>
    <s v="Career Cubicle Clock, 8 1/4&quot;, Black"/>
    <x v="2"/>
  </r>
  <r>
    <n v="28898"/>
    <x v="2"/>
    <x v="20"/>
    <n v="246"/>
    <x v="1"/>
    <n v="-207.36"/>
    <s v="Mark Cousins"/>
    <x v="3"/>
    <x v="0"/>
    <x v="0"/>
    <x v="10"/>
    <s v="Xerox 196"/>
    <x v="2"/>
  </r>
  <r>
    <n v="29185"/>
    <x v="0"/>
    <x v="14"/>
    <n v="468.49"/>
    <x v="1"/>
    <n v="-6.37"/>
    <s v="Rob Dowd"/>
    <x v="3"/>
    <x v="0"/>
    <x v="0"/>
    <x v="3"/>
    <s v="Conquestâ„¢ 14 Commercial Heavy-Duty Upright Vacuum, Collection System, Accessory Kit"/>
    <x v="2"/>
  </r>
  <r>
    <n v="29986"/>
    <x v="4"/>
    <x v="7"/>
    <n v="1477.39"/>
    <x v="1"/>
    <n v="641.4"/>
    <s v="Rob Dowd"/>
    <x v="3"/>
    <x v="0"/>
    <x v="0"/>
    <x v="11"/>
    <s v="Vinyl Sectional Post Binders"/>
    <x v="2"/>
  </r>
  <r>
    <n v="30149"/>
    <x v="3"/>
    <x v="14"/>
    <n v="16.47"/>
    <x v="1"/>
    <n v="-6.82"/>
    <s v="Mark Cousins"/>
    <x v="3"/>
    <x v="0"/>
    <x v="0"/>
    <x v="11"/>
    <s v="Round Ring Binders"/>
    <x v="2"/>
  </r>
  <r>
    <n v="30149"/>
    <x v="3"/>
    <x v="42"/>
    <n v="690.97"/>
    <x v="1"/>
    <n v="-16.940000000000001"/>
    <s v="Mark Cousins"/>
    <x v="3"/>
    <x v="0"/>
    <x v="1"/>
    <x v="1"/>
    <s v="9-3/4 Diameter Round Wall Clock"/>
    <x v="2"/>
  </r>
  <r>
    <n v="32611"/>
    <x v="3"/>
    <x v="16"/>
    <n v="33.76"/>
    <x v="1"/>
    <n v="-7.15"/>
    <s v="Neil Knudson"/>
    <x v="3"/>
    <x v="0"/>
    <x v="0"/>
    <x v="11"/>
    <s v="Economy Binders"/>
    <x v="2"/>
  </r>
  <r>
    <n v="32611"/>
    <x v="3"/>
    <x v="11"/>
    <n v="81.66"/>
    <x v="1"/>
    <n v="-31.99"/>
    <s v="Neil Knudson"/>
    <x v="3"/>
    <x v="0"/>
    <x v="0"/>
    <x v="10"/>
    <s v="Xerox 1989"/>
    <x v="2"/>
  </r>
  <r>
    <n v="32901"/>
    <x v="4"/>
    <x v="45"/>
    <n v="49.74"/>
    <x v="1"/>
    <n v="17.7"/>
    <s v="Neil Knudson"/>
    <x v="3"/>
    <x v="0"/>
    <x v="0"/>
    <x v="9"/>
    <s v="Avery 496"/>
    <x v="2"/>
  </r>
  <r>
    <n v="33732"/>
    <x v="1"/>
    <x v="49"/>
    <n v="332.95"/>
    <x v="1"/>
    <n v="-28.16"/>
    <s v="Heather Jas"/>
    <x v="3"/>
    <x v="0"/>
    <x v="1"/>
    <x v="1"/>
    <s v="Eldon Expressionsâ„¢ Desk Accessory, Wood Pencil Holder, Oak"/>
    <x v="2"/>
  </r>
  <r>
    <n v="34852"/>
    <x v="2"/>
    <x v="21"/>
    <n v="53.93"/>
    <x v="1"/>
    <n v="-10.95"/>
    <s v="Rob Dowd"/>
    <x v="3"/>
    <x v="0"/>
    <x v="0"/>
    <x v="11"/>
    <s v="Round Ring Binders"/>
    <x v="2"/>
  </r>
  <r>
    <n v="36480"/>
    <x v="3"/>
    <x v="20"/>
    <n v="1190.8"/>
    <x v="1"/>
    <n v="502.49"/>
    <s v="Lela Donovan"/>
    <x v="3"/>
    <x v="0"/>
    <x v="0"/>
    <x v="11"/>
    <s v="Lock-Up Easel 'Spel-Binder'"/>
    <x v="2"/>
  </r>
  <r>
    <n v="36803"/>
    <x v="1"/>
    <x v="37"/>
    <n v="121.65"/>
    <x v="1"/>
    <n v="30.76"/>
    <s v="Ralph Kennedy"/>
    <x v="3"/>
    <x v="0"/>
    <x v="0"/>
    <x v="9"/>
    <s v="Avery 514"/>
    <x v="2"/>
  </r>
  <r>
    <n v="36803"/>
    <x v="1"/>
    <x v="38"/>
    <n v="103.105"/>
    <x v="1"/>
    <n v="-316.32"/>
    <s v="Ralph Kennedy"/>
    <x v="3"/>
    <x v="0"/>
    <x v="2"/>
    <x v="7"/>
    <s v="V8160"/>
    <x v="2"/>
  </r>
  <r>
    <n v="36805"/>
    <x v="3"/>
    <x v="2"/>
    <n v="263.8"/>
    <x v="1"/>
    <n v="165.33"/>
    <s v="Shahid Shariari"/>
    <x v="3"/>
    <x v="0"/>
    <x v="1"/>
    <x v="1"/>
    <s v="Hand-Finished Solid Wood Document Frame"/>
    <x v="2"/>
  </r>
  <r>
    <n v="37729"/>
    <x v="1"/>
    <x v="8"/>
    <n v="447.89"/>
    <x v="1"/>
    <n v="-26.78"/>
    <s v="Giulietta Weimer"/>
    <x v="3"/>
    <x v="0"/>
    <x v="0"/>
    <x v="11"/>
    <s v="Avery Printable Repositionable Plastic Tabs"/>
    <x v="2"/>
  </r>
  <r>
    <n v="40164"/>
    <x v="1"/>
    <x v="14"/>
    <n v="184.07"/>
    <x v="1"/>
    <n v="75.63"/>
    <s v="Chuck Clark"/>
    <x v="3"/>
    <x v="0"/>
    <x v="1"/>
    <x v="1"/>
    <s v="Seth Thomas 12&quot; Clock w/ Goldtone Case"/>
    <x v="2"/>
  </r>
  <r>
    <n v="40608"/>
    <x v="1"/>
    <x v="32"/>
    <n v="573.97"/>
    <x v="1"/>
    <n v="55.82"/>
    <s v="Bill Eplett"/>
    <x v="3"/>
    <x v="0"/>
    <x v="0"/>
    <x v="10"/>
    <s v="Xerox 1939"/>
    <x v="2"/>
  </r>
  <r>
    <n v="40608"/>
    <x v="1"/>
    <x v="36"/>
    <n v="223.79"/>
    <x v="1"/>
    <n v="-89.88"/>
    <s v="Bill Eplett"/>
    <x v="3"/>
    <x v="0"/>
    <x v="0"/>
    <x v="10"/>
    <s v="Xerox 4200 Series MultiUse Premium Copy Paper (20Lb. and 84 Bright)"/>
    <x v="2"/>
  </r>
  <r>
    <n v="40801"/>
    <x v="1"/>
    <x v="39"/>
    <n v="129.16"/>
    <x v="1"/>
    <n v="-56.15"/>
    <s v="Sarah Bern"/>
    <x v="3"/>
    <x v="0"/>
    <x v="0"/>
    <x v="10"/>
    <s v="Xerox 1894"/>
    <x v="2"/>
  </r>
  <r>
    <n v="40965"/>
    <x v="3"/>
    <x v="32"/>
    <n v="843.55"/>
    <x v="1"/>
    <n v="168.76"/>
    <s v="Mark Cousins"/>
    <x v="3"/>
    <x v="0"/>
    <x v="0"/>
    <x v="10"/>
    <s v="Xerox 1979"/>
    <x v="2"/>
  </r>
  <r>
    <n v="42112"/>
    <x v="1"/>
    <x v="16"/>
    <n v="2744.3609999999999"/>
    <x v="1"/>
    <n v="201.03"/>
    <s v="Bill Eplett"/>
    <x v="3"/>
    <x v="0"/>
    <x v="2"/>
    <x v="7"/>
    <s v="T28 WORLD"/>
    <x v="2"/>
  </r>
  <r>
    <n v="42342"/>
    <x v="1"/>
    <x v="35"/>
    <n v="318.14"/>
    <x v="1"/>
    <n v="49.67"/>
    <s v="Bill Eplett"/>
    <x v="3"/>
    <x v="0"/>
    <x v="0"/>
    <x v="10"/>
    <s v="Xerox 1907"/>
    <x v="2"/>
  </r>
  <r>
    <n v="45155"/>
    <x v="2"/>
    <x v="20"/>
    <n v="181.61"/>
    <x v="1"/>
    <n v="-150.26"/>
    <s v="Ralph Kennedy"/>
    <x v="2"/>
    <x v="0"/>
    <x v="0"/>
    <x v="11"/>
    <s v="ACCOHIDEÂ® Binder by Acco"/>
    <x v="2"/>
  </r>
  <r>
    <n v="48452"/>
    <x v="0"/>
    <x v="22"/>
    <n v="1781.11"/>
    <x v="1"/>
    <n v="51.44"/>
    <s v="Giulietta Weimer"/>
    <x v="2"/>
    <x v="0"/>
    <x v="2"/>
    <x v="12"/>
    <s v="U.S. Robotics 56K Internet Call Modem"/>
    <x v="2"/>
  </r>
  <r>
    <n v="48452"/>
    <x v="0"/>
    <x v="20"/>
    <n v="185.32"/>
    <x v="1"/>
    <n v="-192.56"/>
    <s v="Giulietta Weimer"/>
    <x v="2"/>
    <x v="0"/>
    <x v="1"/>
    <x v="1"/>
    <s v="EldonÂ® Image Series Desk Accessories, Burgundy"/>
    <x v="2"/>
  </r>
  <r>
    <n v="48452"/>
    <x v="0"/>
    <x v="11"/>
    <n v="73.41"/>
    <x v="1"/>
    <n v="-44.79"/>
    <s v="Giulietta Weimer"/>
    <x v="2"/>
    <x v="0"/>
    <x v="0"/>
    <x v="11"/>
    <s v="Pressboard Covers with Storage Hooks, 9 1/2&quot; x 11&quot;, Light Blue"/>
    <x v="2"/>
  </r>
  <r>
    <n v="49223"/>
    <x v="3"/>
    <x v="4"/>
    <n v="238.25"/>
    <x v="1"/>
    <n v="-83.55"/>
    <s v="Chuck Clark"/>
    <x v="2"/>
    <x v="0"/>
    <x v="0"/>
    <x v="0"/>
    <s v="Staples File Caddy"/>
    <x v="2"/>
  </r>
  <r>
    <n v="58407"/>
    <x v="0"/>
    <x v="32"/>
    <n v="1669.88"/>
    <x v="1"/>
    <n v="548.91999999999996"/>
    <s v="John Grady"/>
    <x v="2"/>
    <x v="0"/>
    <x v="0"/>
    <x v="10"/>
    <s v="Xerox 194"/>
    <x v="2"/>
  </r>
  <r>
    <n v="58884"/>
    <x v="2"/>
    <x v="32"/>
    <n v="87.68"/>
    <x v="1"/>
    <n v="23.14"/>
    <s v="Chuck Clark"/>
    <x v="2"/>
    <x v="0"/>
    <x v="0"/>
    <x v="9"/>
    <s v="Avery 474"/>
    <x v="2"/>
  </r>
  <r>
    <n v="58913"/>
    <x v="3"/>
    <x v="26"/>
    <n v="144.55000000000001"/>
    <x v="1"/>
    <n v="-60.17"/>
    <s v="Sarah Bern"/>
    <x v="2"/>
    <x v="0"/>
    <x v="0"/>
    <x v="10"/>
    <s v="Eureka Recycled Copy Paper 8 1/2&quot; x 11&quot;, Ream"/>
    <x v="2"/>
  </r>
  <r>
    <n v="1699"/>
    <x v="4"/>
    <x v="7"/>
    <n v="430.88"/>
    <x v="1"/>
    <n v="39"/>
    <s v="Art Ferguson"/>
    <x v="2"/>
    <x v="0"/>
    <x v="0"/>
    <x v="13"/>
    <s v="#10 Self-Seal White Envelopes"/>
    <x v="2"/>
  </r>
  <r>
    <n v="3361"/>
    <x v="1"/>
    <x v="30"/>
    <n v="213.71"/>
    <x v="1"/>
    <n v="-208.02"/>
    <s v="Michael Granlund"/>
    <x v="2"/>
    <x v="0"/>
    <x v="0"/>
    <x v="10"/>
    <s v="Xerox 1927"/>
    <x v="2"/>
  </r>
  <r>
    <n v="5511"/>
    <x v="4"/>
    <x v="12"/>
    <n v="1829.3869999999999"/>
    <x v="1"/>
    <n v="482.45"/>
    <s v="Art Ferguson"/>
    <x v="2"/>
    <x v="0"/>
    <x v="2"/>
    <x v="7"/>
    <s v="StarTAC Series"/>
    <x v="2"/>
  </r>
  <r>
    <n v="8007"/>
    <x v="2"/>
    <x v="25"/>
    <n v="820.56449999999995"/>
    <x v="1"/>
    <n v="-800.25"/>
    <s v="Maya Herman"/>
    <x v="2"/>
    <x v="0"/>
    <x v="2"/>
    <x v="7"/>
    <s v="StarTAC 8000"/>
    <x v="2"/>
  </r>
  <r>
    <n v="9923"/>
    <x v="0"/>
    <x v="9"/>
    <n v="63.71"/>
    <x v="1"/>
    <n v="-96.03"/>
    <s v="Chad Sievert"/>
    <x v="2"/>
    <x v="0"/>
    <x v="1"/>
    <x v="1"/>
    <s v="EldonÂ® Wave Desk Accessories"/>
    <x v="2"/>
  </r>
  <r>
    <n v="9925"/>
    <x v="4"/>
    <x v="6"/>
    <n v="86.47"/>
    <x v="1"/>
    <n v="-9.35"/>
    <s v="Chad Sievert"/>
    <x v="2"/>
    <x v="0"/>
    <x v="0"/>
    <x v="11"/>
    <s v="Wilson Jones 1&quot; Hanging DublLockÂ® Ring Binders"/>
    <x v="2"/>
  </r>
  <r>
    <n v="12228"/>
    <x v="1"/>
    <x v="47"/>
    <n v="5015.0510000000004"/>
    <x v="1"/>
    <n v="1090.43"/>
    <s v="Brad Norvell"/>
    <x v="2"/>
    <x v="0"/>
    <x v="2"/>
    <x v="7"/>
    <s v="2160i"/>
    <x v="2"/>
  </r>
  <r>
    <n v="12355"/>
    <x v="1"/>
    <x v="5"/>
    <n v="168.66"/>
    <x v="1"/>
    <n v="-167.06"/>
    <s v="Ken Heidel"/>
    <x v="2"/>
    <x v="0"/>
    <x v="0"/>
    <x v="3"/>
    <s v="Hoover Replacement Belts For Soft Guardâ„¢ &amp; Commercial Ltweight Upright Vacs, 2/Pk"/>
    <x v="2"/>
  </r>
  <r>
    <n v="12389"/>
    <x v="3"/>
    <x v="17"/>
    <n v="2560.59"/>
    <x v="1"/>
    <n v="670.96"/>
    <s v="Michael Granlund"/>
    <x v="2"/>
    <x v="0"/>
    <x v="2"/>
    <x v="12"/>
    <s v="Logitech Cordless Navigator Duo"/>
    <x v="2"/>
  </r>
  <r>
    <n v="12389"/>
    <x v="3"/>
    <x v="16"/>
    <n v="189.04"/>
    <x v="1"/>
    <n v="-74.77"/>
    <s v="Michael Granlund"/>
    <x v="2"/>
    <x v="0"/>
    <x v="0"/>
    <x v="0"/>
    <s v="SimpliFileâ„¢ Personal File, Black Granite, 15w x 6-15/16d x 11-1/4h"/>
    <x v="2"/>
  </r>
  <r>
    <n v="15878"/>
    <x v="0"/>
    <x v="33"/>
    <n v="275.06"/>
    <x v="1"/>
    <n v="-237.87"/>
    <s v="Mike Kennedy"/>
    <x v="2"/>
    <x v="0"/>
    <x v="0"/>
    <x v="10"/>
    <s v="ArrayÂ® Parchment Paper, Assorted Colors"/>
    <x v="2"/>
  </r>
  <r>
    <n v="16967"/>
    <x v="2"/>
    <x v="25"/>
    <n v="397.55"/>
    <x v="1"/>
    <n v="-152.47"/>
    <s v="Brad Norvell"/>
    <x v="2"/>
    <x v="0"/>
    <x v="2"/>
    <x v="12"/>
    <s v="Micro Innovations Micro Digital Wireless Keyboard and Mouse, Gray"/>
    <x v="2"/>
  </r>
  <r>
    <n v="16967"/>
    <x v="2"/>
    <x v="17"/>
    <n v="676.26"/>
    <x v="1"/>
    <n v="181.98"/>
    <s v="Brad Norvell"/>
    <x v="2"/>
    <x v="0"/>
    <x v="0"/>
    <x v="10"/>
    <s v="Xerox Blank Computer Paper"/>
    <x v="2"/>
  </r>
  <r>
    <n v="18432"/>
    <x v="0"/>
    <x v="37"/>
    <n v="451.32"/>
    <x v="1"/>
    <n v="1.1599999999999999"/>
    <s v="Art Ferguson"/>
    <x v="2"/>
    <x v="0"/>
    <x v="1"/>
    <x v="1"/>
    <s v="Eldon Expressions Punched Metal &amp; Wood Desk Accessories, Pewter &amp; Cherry"/>
    <x v="2"/>
  </r>
  <r>
    <n v="22053"/>
    <x v="4"/>
    <x v="12"/>
    <n v="563.08000000000004"/>
    <x v="1"/>
    <n v="112.97"/>
    <s v="Sean Wendt"/>
    <x v="2"/>
    <x v="0"/>
    <x v="0"/>
    <x v="11"/>
    <s v="Poly Designer Cover &amp; Back"/>
    <x v="2"/>
  </r>
  <r>
    <n v="25347"/>
    <x v="2"/>
    <x v="43"/>
    <n v="967.27"/>
    <x v="1"/>
    <n v="309.31"/>
    <s v="Theone Pippenger"/>
    <x v="2"/>
    <x v="0"/>
    <x v="0"/>
    <x v="10"/>
    <s v="Xerox 1906"/>
    <x v="2"/>
  </r>
  <r>
    <n v="26304"/>
    <x v="3"/>
    <x v="29"/>
    <n v="7452.1369999999997"/>
    <x v="1"/>
    <n v="2028.36"/>
    <s v="Art Ferguson"/>
    <x v="2"/>
    <x v="0"/>
    <x v="2"/>
    <x v="7"/>
    <n v="3285"/>
    <x v="2"/>
  </r>
  <r>
    <n v="31297"/>
    <x v="2"/>
    <x v="36"/>
    <n v="679.95"/>
    <x v="1"/>
    <n v="-93.3"/>
    <s v="Mike Kennedy"/>
    <x v="3"/>
    <x v="0"/>
    <x v="0"/>
    <x v="14"/>
    <s v="Model L Table or Wall-Mount Pencil Sharpener"/>
    <x v="2"/>
  </r>
  <r>
    <n v="31297"/>
    <x v="2"/>
    <x v="20"/>
    <n v="1579.56"/>
    <x v="1"/>
    <n v="699.64"/>
    <s v="Mike Kennedy"/>
    <x v="3"/>
    <x v="0"/>
    <x v="0"/>
    <x v="10"/>
    <s v="Staples Colored Bar Computer Paper"/>
    <x v="2"/>
  </r>
  <r>
    <n v="31553"/>
    <x v="4"/>
    <x v="12"/>
    <n v="4906.8500000000004"/>
    <x v="1"/>
    <n v="1907.94"/>
    <s v="Sean Wendt"/>
    <x v="3"/>
    <x v="0"/>
    <x v="0"/>
    <x v="13"/>
    <s v="Multimedia Mailers"/>
    <x v="2"/>
  </r>
  <r>
    <n v="33570"/>
    <x v="1"/>
    <x v="41"/>
    <n v="265.88"/>
    <x v="1"/>
    <n v="-90.9"/>
    <s v="Ken Heidel"/>
    <x v="3"/>
    <x v="0"/>
    <x v="0"/>
    <x v="11"/>
    <s v="Binder Posts"/>
    <x v="2"/>
  </r>
  <r>
    <n v="33570"/>
    <x v="1"/>
    <x v="22"/>
    <n v="3093.864"/>
    <x v="1"/>
    <n v="286.39999999999998"/>
    <s v="Ken Heidel"/>
    <x v="3"/>
    <x v="0"/>
    <x v="2"/>
    <x v="7"/>
    <s v="i470"/>
    <x v="2"/>
  </r>
  <r>
    <n v="36359"/>
    <x v="0"/>
    <x v="38"/>
    <n v="68.66"/>
    <x v="1"/>
    <n v="-29.6"/>
    <s v="Ken Heidel"/>
    <x v="3"/>
    <x v="0"/>
    <x v="0"/>
    <x v="10"/>
    <s v="IBM Multi-Purpose Copy Paper, 8 1/2 x 11&quot;, Case"/>
    <x v="2"/>
  </r>
  <r>
    <n v="36901"/>
    <x v="4"/>
    <x v="47"/>
    <n v="201.09"/>
    <x v="1"/>
    <n v="-56.22"/>
    <s v="Dana Kaydos"/>
    <x v="3"/>
    <x v="0"/>
    <x v="0"/>
    <x v="10"/>
    <s v="Xerox 1923"/>
    <x v="2"/>
  </r>
  <r>
    <n v="38625"/>
    <x v="1"/>
    <x v="34"/>
    <n v="72.819999999999993"/>
    <x v="1"/>
    <n v="5.03"/>
    <s v="Chad Sievert"/>
    <x v="3"/>
    <x v="0"/>
    <x v="0"/>
    <x v="13"/>
    <s v="Wausau Papers AstrobrightsÂ® Colored Envelopes"/>
    <x v="2"/>
  </r>
  <r>
    <n v="44450"/>
    <x v="4"/>
    <x v="4"/>
    <n v="1326.51"/>
    <x v="1"/>
    <n v="58.17"/>
    <s v="Sean Wendt"/>
    <x v="3"/>
    <x v="0"/>
    <x v="2"/>
    <x v="7"/>
    <s v="StarTAC Analog"/>
    <x v="2"/>
  </r>
  <r>
    <n v="45025"/>
    <x v="0"/>
    <x v="21"/>
    <n v="73.819999999999993"/>
    <x v="1"/>
    <n v="2.0099999999999998"/>
    <s v="Mike Kennedy"/>
    <x v="5"/>
    <x v="0"/>
    <x v="0"/>
    <x v="11"/>
    <s v="Avery Durable Binders"/>
    <x v="2"/>
  </r>
  <r>
    <n v="45248"/>
    <x v="3"/>
    <x v="27"/>
    <n v="154.85"/>
    <x v="1"/>
    <n v="-136.55000000000001"/>
    <s v="Mark Cousins"/>
    <x v="5"/>
    <x v="0"/>
    <x v="0"/>
    <x v="3"/>
    <s v="Hoover Replacement Belts For Soft Guardâ„¢ &amp; Commercial Ltweight Upright Vacs, 2/Pk"/>
    <x v="2"/>
  </r>
  <r>
    <n v="45248"/>
    <x v="3"/>
    <x v="12"/>
    <n v="4941.7725"/>
    <x v="1"/>
    <n v="704.89"/>
    <s v="Mark Cousins"/>
    <x v="5"/>
    <x v="0"/>
    <x v="2"/>
    <x v="7"/>
    <s v="T28 WORLD"/>
    <x v="2"/>
  </r>
  <r>
    <n v="45570"/>
    <x v="4"/>
    <x v="22"/>
    <n v="77.569999999999993"/>
    <x v="1"/>
    <n v="-67.489999999999995"/>
    <s v="Bart Watters"/>
    <x v="5"/>
    <x v="0"/>
    <x v="0"/>
    <x v="11"/>
    <s v="Avery Poly Binder Pockets"/>
    <x v="2"/>
  </r>
  <r>
    <n v="46885"/>
    <x v="2"/>
    <x v="12"/>
    <n v="1997.13"/>
    <x v="1"/>
    <n v="720.45"/>
    <s v="Mike Kennedy"/>
    <x v="5"/>
    <x v="0"/>
    <x v="1"/>
    <x v="1"/>
    <s v="Howard Miller 16&quot; Diameter Gallery Wall Clock"/>
    <x v="2"/>
  </r>
  <r>
    <n v="46948"/>
    <x v="2"/>
    <x v="28"/>
    <n v="64.13"/>
    <x v="1"/>
    <n v="-28.97"/>
    <s v="Mike Kennedy"/>
    <x v="5"/>
    <x v="0"/>
    <x v="0"/>
    <x v="11"/>
    <s v="Wilson JonesÂ® Four-Pocket Poly Binders"/>
    <x v="2"/>
  </r>
  <r>
    <n v="47267"/>
    <x v="3"/>
    <x v="4"/>
    <n v="492.71"/>
    <x v="1"/>
    <n v="67.010000000000005"/>
    <s v="Theone Pippenger"/>
    <x v="5"/>
    <x v="0"/>
    <x v="0"/>
    <x v="10"/>
    <s v="Southworth 25% Cotton Premium Laser Paper and Envelopes"/>
    <x v="2"/>
  </r>
  <r>
    <n v="48167"/>
    <x v="4"/>
    <x v="5"/>
    <n v="282.98"/>
    <x v="1"/>
    <n v="-237.47"/>
    <s v="Dana Kaydos"/>
    <x v="5"/>
    <x v="0"/>
    <x v="0"/>
    <x v="10"/>
    <s v="Xerox 224"/>
    <x v="2"/>
  </r>
  <r>
    <n v="48614"/>
    <x v="4"/>
    <x v="41"/>
    <n v="7965.9025000000001"/>
    <x v="1"/>
    <n v="2311.96"/>
    <s v="Nathan Mautz"/>
    <x v="5"/>
    <x v="0"/>
    <x v="2"/>
    <x v="7"/>
    <s v="T28 WORLD"/>
    <x v="2"/>
  </r>
  <r>
    <n v="48931"/>
    <x v="2"/>
    <x v="49"/>
    <n v="750.66"/>
    <x v="1"/>
    <n v="120.05"/>
    <s v="Charles Sheldon"/>
    <x v="5"/>
    <x v="0"/>
    <x v="2"/>
    <x v="12"/>
    <s v="Fellowes Basic 104-Key Keyboard, Platinum"/>
    <x v="2"/>
  </r>
  <r>
    <n v="48931"/>
    <x v="2"/>
    <x v="14"/>
    <n v="254.32"/>
    <x v="1"/>
    <n v="-117.39"/>
    <s v="Charles Sheldon"/>
    <x v="5"/>
    <x v="0"/>
    <x v="2"/>
    <x v="12"/>
    <s v="Logitech Internet Navigator Keyboard"/>
    <x v="2"/>
  </r>
  <r>
    <n v="48931"/>
    <x v="2"/>
    <x v="37"/>
    <n v="2149.37"/>
    <x v="1"/>
    <n v="217.87"/>
    <s v="Charles Sheldon"/>
    <x v="5"/>
    <x v="0"/>
    <x v="1"/>
    <x v="1"/>
    <s v="Howard Miller 13-3/4&quot; Diameter Brushed Chrome Round Wall Clock"/>
    <x v="2"/>
  </r>
  <r>
    <n v="49763"/>
    <x v="4"/>
    <x v="14"/>
    <n v="49.04"/>
    <x v="1"/>
    <n v="9.2899999999999991"/>
    <s v="Brad Norvell"/>
    <x v="5"/>
    <x v="0"/>
    <x v="0"/>
    <x v="13"/>
    <s v="Staples Standard Envelopes"/>
    <x v="2"/>
  </r>
  <r>
    <n v="51333"/>
    <x v="1"/>
    <x v="35"/>
    <n v="237.36"/>
    <x v="1"/>
    <n v="-117.86"/>
    <s v="Theone Pippenger"/>
    <x v="5"/>
    <x v="0"/>
    <x v="0"/>
    <x v="10"/>
    <s v="Southworth 25% Cotton Linen-Finish Paper &amp; Envelopes"/>
    <x v="2"/>
  </r>
  <r>
    <n v="51365"/>
    <x v="0"/>
    <x v="1"/>
    <n v="195.23"/>
    <x v="1"/>
    <n v="-72.459999999999994"/>
    <s v="Theone Pippenger"/>
    <x v="5"/>
    <x v="0"/>
    <x v="1"/>
    <x v="1"/>
    <s v="Eldon Wave Desk Accessories"/>
    <x v="2"/>
  </r>
  <r>
    <n v="52225"/>
    <x v="4"/>
    <x v="49"/>
    <n v="1817.9"/>
    <x v="1"/>
    <n v="700.31"/>
    <s v="Dana Kaydos"/>
    <x v="5"/>
    <x v="0"/>
    <x v="0"/>
    <x v="10"/>
    <s v="Xerox 1940"/>
    <x v="2"/>
  </r>
  <r>
    <n v="52487"/>
    <x v="4"/>
    <x v="6"/>
    <n v="124.06"/>
    <x v="1"/>
    <n v="15.74"/>
    <s v="Nathan Mautz"/>
    <x v="5"/>
    <x v="0"/>
    <x v="0"/>
    <x v="13"/>
    <s v="Staples #10 Colored Envelopes"/>
    <x v="2"/>
  </r>
  <r>
    <n v="55749"/>
    <x v="4"/>
    <x v="37"/>
    <n v="364.8"/>
    <x v="1"/>
    <n v="149.44999999999999"/>
    <s v="Brad Norvell"/>
    <x v="5"/>
    <x v="0"/>
    <x v="0"/>
    <x v="13"/>
    <s v="#10- 4 1/8&quot; x 9 1/2&quot; Recycled Envelopes"/>
    <x v="2"/>
  </r>
  <r>
    <n v="56708"/>
    <x v="1"/>
    <x v="33"/>
    <n v="407.17"/>
    <x v="1"/>
    <n v="-12.82"/>
    <s v="Art Ferguson"/>
    <x v="5"/>
    <x v="0"/>
    <x v="0"/>
    <x v="13"/>
    <s v="Peel &amp; SeelÂ® Recycled Catalog Envelopes, Brown"/>
    <x v="2"/>
  </r>
  <r>
    <n v="58725"/>
    <x v="1"/>
    <x v="36"/>
    <n v="335.35"/>
    <x v="1"/>
    <n v="-134.97"/>
    <s v="Joel Jenkins"/>
    <x v="5"/>
    <x v="0"/>
    <x v="0"/>
    <x v="13"/>
    <s v="#10- 4 1/8&quot; x 9 1/2&quot; Recycled Envelopes"/>
    <x v="2"/>
  </r>
  <r>
    <n v="902"/>
    <x v="1"/>
    <x v="28"/>
    <n v="1925.83"/>
    <x v="1"/>
    <n v="359.83"/>
    <s v="Meg O'Connel"/>
    <x v="5"/>
    <x v="0"/>
    <x v="0"/>
    <x v="3"/>
    <s v="Kensington 7 Outlet MasterPiece Power Center with Fax/Phone Line Protection"/>
    <x v="2"/>
  </r>
  <r>
    <n v="2306"/>
    <x v="0"/>
    <x v="11"/>
    <n v="113.5"/>
    <x v="1"/>
    <n v="-46.35"/>
    <s v="Liz Thompson"/>
    <x v="5"/>
    <x v="0"/>
    <x v="0"/>
    <x v="11"/>
    <s v="Acco Four Pocket Poly Ring Binder with Label Holder, Smoke, 1&quot;"/>
    <x v="2"/>
  </r>
  <r>
    <n v="4037"/>
    <x v="0"/>
    <x v="9"/>
    <n v="188.07"/>
    <x v="1"/>
    <n v="-101.85"/>
    <s v="Bruce Stewart"/>
    <x v="5"/>
    <x v="0"/>
    <x v="0"/>
    <x v="10"/>
    <s v="Xerox 213"/>
    <x v="2"/>
  </r>
  <r>
    <n v="5863"/>
    <x v="3"/>
    <x v="7"/>
    <n v="933.21"/>
    <x v="1"/>
    <n v="207.18"/>
    <s v="Guy Thornton"/>
    <x v="5"/>
    <x v="0"/>
    <x v="1"/>
    <x v="1"/>
    <s v="Seth Thomas 12&quot; Clock w/ Goldtone Case"/>
    <x v="2"/>
  </r>
  <r>
    <n v="7364"/>
    <x v="0"/>
    <x v="11"/>
    <n v="260.39"/>
    <x v="1"/>
    <n v="-48.57"/>
    <s v="Mary Zewe"/>
    <x v="5"/>
    <x v="0"/>
    <x v="0"/>
    <x v="13"/>
    <s v="Brown Kraft Recycled Envelopes"/>
    <x v="2"/>
  </r>
  <r>
    <n v="8551"/>
    <x v="4"/>
    <x v="35"/>
    <n v="185.64"/>
    <x v="1"/>
    <n v="-69.87"/>
    <s v="Meg O'Connel"/>
    <x v="5"/>
    <x v="0"/>
    <x v="0"/>
    <x v="11"/>
    <s v="Acco Four Pocket Poly Ring Binder with Label Holder, Smoke, 1&quot;"/>
    <x v="2"/>
  </r>
  <r>
    <n v="8551"/>
    <x v="4"/>
    <x v="17"/>
    <n v="225.98"/>
    <x v="1"/>
    <n v="-135.74"/>
    <s v="Meg O'Connel"/>
    <x v="5"/>
    <x v="0"/>
    <x v="0"/>
    <x v="10"/>
    <s v="Xerox 213"/>
    <x v="2"/>
  </r>
  <r>
    <n v="15142"/>
    <x v="1"/>
    <x v="0"/>
    <n v="330.22"/>
    <x v="1"/>
    <n v="-51.72"/>
    <s v="Meg O'Connel"/>
    <x v="5"/>
    <x v="0"/>
    <x v="0"/>
    <x v="11"/>
    <s v="Recycled Premium Regency Composition Covers"/>
    <x v="2"/>
  </r>
  <r>
    <n v="15872"/>
    <x v="1"/>
    <x v="26"/>
    <n v="188.53"/>
    <x v="1"/>
    <n v="-27.49"/>
    <s v="Helen Andreada"/>
    <x v="5"/>
    <x v="0"/>
    <x v="0"/>
    <x v="10"/>
    <s v="1/4 Fold Party Design Invitations &amp; White Envelopes, 24 8-1/2&quot; X 11&quot; Cards, 25 Env./Pack"/>
    <x v="2"/>
  </r>
  <r>
    <n v="15872"/>
    <x v="1"/>
    <x v="22"/>
    <n v="718.41"/>
    <x v="1"/>
    <n v="23.94"/>
    <s v="Helen Andreada"/>
    <x v="5"/>
    <x v="0"/>
    <x v="0"/>
    <x v="10"/>
    <s v="Xerox 1893"/>
    <x v="2"/>
  </r>
  <r>
    <n v="24386"/>
    <x v="0"/>
    <x v="23"/>
    <n v="4256.51"/>
    <x v="1"/>
    <n v="1653.96"/>
    <s v="Bruce Stewart"/>
    <x v="5"/>
    <x v="0"/>
    <x v="2"/>
    <x v="12"/>
    <s v="Gyration Ultra Cordless Optical Suite"/>
    <x v="2"/>
  </r>
  <r>
    <n v="24386"/>
    <x v="0"/>
    <x v="34"/>
    <n v="503.08"/>
    <x v="1"/>
    <n v="-102.74"/>
    <s v="Bruce Stewart"/>
    <x v="5"/>
    <x v="0"/>
    <x v="2"/>
    <x v="12"/>
    <s v="Targus USB Numeric Keypad"/>
    <x v="2"/>
  </r>
  <r>
    <n v="25473"/>
    <x v="0"/>
    <x v="39"/>
    <n v="794.32"/>
    <x v="1"/>
    <n v="67.61"/>
    <s v="Mary Zewe"/>
    <x v="5"/>
    <x v="0"/>
    <x v="0"/>
    <x v="10"/>
    <s v="Xerox 1893"/>
    <x v="2"/>
  </r>
  <r>
    <n v="26691"/>
    <x v="1"/>
    <x v="15"/>
    <n v="270.43"/>
    <x v="1"/>
    <n v="-83.16"/>
    <s v="Liz Thompson"/>
    <x v="4"/>
    <x v="0"/>
    <x v="0"/>
    <x v="11"/>
    <s v="GBC VeloBinder Strips"/>
    <x v="2"/>
  </r>
  <r>
    <n v="29927"/>
    <x v="0"/>
    <x v="22"/>
    <n v="257.97000000000003"/>
    <x v="1"/>
    <n v="33.18"/>
    <s v="Bruce Stewart"/>
    <x v="4"/>
    <x v="0"/>
    <x v="0"/>
    <x v="11"/>
    <s v="GBC Binding covers"/>
    <x v="2"/>
  </r>
  <r>
    <n v="33250"/>
    <x v="1"/>
    <x v="7"/>
    <n v="7381.19"/>
    <x v="1"/>
    <n v="2998.88"/>
    <s v="Guy Thornton"/>
    <x v="4"/>
    <x v="0"/>
    <x v="0"/>
    <x v="3"/>
    <s v="Kensington 7 Outlet MasterPiece Power Center"/>
    <x v="2"/>
  </r>
  <r>
    <n v="37862"/>
    <x v="1"/>
    <x v="9"/>
    <n v="1603.27"/>
    <x v="1"/>
    <n v="452.49"/>
    <s v="Guy Thornton"/>
    <x v="4"/>
    <x v="0"/>
    <x v="0"/>
    <x v="3"/>
    <s v="Belkin 8 Outlet SurgeMaster II Gold Surge Protector"/>
    <x v="2"/>
  </r>
  <r>
    <n v="39015"/>
    <x v="3"/>
    <x v="48"/>
    <n v="74.02"/>
    <x v="1"/>
    <n v="-28.45"/>
    <s v="Lycoris Saunders"/>
    <x v="4"/>
    <x v="0"/>
    <x v="0"/>
    <x v="10"/>
    <s v="Xerox 1994"/>
    <x v="2"/>
  </r>
  <r>
    <n v="40962"/>
    <x v="4"/>
    <x v="43"/>
    <n v="1553.66"/>
    <x v="1"/>
    <n v="547.48"/>
    <s v="Mary Zewe"/>
    <x v="4"/>
    <x v="0"/>
    <x v="0"/>
    <x v="3"/>
    <s v="Belkin 5 Outlet SurgeMasterâ„¢ Power Centers"/>
    <x v="2"/>
  </r>
  <r>
    <n v="40962"/>
    <x v="4"/>
    <x v="47"/>
    <n v="3276.9965000000002"/>
    <x v="1"/>
    <n v="653.05999999999995"/>
    <s v="Mary Zewe"/>
    <x v="4"/>
    <x v="0"/>
    <x v="2"/>
    <x v="7"/>
    <s v="M70"/>
    <x v="2"/>
  </r>
  <r>
    <n v="50949"/>
    <x v="3"/>
    <x v="41"/>
    <n v="4804.0384999999997"/>
    <x v="1"/>
    <n v="1077.92"/>
    <s v="Guy Thornton"/>
    <x v="4"/>
    <x v="0"/>
    <x v="2"/>
    <x v="7"/>
    <s v="StarTAC 6500"/>
    <x v="2"/>
  </r>
  <r>
    <n v="53152"/>
    <x v="3"/>
    <x v="25"/>
    <n v="185.79"/>
    <x v="1"/>
    <n v="-159.68"/>
    <s v="Bill Eplett"/>
    <x v="4"/>
    <x v="0"/>
    <x v="2"/>
    <x v="12"/>
    <s v="Fellowes EZ Multi-Media Keyboard"/>
    <x v="2"/>
  </r>
  <r>
    <n v="53152"/>
    <x v="3"/>
    <x v="18"/>
    <n v="186.67"/>
    <x v="1"/>
    <n v="2.06"/>
    <s v="Bill Eplett"/>
    <x v="4"/>
    <x v="0"/>
    <x v="0"/>
    <x v="10"/>
    <s v="Southworth 25% Cotton Premium Laser Paper and Envelopes"/>
    <x v="2"/>
  </r>
  <r>
    <n v="55526"/>
    <x v="0"/>
    <x v="26"/>
    <n v="445.17"/>
    <x v="1"/>
    <n v="38.11"/>
    <s v="Guy Thornton"/>
    <x v="4"/>
    <x v="0"/>
    <x v="0"/>
    <x v="10"/>
    <s v="Computer Printout Paper with Letter-Trim Perforations"/>
    <x v="2"/>
  </r>
  <r>
    <n v="57153"/>
    <x v="4"/>
    <x v="5"/>
    <n v="698.1"/>
    <x v="1"/>
    <n v="336.25"/>
    <s v="Meg O'Connel"/>
    <x v="4"/>
    <x v="0"/>
    <x v="0"/>
    <x v="13"/>
    <s v="#10 White Business Envelopes,4 1/8 x 9 1/2"/>
    <x v="2"/>
  </r>
  <r>
    <n v="59878"/>
    <x v="0"/>
    <x v="26"/>
    <n v="249.64"/>
    <x v="1"/>
    <n v="-91.65"/>
    <s v="Ivan Gibson"/>
    <x v="4"/>
    <x v="0"/>
    <x v="0"/>
    <x v="0"/>
    <s v="Crate-A-Filesâ„¢"/>
    <x v="2"/>
  </r>
  <r>
    <n v="1600"/>
    <x v="3"/>
    <x v="12"/>
    <n v="303.58999999999997"/>
    <x v="1"/>
    <n v="-45.99"/>
    <s v="Liz MacKendrick"/>
    <x v="4"/>
    <x v="0"/>
    <x v="1"/>
    <x v="1"/>
    <s v="Eldon Expressionsâ„¢ Desk Accessory, Wood Pencil Holder, Oak"/>
    <x v="2"/>
  </r>
  <r>
    <n v="1600"/>
    <x v="3"/>
    <x v="33"/>
    <n v="191.6"/>
    <x v="1"/>
    <n v="-150.74"/>
    <s v="Liz MacKendrick"/>
    <x v="4"/>
    <x v="0"/>
    <x v="0"/>
    <x v="10"/>
    <s v="Xerox 1922"/>
    <x v="2"/>
  </r>
  <r>
    <n v="2373"/>
    <x v="1"/>
    <x v="33"/>
    <n v="317.58999999999997"/>
    <x v="1"/>
    <n v="-46.12"/>
    <s v="Craig Carroll"/>
    <x v="4"/>
    <x v="0"/>
    <x v="0"/>
    <x v="11"/>
    <s v="Avery Printable Repositionable Plastic Tabs"/>
    <x v="2"/>
  </r>
  <r>
    <n v="3109"/>
    <x v="2"/>
    <x v="15"/>
    <n v="6477.7394999999997"/>
    <x v="1"/>
    <n v="1653.97"/>
    <s v="Liz MacKendrick"/>
    <x v="4"/>
    <x v="0"/>
    <x v="2"/>
    <x v="7"/>
    <s v="Talkabout T8097"/>
    <x v="2"/>
  </r>
  <r>
    <n v="12452"/>
    <x v="3"/>
    <x v="24"/>
    <n v="356.95"/>
    <x v="1"/>
    <n v="-228.24"/>
    <s v="Bill Donatelli"/>
    <x v="4"/>
    <x v="0"/>
    <x v="0"/>
    <x v="11"/>
    <s v="Fellowes PB300 Plastic Comb Binding Machine"/>
    <x v="2"/>
  </r>
  <r>
    <n v="12452"/>
    <x v="3"/>
    <x v="27"/>
    <n v="2063.42"/>
    <x v="1"/>
    <n v="989.95"/>
    <s v="Bill Donatelli"/>
    <x v="4"/>
    <x v="0"/>
    <x v="0"/>
    <x v="10"/>
    <s v="Xerox 1934"/>
    <x v="2"/>
  </r>
  <r>
    <n v="15808"/>
    <x v="4"/>
    <x v="5"/>
    <n v="882.96"/>
    <x v="1"/>
    <n v="11.65"/>
    <s v="Bill Donatelli"/>
    <x v="4"/>
    <x v="0"/>
    <x v="2"/>
    <x v="12"/>
    <s v="Belkin 105-Key Black Keyboard"/>
    <x v="2"/>
  </r>
  <r>
    <n v="29318"/>
    <x v="1"/>
    <x v="17"/>
    <n v="3375.3074999999999"/>
    <x v="1"/>
    <n v="562.13"/>
    <s v="Bobby Odegard"/>
    <x v="4"/>
    <x v="0"/>
    <x v="2"/>
    <x v="7"/>
    <s v="StarTAC ST7762"/>
    <x v="2"/>
  </r>
  <r>
    <n v="30016"/>
    <x v="4"/>
    <x v="11"/>
    <n v="85.56"/>
    <x v="1"/>
    <n v="-41.58"/>
    <s v="Bill Donatelli"/>
    <x v="4"/>
    <x v="0"/>
    <x v="0"/>
    <x v="10"/>
    <s v="Xerox 4200 Series MultiUse Premium Copy Paper (20Lb. and 84 Bright)"/>
    <x v="2"/>
  </r>
  <r>
    <n v="30016"/>
    <x v="4"/>
    <x v="14"/>
    <n v="754.65549999999996"/>
    <x v="1"/>
    <n v="-212.55"/>
    <s v="Bill Donatelli"/>
    <x v="4"/>
    <x v="0"/>
    <x v="2"/>
    <x v="7"/>
    <s v="T18"/>
    <x v="2"/>
  </r>
  <r>
    <n v="40961"/>
    <x v="3"/>
    <x v="2"/>
    <n v="23.84"/>
    <x v="1"/>
    <n v="5.88"/>
    <s v="Bill Donatelli"/>
    <x v="4"/>
    <x v="0"/>
    <x v="0"/>
    <x v="9"/>
    <s v="Avery 520"/>
    <x v="2"/>
  </r>
  <r>
    <n v="41543"/>
    <x v="2"/>
    <x v="4"/>
    <n v="1318.8685"/>
    <x v="1"/>
    <n v="172.33"/>
    <s v="Bill Donatelli"/>
    <x v="4"/>
    <x v="0"/>
    <x v="2"/>
    <x v="7"/>
    <s v="StarTAC 7760"/>
    <x v="2"/>
  </r>
  <r>
    <n v="56101"/>
    <x v="1"/>
    <x v="20"/>
    <n v="5347.13"/>
    <x v="1"/>
    <n v="1886.41"/>
    <s v="Bill Donatelli"/>
    <x v="4"/>
    <x v="0"/>
    <x v="0"/>
    <x v="11"/>
    <s v="GBC Therma-A-Bind 250T Electric Binding System"/>
    <x v="2"/>
  </r>
  <r>
    <n v="1059"/>
    <x v="4"/>
    <x v="19"/>
    <n v="127.33"/>
    <x v="1"/>
    <n v="5.3"/>
    <s v="Sean O'Donnell"/>
    <x v="4"/>
    <x v="0"/>
    <x v="0"/>
    <x v="11"/>
    <s v="Wilson Jones 14 Line Acrylic Coated Pressboard Data Binders"/>
    <x v="2"/>
  </r>
  <r>
    <n v="1059"/>
    <x v="4"/>
    <x v="4"/>
    <n v="990.1"/>
    <x v="1"/>
    <n v="310.22000000000003"/>
    <s v="Sean O'Donnell"/>
    <x v="4"/>
    <x v="0"/>
    <x v="0"/>
    <x v="11"/>
    <s v="Wilson Jones Ledger-Size, Piano-Hinge Binder, 2&quot;, Blue"/>
    <x v="2"/>
  </r>
  <r>
    <n v="1826"/>
    <x v="1"/>
    <x v="25"/>
    <n v="28.32"/>
    <x v="1"/>
    <n v="-14.35"/>
    <s v="Susan Vittorini"/>
    <x v="4"/>
    <x v="0"/>
    <x v="0"/>
    <x v="10"/>
    <s v="Hammermill CopyPlus Copy Paper (20Lb. and 84 Bright)"/>
    <x v="2"/>
  </r>
  <r>
    <n v="20003"/>
    <x v="3"/>
    <x v="36"/>
    <n v="796.08"/>
    <x v="1"/>
    <n v="30.29"/>
    <s v="Shirley Schmidt"/>
    <x v="4"/>
    <x v="0"/>
    <x v="2"/>
    <x v="12"/>
    <s v="Belkin 105-Key Black Keyboard"/>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D3" firstHeaderRow="1" firstDataRow="2" firstDataCol="1"/>
  <pivotFields count="13">
    <pivotField showAll="0"/>
    <pivotField showAll="0">
      <items count="6">
        <item x="4"/>
        <item x="0"/>
        <item x="2"/>
        <item x="3"/>
        <item x="1"/>
        <item t="default"/>
      </items>
    </pivotField>
    <pivotField showAll="0"/>
    <pivotField dataField="1" showAll="0"/>
    <pivotField axis="axisCol" showAll="0">
      <items count="3">
        <item x="0"/>
        <item x="1"/>
        <item t="default"/>
      </items>
    </pivotField>
    <pivotField showAll="0"/>
    <pivotField showAll="0"/>
    <pivotField showAll="0">
      <items count="7">
        <item x="2"/>
        <item x="1"/>
        <item x="0"/>
        <item x="4"/>
        <item x="3"/>
        <item x="5"/>
        <item t="default"/>
      </items>
    </pivotField>
    <pivotField showAll="0">
      <items count="5">
        <item x="1"/>
        <item x="0"/>
        <item x="2"/>
        <item x="3"/>
        <item t="default"/>
      </items>
    </pivotField>
    <pivotField showAll="0">
      <items count="4">
        <item x="1"/>
        <item x="0"/>
        <item x="2"/>
        <item t="default"/>
      </items>
    </pivotField>
    <pivotField showAll="0"/>
    <pivotField showAll="0"/>
    <pivotField showAll="0"/>
  </pivotFields>
  <rowItems count="1">
    <i/>
  </rowItems>
  <colFields count="1">
    <field x="4"/>
  </colFields>
  <colItems count="3">
    <i>
      <x/>
    </i>
    <i>
      <x v="1"/>
    </i>
    <i t="grand">
      <x/>
    </i>
  </colItems>
  <dataFields count="1">
    <dataField name="Sum of Sales" fld="3" baseField="0" baseItem="0"/>
  </dataFields>
  <chartFormats count="4">
    <chartFormat chart="0" format="1" series="1">
      <pivotArea type="data" outline="0" fieldPosition="0">
        <references count="2">
          <reference field="4294967294" count="1" selected="0">
            <x v="0"/>
          </reference>
          <reference field="4" count="1" selected="0">
            <x v="0"/>
          </reference>
        </references>
      </pivotArea>
    </chartFormat>
    <chartFormat chart="0" format="3" series="1">
      <pivotArea type="data" outline="0" fieldPosition="0">
        <references count="2">
          <reference field="4294967294" count="1" selected="0">
            <x v="0"/>
          </reference>
          <reference field="4" count="1" selected="0">
            <x v="1"/>
          </reference>
        </references>
      </pivotArea>
    </chartFormat>
    <chartFormat chart="3" format="9" series="1">
      <pivotArea type="data" outline="0" fieldPosition="0">
        <references count="2">
          <reference field="4294967294" count="1" selected="0">
            <x v="0"/>
          </reference>
          <reference field="4" count="1" selected="0">
            <x v="0"/>
          </reference>
        </references>
      </pivotArea>
    </chartFormat>
    <chartFormat chart="3" format="11"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H3" firstHeaderRow="1" firstDataRow="2" firstDataCol="1"/>
  <pivotFields count="13">
    <pivotField showAll="0"/>
    <pivotField showAll="0">
      <items count="6">
        <item x="4"/>
        <item x="0"/>
        <item x="2"/>
        <item x="3"/>
        <item x="1"/>
        <item t="default"/>
      </items>
    </pivotField>
    <pivotField showAll="0"/>
    <pivotField dataField="1" showAll="0"/>
    <pivotField showAll="0">
      <items count="3">
        <item x="0"/>
        <item x="1"/>
        <item t="default"/>
      </items>
    </pivotField>
    <pivotField showAll="0"/>
    <pivotField showAll="0"/>
    <pivotField axis="axisCol" showAll="0">
      <items count="7">
        <item x="2"/>
        <item x="1"/>
        <item x="0"/>
        <item x="4"/>
        <item x="3"/>
        <item x="5"/>
        <item t="default"/>
      </items>
    </pivotField>
    <pivotField showAll="0">
      <items count="5">
        <item x="1"/>
        <item x="0"/>
        <item x="2"/>
        <item x="3"/>
        <item t="default"/>
      </items>
    </pivotField>
    <pivotField showAll="0">
      <items count="4">
        <item x="1"/>
        <item x="0"/>
        <item x="2"/>
        <item t="default"/>
      </items>
    </pivotField>
    <pivotField showAll="0"/>
    <pivotField showAll="0"/>
    <pivotField showAll="0"/>
  </pivotFields>
  <rowItems count="1">
    <i/>
  </rowItems>
  <colFields count="1">
    <field x="7"/>
  </colFields>
  <colItems count="7">
    <i>
      <x/>
    </i>
    <i>
      <x v="1"/>
    </i>
    <i>
      <x v="2"/>
    </i>
    <i>
      <x v="3"/>
    </i>
    <i>
      <x v="4"/>
    </i>
    <i>
      <x v="5"/>
    </i>
    <i t="grand">
      <x/>
    </i>
  </colItems>
  <dataFields count="1">
    <dataField name="Sum of Sale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B4" firstHeaderRow="1" firstDataRow="1" firstDataCol="1"/>
  <pivotFields count="13">
    <pivotField showAll="0"/>
    <pivotField showAll="0">
      <items count="6">
        <item x="4"/>
        <item x="0"/>
        <item x="2"/>
        <item x="3"/>
        <item x="1"/>
        <item t="default"/>
      </items>
    </pivotField>
    <pivotField dataField="1" showAll="0"/>
    <pivotField showAll="0"/>
    <pivotField axis="axisRow" showAll="0" sortType="descending">
      <items count="3">
        <item x="1"/>
        <item x="0"/>
        <item t="default"/>
      </items>
    </pivotField>
    <pivotField showAll="0"/>
    <pivotField showAll="0"/>
    <pivotField showAll="0">
      <items count="7">
        <item x="2"/>
        <item x="1"/>
        <item x="0"/>
        <item x="4"/>
        <item x="3"/>
        <item x="5"/>
        <item t="default"/>
      </items>
    </pivotField>
    <pivotField showAll="0">
      <items count="5">
        <item x="1"/>
        <item x="0"/>
        <item x="2"/>
        <item x="3"/>
        <item t="default"/>
      </items>
    </pivotField>
    <pivotField showAll="0">
      <items count="4">
        <item x="1"/>
        <item x="0"/>
        <item x="2"/>
        <item t="default"/>
      </items>
    </pivotField>
    <pivotField showAll="0"/>
    <pivotField showAll="0"/>
    <pivotField showAll="0"/>
  </pivotFields>
  <rowFields count="1">
    <field x="4"/>
  </rowFields>
  <rowItems count="3">
    <i>
      <x/>
    </i>
    <i>
      <x v="1"/>
    </i>
    <i t="grand">
      <x/>
    </i>
  </rowItems>
  <colItems count="1">
    <i/>
  </colItems>
  <dataFields count="1">
    <dataField name="Sum of Order_Quantity" fld="2" baseField="0" baseItem="0"/>
  </dataFields>
  <chartFormats count="5">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 chart="0" format="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1:B5" firstHeaderRow="1" firstDataRow="1" firstDataCol="1"/>
  <pivotFields count="13">
    <pivotField showAll="0"/>
    <pivotField showAll="0">
      <items count="6">
        <item x="4"/>
        <item x="0"/>
        <item x="2"/>
        <item x="3"/>
        <item x="1"/>
        <item t="default"/>
      </items>
    </pivotField>
    <pivotField dataField="1" showAll="0"/>
    <pivotField showAll="0"/>
    <pivotField showAll="0">
      <items count="3">
        <item x="0"/>
        <item x="1"/>
        <item t="default"/>
      </items>
    </pivotField>
    <pivotField showAll="0"/>
    <pivotField showAll="0"/>
    <pivotField showAll="0">
      <items count="7">
        <item x="2"/>
        <item x="1"/>
        <item x="0"/>
        <item x="4"/>
        <item x="3"/>
        <item x="5"/>
        <item t="default"/>
      </items>
    </pivotField>
    <pivotField showAll="0">
      <items count="5">
        <item x="1"/>
        <item x="0"/>
        <item x="2"/>
        <item x="3"/>
        <item t="default"/>
      </items>
    </pivotField>
    <pivotField axis="axisRow" showAll="0">
      <items count="4">
        <item x="1"/>
        <item x="0"/>
        <item x="2"/>
        <item t="default"/>
      </items>
    </pivotField>
    <pivotField showAll="0"/>
    <pivotField showAll="0"/>
    <pivotField showAll="0"/>
  </pivotFields>
  <rowFields count="1">
    <field x="9"/>
  </rowFields>
  <rowItems count="4">
    <i>
      <x/>
    </i>
    <i>
      <x v="1"/>
    </i>
    <i>
      <x v="2"/>
    </i>
    <i t="grand">
      <x/>
    </i>
  </rowItems>
  <colItems count="1">
    <i/>
  </colItems>
  <dataFields count="1">
    <dataField name="Sum of Order_Quantity" fld="2" baseField="0" baseItem="0"/>
  </dataFields>
  <chartFormats count="6">
    <chartFormat chart="8"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9" count="1" selected="0">
            <x v="0"/>
          </reference>
        </references>
      </pivotArea>
    </chartFormat>
    <chartFormat chart="11" format="7">
      <pivotArea type="data" outline="0" fieldPosition="0">
        <references count="2">
          <reference field="4294967294" count="1" selected="0">
            <x v="0"/>
          </reference>
          <reference field="9" count="1" selected="0">
            <x v="1"/>
          </reference>
        </references>
      </pivotArea>
    </chartFormat>
    <chartFormat chart="11" format="8">
      <pivotArea type="data" outline="0" fieldPosition="0">
        <references count="2">
          <reference field="4294967294" count="1" selected="0">
            <x v="0"/>
          </reference>
          <reference field="9" count="1" selected="0">
            <x v="2"/>
          </reference>
        </references>
      </pivotArea>
    </chartFormat>
    <chartFormat chart="8" format="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6" firstHeaderRow="1" firstDataRow="1" firstDataCol="1"/>
  <pivotFields count="13">
    <pivotField showAll="0"/>
    <pivotField showAll="0">
      <items count="6">
        <item x="4"/>
        <item x="0"/>
        <item x="2"/>
        <item x="3"/>
        <item x="1"/>
        <item t="default"/>
      </items>
    </pivotField>
    <pivotField dataField="1" showAll="0"/>
    <pivotField showAll="0"/>
    <pivotField showAll="0">
      <items count="3">
        <item x="0"/>
        <item x="1"/>
        <item t="default"/>
      </items>
    </pivotField>
    <pivotField showAll="0"/>
    <pivotField showAll="0"/>
    <pivotField showAll="0">
      <items count="7">
        <item x="2"/>
        <item x="1"/>
        <item x="0"/>
        <item x="4"/>
        <item x="3"/>
        <item x="5"/>
        <item t="default"/>
      </items>
    </pivotField>
    <pivotField axis="axisRow" showAll="0">
      <items count="5">
        <item x="1"/>
        <item x="0"/>
        <item x="2"/>
        <item x="3"/>
        <item t="default"/>
      </items>
    </pivotField>
    <pivotField showAll="0">
      <items count="4">
        <item x="1"/>
        <item x="0"/>
        <item x="2"/>
        <item t="default"/>
      </items>
    </pivotField>
    <pivotField showAll="0"/>
    <pivotField showAll="0"/>
    <pivotField showAll="0"/>
  </pivotFields>
  <rowFields count="1">
    <field x="8"/>
  </rowFields>
  <rowItems count="5">
    <i>
      <x/>
    </i>
    <i>
      <x v="1"/>
    </i>
    <i>
      <x v="2"/>
    </i>
    <i>
      <x v="3"/>
    </i>
    <i t="grand">
      <x/>
    </i>
  </rowItems>
  <colItems count="1">
    <i/>
  </colItems>
  <dataFields count="1">
    <dataField name="Sum of Order_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F8" firstHeaderRow="1" firstDataRow="2" firstDataCol="1"/>
  <pivotFields count="13">
    <pivotField showAll="0"/>
    <pivotField axis="axisRow" showAll="0">
      <items count="6">
        <item x="2"/>
        <item x="3"/>
        <item x="0"/>
        <item x="4"/>
        <item x="1"/>
        <item t="default"/>
      </items>
    </pivotField>
    <pivotField dataField="1" showAll="0"/>
    <pivotField showAll="0"/>
    <pivotField showAll="0">
      <items count="3">
        <item x="0"/>
        <item x="1"/>
        <item t="default"/>
      </items>
    </pivotField>
    <pivotField showAll="0"/>
    <pivotField showAll="0"/>
    <pivotField showAll="0">
      <items count="7">
        <item x="2"/>
        <item x="1"/>
        <item x="0"/>
        <item x="4"/>
        <item x="3"/>
        <item x="5"/>
        <item t="default"/>
      </items>
    </pivotField>
    <pivotField axis="axisCol" showAll="0">
      <items count="5">
        <item x="1"/>
        <item x="0"/>
        <item x="2"/>
        <item x="3"/>
        <item t="default"/>
      </items>
    </pivotField>
    <pivotField showAll="0">
      <items count="4">
        <item x="1"/>
        <item x="0"/>
        <item x="2"/>
        <item t="default"/>
      </items>
    </pivotField>
    <pivotField showAll="0"/>
    <pivotField showAll="0"/>
    <pivotField showAll="0"/>
  </pivotFields>
  <rowFields count="1">
    <field x="1"/>
  </rowFields>
  <rowItems count="6">
    <i>
      <x/>
    </i>
    <i>
      <x v="1"/>
    </i>
    <i>
      <x v="2"/>
    </i>
    <i>
      <x v="3"/>
    </i>
    <i>
      <x v="4"/>
    </i>
    <i t="grand">
      <x/>
    </i>
  </rowItems>
  <colFields count="1">
    <field x="8"/>
  </colFields>
  <colItems count="5">
    <i>
      <x/>
    </i>
    <i>
      <x v="1"/>
    </i>
    <i>
      <x v="2"/>
    </i>
    <i>
      <x v="3"/>
    </i>
    <i t="grand">
      <x/>
    </i>
  </colItems>
  <dataFields count="1">
    <dataField name="Sum of Order_Quantity" fld="2" baseField="1" baseItem="0"/>
  </dataFields>
  <chartFormats count="9">
    <chartFormat chart="1" format="0" series="1">
      <pivotArea type="data" outline="0" fieldPosition="0">
        <references count="2">
          <reference field="4294967294" count="1" selected="0">
            <x v="0"/>
          </reference>
          <reference field="8" count="1" selected="0">
            <x v="0"/>
          </reference>
        </references>
      </pivotArea>
    </chartFormat>
    <chartFormat chart="1" format="1" series="1">
      <pivotArea type="data" outline="0" fieldPosition="0">
        <references count="2">
          <reference field="4294967294" count="1" selected="0">
            <x v="0"/>
          </reference>
          <reference field="8" count="1" selected="0">
            <x v="1"/>
          </reference>
        </references>
      </pivotArea>
    </chartFormat>
    <chartFormat chart="1" format="2" series="1">
      <pivotArea type="data" outline="0" fieldPosition="0">
        <references count="2">
          <reference field="4294967294" count="1" selected="0">
            <x v="0"/>
          </reference>
          <reference field="8" count="1" selected="0">
            <x v="2"/>
          </reference>
        </references>
      </pivotArea>
    </chartFormat>
    <chartFormat chart="1" format="3" series="1">
      <pivotArea type="data" outline="0" fieldPosition="0">
        <references count="2">
          <reference field="4294967294" count="1" selected="0">
            <x v="0"/>
          </reference>
          <reference field="8" count="1" selected="0">
            <x v="3"/>
          </reference>
        </references>
      </pivotArea>
    </chartFormat>
    <chartFormat chart="3" format="8" series="1">
      <pivotArea type="data" outline="0" fieldPosition="0">
        <references count="2">
          <reference field="4294967294" count="1" selected="0">
            <x v="0"/>
          </reference>
          <reference field="8" count="1" selected="0">
            <x v="0"/>
          </reference>
        </references>
      </pivotArea>
    </chartFormat>
    <chartFormat chart="3" format="9" series="1">
      <pivotArea type="data" outline="0" fieldPosition="0">
        <references count="2">
          <reference field="4294967294" count="1" selected="0">
            <x v="0"/>
          </reference>
          <reference field="8" count="1" selected="0">
            <x v="1"/>
          </reference>
        </references>
      </pivotArea>
    </chartFormat>
    <chartFormat chart="3" format="10" series="1">
      <pivotArea type="data" outline="0" fieldPosition="0">
        <references count="2">
          <reference field="4294967294" count="1" selected="0">
            <x v="0"/>
          </reference>
          <reference field="8" count="1" selected="0">
            <x v="2"/>
          </reference>
        </references>
      </pivotArea>
    </chartFormat>
    <chartFormat chart="3" format="11" series="1">
      <pivotArea type="data" outline="0" fieldPosition="0">
        <references count="2">
          <reference field="4294967294" count="1" selected="0">
            <x v="0"/>
          </reference>
          <reference field="8" count="1" selected="0">
            <x v="3"/>
          </reference>
        </references>
      </pivotArea>
    </chartFormat>
    <chartFormat chart="3" format="12">
      <pivotArea type="data" outline="0" fieldPosition="0">
        <references count="3">
          <reference field="4294967294" count="1" selected="0">
            <x v="0"/>
          </reference>
          <reference field="1"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1">
  <location ref="A1:G6" firstHeaderRow="1" firstDataRow="2" firstDataCol="1"/>
  <pivotFields count="13">
    <pivotField showAll="0"/>
    <pivotField axis="axisCol" showAll="0">
      <items count="6">
        <item x="4"/>
        <item x="0"/>
        <item x="2"/>
        <item x="3"/>
        <item x="1"/>
        <item t="default"/>
      </items>
    </pivotField>
    <pivotField dataField="1" showAll="0">
      <items count="51">
        <item x="24"/>
        <item x="38"/>
        <item x="31"/>
        <item x="10"/>
        <item x="25"/>
        <item x="3"/>
        <item x="2"/>
        <item x="14"/>
        <item x="18"/>
        <item x="28"/>
        <item x="48"/>
        <item x="34"/>
        <item x="45"/>
        <item x="44"/>
        <item x="11"/>
        <item x="16"/>
        <item x="6"/>
        <item x="46"/>
        <item x="22"/>
        <item x="39"/>
        <item x="0"/>
        <item x="19"/>
        <item x="26"/>
        <item x="4"/>
        <item x="35"/>
        <item x="21"/>
        <item x="9"/>
        <item x="43"/>
        <item x="32"/>
        <item x="47"/>
        <item x="13"/>
        <item x="12"/>
        <item x="49"/>
        <item x="17"/>
        <item x="1"/>
        <item x="33"/>
        <item x="15"/>
        <item x="27"/>
        <item x="36"/>
        <item x="7"/>
        <item x="23"/>
        <item x="37"/>
        <item x="29"/>
        <item x="20"/>
        <item x="5"/>
        <item x="41"/>
        <item x="40"/>
        <item x="8"/>
        <item x="30"/>
        <item x="42"/>
        <item t="default"/>
      </items>
    </pivotField>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s>
  <rowFields count="1">
    <field x="12"/>
  </rowFields>
  <rowItems count="4">
    <i>
      <x/>
    </i>
    <i>
      <x v="1"/>
    </i>
    <i>
      <x v="2"/>
    </i>
    <i t="grand">
      <x/>
    </i>
  </rowItems>
  <colFields count="1">
    <field x="1"/>
  </colFields>
  <colItems count="6">
    <i>
      <x/>
    </i>
    <i>
      <x v="1"/>
    </i>
    <i>
      <x v="2"/>
    </i>
    <i>
      <x v="3"/>
    </i>
    <i>
      <x v="4"/>
    </i>
    <i t="grand">
      <x/>
    </i>
  </colItems>
  <dataFields count="1">
    <dataField name="Sum of Order_Quantity" fld="2" baseField="0" baseItem="0"/>
  </dataFields>
  <chartFormats count="5">
    <chartFormat chart="30" format="0" series="1">
      <pivotArea type="data" outline="0" fieldPosition="0">
        <references count="2">
          <reference field="4294967294" count="1" selected="0">
            <x v="0"/>
          </reference>
          <reference field="1" count="1" selected="0">
            <x v="0"/>
          </reference>
        </references>
      </pivotArea>
    </chartFormat>
    <chartFormat chart="30" format="1" series="1">
      <pivotArea type="data" outline="0" fieldPosition="0">
        <references count="2">
          <reference field="4294967294" count="1" selected="0">
            <x v="0"/>
          </reference>
          <reference field="1" count="1" selected="0">
            <x v="1"/>
          </reference>
        </references>
      </pivotArea>
    </chartFormat>
    <chartFormat chart="30" format="2" series="1">
      <pivotArea type="data" outline="0" fieldPosition="0">
        <references count="2">
          <reference field="4294967294" count="1" selected="0">
            <x v="0"/>
          </reference>
          <reference field="1" count="1" selected="0">
            <x v="2"/>
          </reference>
        </references>
      </pivotArea>
    </chartFormat>
    <chartFormat chart="30" format="3" series="1">
      <pivotArea type="data" outline="0" fieldPosition="0">
        <references count="2">
          <reference field="4294967294" count="1" selected="0">
            <x v="0"/>
          </reference>
          <reference field="1" count="1" selected="0">
            <x v="3"/>
          </reference>
        </references>
      </pivotArea>
    </chartFormat>
    <chartFormat chart="30" format="4"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0">
  <location ref="A1:H18" firstHeaderRow="1" firstDataRow="2" firstDataCol="1"/>
  <pivotFields count="13">
    <pivotField showAll="0"/>
    <pivotField showAll="0"/>
    <pivotField showAll="0"/>
    <pivotField showAll="0"/>
    <pivotField showAll="0"/>
    <pivotField dataField="1" showAll="0"/>
    <pivotField showAll="0"/>
    <pivotField axis="axisCol" showAll="0">
      <items count="7">
        <item x="2"/>
        <item x="1"/>
        <item x="0"/>
        <item x="4"/>
        <item x="3"/>
        <item x="5"/>
        <item t="default"/>
      </items>
    </pivotField>
    <pivotField showAll="0"/>
    <pivotField showAll="0"/>
    <pivotField axis="axisRow" showAll="0">
      <items count="16">
        <item x="3"/>
        <item x="11"/>
        <item x="2"/>
        <item x="12"/>
        <item x="4"/>
        <item x="13"/>
        <item x="9"/>
        <item x="1"/>
        <item x="5"/>
        <item x="10"/>
        <item x="14"/>
        <item x="8"/>
        <item x="0"/>
        <item x="6"/>
        <item x="7"/>
        <item t="default"/>
      </items>
    </pivotField>
    <pivotField showAll="0"/>
    <pivotField showAll="0"/>
  </pivotFields>
  <rowFields count="1">
    <field x="10"/>
  </rowFields>
  <rowItems count="16">
    <i>
      <x/>
    </i>
    <i>
      <x v="1"/>
    </i>
    <i>
      <x v="2"/>
    </i>
    <i>
      <x v="3"/>
    </i>
    <i>
      <x v="4"/>
    </i>
    <i>
      <x v="5"/>
    </i>
    <i>
      <x v="6"/>
    </i>
    <i>
      <x v="7"/>
    </i>
    <i>
      <x v="8"/>
    </i>
    <i>
      <x v="9"/>
    </i>
    <i>
      <x v="10"/>
    </i>
    <i>
      <x v="11"/>
    </i>
    <i>
      <x v="12"/>
    </i>
    <i>
      <x v="13"/>
    </i>
    <i>
      <x v="14"/>
    </i>
    <i t="grand">
      <x/>
    </i>
  </rowItems>
  <colFields count="1">
    <field x="7"/>
  </colFields>
  <colItems count="7">
    <i>
      <x/>
    </i>
    <i>
      <x v="1"/>
    </i>
    <i>
      <x v="2"/>
    </i>
    <i>
      <x v="3"/>
    </i>
    <i>
      <x v="4"/>
    </i>
    <i>
      <x v="5"/>
    </i>
    <i t="grand">
      <x/>
    </i>
  </colItems>
  <dataFields count="1">
    <dataField name="Sum of Profit" fld="5" baseField="0" baseItem="0"/>
  </dataFields>
  <chartFormats count="6">
    <chartFormat chart="29" format="0" series="1">
      <pivotArea type="data" outline="0" fieldPosition="0">
        <references count="2">
          <reference field="4294967294" count="1" selected="0">
            <x v="0"/>
          </reference>
          <reference field="7" count="1" selected="0">
            <x v="0"/>
          </reference>
        </references>
      </pivotArea>
    </chartFormat>
    <chartFormat chart="29" format="1" series="1">
      <pivotArea type="data" outline="0" fieldPosition="0">
        <references count="2">
          <reference field="4294967294" count="1" selected="0">
            <x v="0"/>
          </reference>
          <reference field="7" count="1" selected="0">
            <x v="1"/>
          </reference>
        </references>
      </pivotArea>
    </chartFormat>
    <chartFormat chart="29" format="2" series="1">
      <pivotArea type="data" outline="0" fieldPosition="0">
        <references count="2">
          <reference field="4294967294" count="1" selected="0">
            <x v="0"/>
          </reference>
          <reference field="7" count="1" selected="0">
            <x v="2"/>
          </reference>
        </references>
      </pivotArea>
    </chartFormat>
    <chartFormat chart="29" format="3" series="1">
      <pivotArea type="data" outline="0" fieldPosition="0">
        <references count="2">
          <reference field="4294967294" count="1" selected="0">
            <x v="0"/>
          </reference>
          <reference field="7" count="1" selected="0">
            <x v="3"/>
          </reference>
        </references>
      </pivotArea>
    </chartFormat>
    <chartFormat chart="29" format="4" series="1">
      <pivotArea type="data" outline="0" fieldPosition="0">
        <references count="2">
          <reference field="4294967294" count="1" selected="0">
            <x v="0"/>
          </reference>
          <reference field="7" count="1" selected="0">
            <x v="4"/>
          </reference>
        </references>
      </pivotArea>
    </chartFormat>
    <chartFormat chart="29" format="5" series="1">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C18" firstHeaderRow="1" firstDataRow="1" firstDataCol="0"/>
  <pivotFields count="13">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00000000-0013-0000-FFFF-FFFF01000000}" sourceName="Order_Priority">
  <pivotTables>
    <pivotTable tabId="8" name="PivotTable9"/>
    <pivotTable tabId="2" name="PivotTable3"/>
    <pivotTable tabId="11" name="PivotTable11"/>
    <pivotTable tabId="13" name="PivotTable13"/>
    <pivotTable tabId="7" name="PivotTable8"/>
    <pivotTable tabId="10" name="PivotTable10"/>
  </pivotTables>
  <data>
    <tabular pivotCacheId="507055347">
      <items count="5">
        <i x="4" s="1"/>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0000000-0013-0000-FFFF-FFFF02000000}" sourceName="Ship_Mode">
  <pivotTables>
    <pivotTable tabId="8" name="PivotTable9"/>
    <pivotTable tabId="2" name="PivotTable3"/>
    <pivotTable tabId="11" name="PivotTable11"/>
    <pivotTable tabId="13" name="PivotTable13"/>
    <pivotTable tabId="7" name="PivotTable8"/>
    <pivotTable tabId="10" name="PivotTable10"/>
  </pivotTables>
  <data>
    <tabular pivotCacheId="50705534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3000000}" sourceName="Region">
  <pivotTables>
    <pivotTable tabId="8" name="PivotTable9"/>
    <pivotTable tabId="2" name="PivotTable3"/>
    <pivotTable tabId="11" name="PivotTable11"/>
    <pivotTable tabId="13" name="PivotTable13"/>
    <pivotTable tabId="7" name="PivotTable8"/>
    <pivotTable tabId="10" name="PivotTable10"/>
  </pivotTables>
  <data>
    <tabular pivotCacheId="507055347">
      <items count="6">
        <i x="2" s="1"/>
        <i x="1" s="1"/>
        <i x="0" s="1"/>
        <i x="4" s="1"/>
        <i x="3"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00000000-0013-0000-FFFF-FFFF04000000}" sourceName="Customer_Segment">
  <pivotTables>
    <pivotTable tabId="8" name="PivotTable9"/>
    <pivotTable tabId="2" name="PivotTable3"/>
    <pivotTable tabId="11" name="PivotTable11"/>
    <pivotTable tabId="13" name="PivotTable13"/>
    <pivotTable tabId="7" name="PivotTable8"/>
    <pivotTable tabId="10" name="PivotTable10"/>
  </pivotTables>
  <data>
    <tabular pivotCacheId="507055347">
      <items count="4">
        <i x="1" s="1"/>
        <i x="0"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00000000-0013-0000-FFFF-FFFF05000000}" sourceName="Product_Category">
  <pivotTables>
    <pivotTable tabId="8" name="PivotTable9"/>
    <pivotTable tabId="2" name="PivotTable3"/>
    <pivotTable tabId="11" name="PivotTable11"/>
    <pivotTable tabId="13" name="PivotTable13"/>
    <pivotTable tabId="7" name="PivotTable8"/>
    <pivotTable tabId="10" name="PivotTable10"/>
  </pivotTables>
  <data>
    <tabular pivotCacheId="507055347">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Priority" xr10:uid="{00000000-0014-0000-FFFF-FFFF01000000}" cache="Slicer_Order_Priority" caption="Order_Priority" columnCount="3" style="Custom Style" rowHeight="241300"/>
  <slicer name="Ship_Mode" xr10:uid="{00000000-0014-0000-FFFF-FFFF02000000}" cache="Slicer_Ship_Mode" caption="Ship_Mode" columnCount="2" style="Custom Style" rowHeight="241300"/>
  <slicer name="Region" xr10:uid="{00000000-0014-0000-FFFF-FFFF03000000}" cache="Slicer_Region" caption="Region" columnCount="3" style="Custom Style" rowHeight="241300"/>
  <slicer name="Customer_Segment" xr10:uid="{00000000-0014-0000-FFFF-FFFF04000000}" cache="Slicer_Customer_Segment" caption="Customer_Segment" columnCount="2" style="Custom Style" rowHeight="241300"/>
  <slicer name="Product_Category" xr10:uid="{00000000-0014-0000-FFFF-FFFF05000000}" cache="Slicer_Product_Category" caption="Product_Category" columnCount="2" style="Custom Sty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ata3" displayName="Data3" ref="A1:M731" totalsRowShown="0" headerRowDxfId="15" dataDxfId="14" tableBorderDxfId="13">
  <autoFilter ref="A1:M731" xr:uid="{00000000-0009-0000-0100-000003000000}"/>
  <tableColumns count="13">
    <tableColumn id="1" xr3:uid="{00000000-0010-0000-0000-000001000000}" name="Column1" dataDxfId="12"/>
    <tableColumn id="2" xr3:uid="{00000000-0010-0000-0000-000002000000}" name="Order_Priority" dataDxfId="11"/>
    <tableColumn id="3" xr3:uid="{00000000-0010-0000-0000-000003000000}" name="Order_Quantity" dataDxfId="10"/>
    <tableColumn id="4" xr3:uid="{00000000-0010-0000-0000-000004000000}" name="Sales" dataDxfId="9"/>
    <tableColumn id="5" xr3:uid="{00000000-0010-0000-0000-000005000000}" name="Ship_Mode" dataDxfId="8"/>
    <tableColumn id="6" xr3:uid="{00000000-0010-0000-0000-000006000000}" name="Profit" dataDxfId="7"/>
    <tableColumn id="7" xr3:uid="{00000000-0010-0000-0000-000007000000}" name="Customer_Name" dataDxfId="6"/>
    <tableColumn id="8" xr3:uid="{00000000-0010-0000-0000-000008000000}" name="Region" dataDxfId="5"/>
    <tableColumn id="9" xr3:uid="{00000000-0010-0000-0000-000009000000}" name="Customer_Segment" dataDxfId="4"/>
    <tableColumn id="10" xr3:uid="{00000000-0010-0000-0000-00000A000000}" name="Product_Category" dataDxfId="3"/>
    <tableColumn id="11" xr3:uid="{00000000-0010-0000-0000-00000B000000}" name="Product_Sub-Category" dataDxfId="2"/>
    <tableColumn id="12" xr3:uid="{00000000-0010-0000-0000-00000C000000}" name="Product_Name" dataDxfId="1"/>
    <tableColumn id="13" xr3:uid="{00000000-0010-0000-0000-00000D000000}" name="Product_Contai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731"/>
  <sheetViews>
    <sheetView workbookViewId="0">
      <selection activeCell="L1" sqref="L1"/>
    </sheetView>
  </sheetViews>
  <sheetFormatPr defaultRowHeight="15" x14ac:dyDescent="0.25"/>
  <cols>
    <col min="1" max="1" width="11.140625" customWidth="1"/>
    <col min="2" max="2" width="15.85546875" customWidth="1"/>
    <col min="3" max="3" width="17" customWidth="1"/>
    <col min="5" max="5" width="13.28515625" customWidth="1"/>
    <col min="7" max="7" width="18" customWidth="1"/>
    <col min="8" max="8" width="9.28515625" customWidth="1"/>
    <col min="9" max="9" width="20.5703125" customWidth="1"/>
    <col min="10" max="10" width="18.85546875" customWidth="1"/>
    <col min="11" max="11" width="22.85546875" customWidth="1"/>
    <col min="12" max="12" width="16.28515625" customWidth="1"/>
    <col min="13" max="13" width="19.7109375" customWidth="1"/>
  </cols>
  <sheetData>
    <row r="1" spans="1:13" x14ac:dyDescent="0.25">
      <c r="A1" s="16" t="s">
        <v>643</v>
      </c>
      <c r="B1" s="16" t="s">
        <v>0</v>
      </c>
      <c r="C1" s="16" t="s">
        <v>1</v>
      </c>
      <c r="D1" s="16" t="s">
        <v>2</v>
      </c>
      <c r="E1" s="16" t="s">
        <v>3</v>
      </c>
      <c r="F1" s="16" t="s">
        <v>4</v>
      </c>
      <c r="G1" s="16" t="s">
        <v>5</v>
      </c>
      <c r="H1" s="16" t="s">
        <v>6</v>
      </c>
      <c r="I1" s="16" t="s">
        <v>7</v>
      </c>
      <c r="J1" s="16" t="s">
        <v>8</v>
      </c>
      <c r="K1" s="16" t="s">
        <v>9</v>
      </c>
      <c r="L1" s="16" t="s">
        <v>10</v>
      </c>
      <c r="M1" s="16" t="s">
        <v>11</v>
      </c>
    </row>
    <row r="2" spans="1:13" x14ac:dyDescent="0.25">
      <c r="A2" s="14">
        <v>643</v>
      </c>
      <c r="B2" s="14" t="s">
        <v>12</v>
      </c>
      <c r="C2" s="14">
        <v>21</v>
      </c>
      <c r="D2" s="14">
        <v>2781.82</v>
      </c>
      <c r="E2" s="14" t="s">
        <v>13</v>
      </c>
      <c r="F2" s="14">
        <v>-695.26</v>
      </c>
      <c r="G2" s="14" t="s">
        <v>14</v>
      </c>
      <c r="H2" s="14" t="s">
        <v>648</v>
      </c>
      <c r="I2" s="14" t="s">
        <v>15</v>
      </c>
      <c r="J2" s="14" t="s">
        <v>16</v>
      </c>
      <c r="K2" s="14" t="s">
        <v>17</v>
      </c>
      <c r="L2" s="14" t="s">
        <v>18</v>
      </c>
      <c r="M2" s="14" t="s">
        <v>19</v>
      </c>
    </row>
    <row r="3" spans="1:13" x14ac:dyDescent="0.25">
      <c r="A3" s="15">
        <v>8995</v>
      </c>
      <c r="B3" s="15" t="s">
        <v>12</v>
      </c>
      <c r="C3" s="15">
        <v>35</v>
      </c>
      <c r="D3" s="15">
        <v>3389.93</v>
      </c>
      <c r="E3" s="15" t="s">
        <v>13</v>
      </c>
      <c r="F3" s="15">
        <v>737.94</v>
      </c>
      <c r="G3" s="15" t="s">
        <v>20</v>
      </c>
      <c r="H3" s="15" t="s">
        <v>652</v>
      </c>
      <c r="I3" s="15" t="s">
        <v>21</v>
      </c>
      <c r="J3" s="15" t="s">
        <v>22</v>
      </c>
      <c r="K3" s="15" t="s">
        <v>23</v>
      </c>
      <c r="L3" s="15" t="s">
        <v>24</v>
      </c>
      <c r="M3" s="15" t="s">
        <v>19</v>
      </c>
    </row>
    <row r="4" spans="1:13" x14ac:dyDescent="0.25">
      <c r="A4" s="14">
        <v>9127</v>
      </c>
      <c r="B4" s="14" t="s">
        <v>25</v>
      </c>
      <c r="C4" s="14">
        <v>7</v>
      </c>
      <c r="D4" s="14">
        <v>2039.56</v>
      </c>
      <c r="E4" s="14" t="s">
        <v>13</v>
      </c>
      <c r="F4" s="14">
        <v>-329.49</v>
      </c>
      <c r="G4" s="14" t="s">
        <v>26</v>
      </c>
      <c r="H4" s="14" t="s">
        <v>652</v>
      </c>
      <c r="I4" s="14" t="s">
        <v>15</v>
      </c>
      <c r="J4" s="14" t="s">
        <v>16</v>
      </c>
      <c r="K4" s="14" t="s">
        <v>17</v>
      </c>
      <c r="L4" s="14" t="s">
        <v>27</v>
      </c>
      <c r="M4" s="14" t="s">
        <v>19</v>
      </c>
    </row>
    <row r="5" spans="1:13" x14ac:dyDescent="0.25">
      <c r="A5" s="15">
        <v>26272</v>
      </c>
      <c r="B5" s="15" t="s">
        <v>28</v>
      </c>
      <c r="C5" s="15">
        <v>6</v>
      </c>
      <c r="D5" s="15">
        <v>905.94</v>
      </c>
      <c r="E5" s="15" t="s">
        <v>13</v>
      </c>
      <c r="F5" s="15">
        <v>-4.1900000000000004</v>
      </c>
      <c r="G5" s="15" t="s">
        <v>29</v>
      </c>
      <c r="H5" s="15" t="s">
        <v>652</v>
      </c>
      <c r="I5" s="15" t="s">
        <v>30</v>
      </c>
      <c r="J5" s="15" t="s">
        <v>22</v>
      </c>
      <c r="K5" s="15" t="s">
        <v>31</v>
      </c>
      <c r="L5" s="15" t="s">
        <v>32</v>
      </c>
      <c r="M5" s="15" t="s">
        <v>19</v>
      </c>
    </row>
    <row r="6" spans="1:13" x14ac:dyDescent="0.25">
      <c r="A6" s="14">
        <v>36646</v>
      </c>
      <c r="B6" s="14" t="s">
        <v>33</v>
      </c>
      <c r="C6" s="14">
        <v>24</v>
      </c>
      <c r="D6" s="14">
        <v>1168.1500000000001</v>
      </c>
      <c r="E6" s="14" t="s">
        <v>13</v>
      </c>
      <c r="F6" s="14">
        <v>-743.96</v>
      </c>
      <c r="G6" s="14" t="s">
        <v>34</v>
      </c>
      <c r="H6" s="14" t="s">
        <v>652</v>
      </c>
      <c r="I6" s="14" t="s">
        <v>35</v>
      </c>
      <c r="J6" s="14" t="s">
        <v>16</v>
      </c>
      <c r="K6" s="14" t="s">
        <v>17</v>
      </c>
      <c r="L6" s="14" t="s">
        <v>36</v>
      </c>
      <c r="M6" s="14" t="s">
        <v>19</v>
      </c>
    </row>
    <row r="7" spans="1:13" x14ac:dyDescent="0.25">
      <c r="A7" s="15">
        <v>41696</v>
      </c>
      <c r="B7" s="15" t="s">
        <v>25</v>
      </c>
      <c r="C7" s="15">
        <v>45</v>
      </c>
      <c r="D7" s="15">
        <v>237.28</v>
      </c>
      <c r="E7" s="15" t="s">
        <v>13</v>
      </c>
      <c r="F7" s="15">
        <v>-2088.6799999999998</v>
      </c>
      <c r="G7" s="15" t="s">
        <v>37</v>
      </c>
      <c r="H7" s="15" t="s">
        <v>652</v>
      </c>
      <c r="I7" s="15" t="s">
        <v>35</v>
      </c>
      <c r="J7" s="15" t="s">
        <v>16</v>
      </c>
      <c r="K7" s="15" t="s">
        <v>38</v>
      </c>
      <c r="L7" s="15" t="s">
        <v>39</v>
      </c>
      <c r="M7" s="15" t="s">
        <v>19</v>
      </c>
    </row>
    <row r="8" spans="1:13" x14ac:dyDescent="0.25">
      <c r="A8" s="14">
        <v>43267</v>
      </c>
      <c r="B8" s="14" t="s">
        <v>40</v>
      </c>
      <c r="C8" s="14">
        <v>17</v>
      </c>
      <c r="D8" s="14">
        <v>1368.14</v>
      </c>
      <c r="E8" s="14" t="s">
        <v>13</v>
      </c>
      <c r="F8" s="14">
        <v>171.26</v>
      </c>
      <c r="G8" s="14" t="s">
        <v>41</v>
      </c>
      <c r="H8" s="14" t="s">
        <v>652</v>
      </c>
      <c r="I8" s="14" t="s">
        <v>30</v>
      </c>
      <c r="J8" s="14" t="s">
        <v>16</v>
      </c>
      <c r="K8" s="14" t="s">
        <v>38</v>
      </c>
      <c r="L8" s="14" t="s">
        <v>42</v>
      </c>
      <c r="M8" s="14" t="s">
        <v>19</v>
      </c>
    </row>
    <row r="9" spans="1:13" x14ac:dyDescent="0.25">
      <c r="A9" s="15">
        <v>29319</v>
      </c>
      <c r="B9" s="15" t="s">
        <v>28</v>
      </c>
      <c r="C9" s="15">
        <v>21</v>
      </c>
      <c r="D9" s="15">
        <v>4429.6899999999996</v>
      </c>
      <c r="E9" s="15" t="s">
        <v>13</v>
      </c>
      <c r="F9" s="15">
        <v>983.55</v>
      </c>
      <c r="G9" s="15" t="s">
        <v>43</v>
      </c>
      <c r="H9" s="15" t="s">
        <v>651</v>
      </c>
      <c r="I9" s="15" t="s">
        <v>35</v>
      </c>
      <c r="J9" s="15" t="s">
        <v>44</v>
      </c>
      <c r="K9" s="15" t="s">
        <v>45</v>
      </c>
      <c r="L9" s="15" t="s">
        <v>46</v>
      </c>
      <c r="M9" s="15" t="s">
        <v>19</v>
      </c>
    </row>
    <row r="10" spans="1:13" x14ac:dyDescent="0.25">
      <c r="A10" s="14">
        <v>5988</v>
      </c>
      <c r="B10" s="14" t="s">
        <v>25</v>
      </c>
      <c r="C10" s="14">
        <v>40</v>
      </c>
      <c r="D10" s="14">
        <v>19109.61</v>
      </c>
      <c r="E10" s="14" t="s">
        <v>13</v>
      </c>
      <c r="F10" s="14">
        <v>-379.29</v>
      </c>
      <c r="G10" s="14" t="s">
        <v>47</v>
      </c>
      <c r="H10" s="14" t="s">
        <v>653</v>
      </c>
      <c r="I10" s="14" t="s">
        <v>30</v>
      </c>
      <c r="J10" s="14" t="s">
        <v>44</v>
      </c>
      <c r="K10" s="14" t="s">
        <v>45</v>
      </c>
      <c r="L10" s="14" t="s">
        <v>48</v>
      </c>
      <c r="M10" s="14" t="s">
        <v>19</v>
      </c>
    </row>
    <row r="11" spans="1:13" x14ac:dyDescent="0.25">
      <c r="A11" s="15">
        <v>51073</v>
      </c>
      <c r="B11" s="15" t="s">
        <v>25</v>
      </c>
      <c r="C11" s="15">
        <v>17</v>
      </c>
      <c r="D11" s="15">
        <v>2475.08</v>
      </c>
      <c r="E11" s="15" t="s">
        <v>13</v>
      </c>
      <c r="F11" s="15">
        <v>958.8</v>
      </c>
      <c r="G11" s="15" t="s">
        <v>49</v>
      </c>
      <c r="H11" s="15" t="s">
        <v>653</v>
      </c>
      <c r="I11" s="15" t="s">
        <v>15</v>
      </c>
      <c r="J11" s="15" t="s">
        <v>22</v>
      </c>
      <c r="K11" s="15" t="s">
        <v>23</v>
      </c>
      <c r="L11" s="15" t="s">
        <v>50</v>
      </c>
      <c r="M11" s="15" t="s">
        <v>19</v>
      </c>
    </row>
    <row r="12" spans="1:13" x14ac:dyDescent="0.25">
      <c r="A12" s="14">
        <v>29185</v>
      </c>
      <c r="B12" s="14" t="s">
        <v>12</v>
      </c>
      <c r="C12" s="14">
        <v>48</v>
      </c>
      <c r="D12" s="14">
        <v>446.53</v>
      </c>
      <c r="E12" s="14" t="s">
        <v>13</v>
      </c>
      <c r="F12" s="14">
        <v>-261.45</v>
      </c>
      <c r="G12" s="14" t="s">
        <v>51</v>
      </c>
      <c r="H12" s="14" t="s">
        <v>653</v>
      </c>
      <c r="I12" s="14" t="s">
        <v>15</v>
      </c>
      <c r="J12" s="14" t="s">
        <v>22</v>
      </c>
      <c r="K12" s="14" t="s">
        <v>23</v>
      </c>
      <c r="L12" s="14" t="s">
        <v>654</v>
      </c>
      <c r="M12" s="14" t="s">
        <v>19</v>
      </c>
    </row>
    <row r="13" spans="1:13" x14ac:dyDescent="0.25">
      <c r="A13" s="15">
        <v>32582</v>
      </c>
      <c r="B13" s="15" t="s">
        <v>25</v>
      </c>
      <c r="C13" s="15">
        <v>27</v>
      </c>
      <c r="D13" s="15">
        <v>2780.88</v>
      </c>
      <c r="E13" s="15" t="s">
        <v>13</v>
      </c>
      <c r="F13" s="15">
        <v>595.38</v>
      </c>
      <c r="G13" s="15" t="s">
        <v>52</v>
      </c>
      <c r="H13" s="15" t="s">
        <v>653</v>
      </c>
      <c r="I13" s="15" t="s">
        <v>21</v>
      </c>
      <c r="J13" s="15" t="s">
        <v>22</v>
      </c>
      <c r="K13" s="15" t="s">
        <v>23</v>
      </c>
      <c r="L13" s="15" t="s">
        <v>53</v>
      </c>
      <c r="M13" s="15" t="s">
        <v>19</v>
      </c>
    </row>
    <row r="14" spans="1:13" x14ac:dyDescent="0.25">
      <c r="A14" s="14">
        <v>39332</v>
      </c>
      <c r="B14" s="14" t="s">
        <v>40</v>
      </c>
      <c r="C14" s="14">
        <v>4</v>
      </c>
      <c r="D14" s="14">
        <v>198.72</v>
      </c>
      <c r="E14" s="14" t="s">
        <v>13</v>
      </c>
      <c r="F14" s="14">
        <v>-34.43</v>
      </c>
      <c r="G14" s="14" t="s">
        <v>54</v>
      </c>
      <c r="H14" s="14" t="s">
        <v>653</v>
      </c>
      <c r="I14" s="14" t="s">
        <v>21</v>
      </c>
      <c r="J14" s="14" t="s">
        <v>22</v>
      </c>
      <c r="K14" s="14" t="s">
        <v>23</v>
      </c>
      <c r="L14" s="14" t="s">
        <v>55</v>
      </c>
      <c r="M14" s="14" t="s">
        <v>19</v>
      </c>
    </row>
    <row r="15" spans="1:13" x14ac:dyDescent="0.25">
      <c r="A15" s="15">
        <v>49088</v>
      </c>
      <c r="B15" s="15" t="s">
        <v>40</v>
      </c>
      <c r="C15" s="15">
        <v>15</v>
      </c>
      <c r="D15" s="15">
        <v>4012.58</v>
      </c>
      <c r="E15" s="15" t="s">
        <v>13</v>
      </c>
      <c r="F15" s="15">
        <v>-425.14</v>
      </c>
      <c r="G15" s="15" t="s">
        <v>56</v>
      </c>
      <c r="H15" s="15" t="s">
        <v>651</v>
      </c>
      <c r="I15" s="15" t="s">
        <v>21</v>
      </c>
      <c r="J15" s="15" t="s">
        <v>16</v>
      </c>
      <c r="K15" s="15" t="s">
        <v>17</v>
      </c>
      <c r="L15" s="15" t="s">
        <v>27</v>
      </c>
      <c r="M15" s="15" t="s">
        <v>19</v>
      </c>
    </row>
    <row r="16" spans="1:13" x14ac:dyDescent="0.25">
      <c r="A16" s="14">
        <v>29318</v>
      </c>
      <c r="B16" s="14" t="s">
        <v>25</v>
      </c>
      <c r="C16" s="14">
        <v>21</v>
      </c>
      <c r="D16" s="14">
        <v>2954.14</v>
      </c>
      <c r="E16" s="14" t="s">
        <v>13</v>
      </c>
      <c r="F16" s="14">
        <v>-522.94000000000005</v>
      </c>
      <c r="G16" s="14" t="s">
        <v>57</v>
      </c>
      <c r="H16" s="14" t="s">
        <v>649</v>
      </c>
      <c r="I16" s="14" t="s">
        <v>15</v>
      </c>
      <c r="J16" s="14" t="s">
        <v>16</v>
      </c>
      <c r="K16" s="14" t="s">
        <v>17</v>
      </c>
      <c r="L16" s="14" t="s">
        <v>18</v>
      </c>
      <c r="M16" s="14" t="s">
        <v>19</v>
      </c>
    </row>
    <row r="17" spans="1:13" x14ac:dyDescent="0.25">
      <c r="A17" s="15">
        <v>50533</v>
      </c>
      <c r="B17" s="15" t="s">
        <v>25</v>
      </c>
      <c r="C17" s="15">
        <v>32</v>
      </c>
      <c r="D17" s="15">
        <v>1974.66</v>
      </c>
      <c r="E17" s="15" t="s">
        <v>13</v>
      </c>
      <c r="F17" s="15">
        <v>-929.68</v>
      </c>
      <c r="G17" s="15" t="s">
        <v>58</v>
      </c>
      <c r="H17" s="15" t="s">
        <v>649</v>
      </c>
      <c r="I17" s="15" t="s">
        <v>35</v>
      </c>
      <c r="J17" s="15" t="s">
        <v>16</v>
      </c>
      <c r="K17" s="15" t="s">
        <v>17</v>
      </c>
      <c r="L17" s="15" t="s">
        <v>59</v>
      </c>
      <c r="M17" s="15" t="s">
        <v>19</v>
      </c>
    </row>
    <row r="18" spans="1:13" x14ac:dyDescent="0.25">
      <c r="A18" s="14">
        <v>21383</v>
      </c>
      <c r="B18" s="14" t="s">
        <v>28</v>
      </c>
      <c r="C18" s="14">
        <v>31</v>
      </c>
      <c r="D18" s="14">
        <v>16066.85</v>
      </c>
      <c r="E18" s="14" t="s">
        <v>60</v>
      </c>
      <c r="F18" s="14">
        <v>7416.43</v>
      </c>
      <c r="G18" s="14" t="s">
        <v>61</v>
      </c>
      <c r="H18" s="14" t="s">
        <v>652</v>
      </c>
      <c r="I18" s="14" t="s">
        <v>21</v>
      </c>
      <c r="J18" s="14" t="s">
        <v>44</v>
      </c>
      <c r="K18" s="14" t="s">
        <v>62</v>
      </c>
      <c r="L18" s="14" t="s">
        <v>63</v>
      </c>
      <c r="M18" s="14" t="s">
        <v>19</v>
      </c>
    </row>
    <row r="19" spans="1:13" x14ac:dyDescent="0.25">
      <c r="A19" s="15">
        <v>48197</v>
      </c>
      <c r="B19" s="15" t="s">
        <v>25</v>
      </c>
      <c r="C19" s="15">
        <v>32</v>
      </c>
      <c r="D19" s="15">
        <v>1282.49</v>
      </c>
      <c r="E19" s="15" t="s">
        <v>60</v>
      </c>
      <c r="F19" s="15">
        <v>154.74</v>
      </c>
      <c r="G19" s="15" t="s">
        <v>64</v>
      </c>
      <c r="H19" s="15" t="s">
        <v>653</v>
      </c>
      <c r="I19" s="15" t="s">
        <v>21</v>
      </c>
      <c r="J19" s="15" t="s">
        <v>22</v>
      </c>
      <c r="K19" s="15" t="s">
        <v>23</v>
      </c>
      <c r="L19" s="15" t="s">
        <v>55</v>
      </c>
      <c r="M19" s="15" t="s">
        <v>19</v>
      </c>
    </row>
    <row r="20" spans="1:13" x14ac:dyDescent="0.25">
      <c r="A20" s="14">
        <v>25031</v>
      </c>
      <c r="B20" s="14" t="s">
        <v>12</v>
      </c>
      <c r="C20" s="14">
        <v>24</v>
      </c>
      <c r="D20" s="14">
        <v>4636.62</v>
      </c>
      <c r="E20" s="14" t="s">
        <v>60</v>
      </c>
      <c r="F20" s="14">
        <v>-318.45</v>
      </c>
      <c r="G20" s="14" t="s">
        <v>65</v>
      </c>
      <c r="H20" s="14" t="s">
        <v>653</v>
      </c>
      <c r="I20" s="14" t="s">
        <v>21</v>
      </c>
      <c r="J20" s="14" t="s">
        <v>22</v>
      </c>
      <c r="K20" s="14" t="s">
        <v>66</v>
      </c>
      <c r="L20" s="14" t="s">
        <v>67</v>
      </c>
      <c r="M20" s="14" t="s">
        <v>19</v>
      </c>
    </row>
    <row r="21" spans="1:13" x14ac:dyDescent="0.25">
      <c r="A21" s="15">
        <v>38758</v>
      </c>
      <c r="B21" s="15" t="s">
        <v>25</v>
      </c>
      <c r="C21" s="15">
        <v>7</v>
      </c>
      <c r="D21" s="15">
        <v>497.2</v>
      </c>
      <c r="E21" s="15" t="s">
        <v>60</v>
      </c>
      <c r="F21" s="15">
        <v>-219.61</v>
      </c>
      <c r="G21" s="15" t="s">
        <v>68</v>
      </c>
      <c r="H21" s="15" t="s">
        <v>653</v>
      </c>
      <c r="I21" s="15" t="s">
        <v>21</v>
      </c>
      <c r="J21" s="15" t="s">
        <v>16</v>
      </c>
      <c r="K21" s="15" t="s">
        <v>38</v>
      </c>
      <c r="L21" s="15" t="s">
        <v>69</v>
      </c>
      <c r="M21" s="15" t="s">
        <v>19</v>
      </c>
    </row>
    <row r="22" spans="1:13" x14ac:dyDescent="0.25">
      <c r="A22" s="14">
        <v>41895</v>
      </c>
      <c r="B22" s="14" t="s">
        <v>40</v>
      </c>
      <c r="C22" s="14">
        <v>8</v>
      </c>
      <c r="D22" s="14">
        <v>27663.919999999998</v>
      </c>
      <c r="E22" s="14" t="s">
        <v>60</v>
      </c>
      <c r="F22" s="14">
        <v>-391.92</v>
      </c>
      <c r="G22" s="14" t="s">
        <v>52</v>
      </c>
      <c r="H22" s="14" t="s">
        <v>653</v>
      </c>
      <c r="I22" s="14" t="s">
        <v>21</v>
      </c>
      <c r="J22" s="14" t="s">
        <v>44</v>
      </c>
      <c r="K22" s="14" t="s">
        <v>45</v>
      </c>
      <c r="L22" s="14" t="s">
        <v>70</v>
      </c>
      <c r="M22" s="14" t="s">
        <v>19</v>
      </c>
    </row>
    <row r="23" spans="1:13" x14ac:dyDescent="0.25">
      <c r="A23" s="15">
        <v>53894</v>
      </c>
      <c r="B23" s="15" t="s">
        <v>40</v>
      </c>
      <c r="C23" s="15">
        <v>37</v>
      </c>
      <c r="D23" s="15">
        <v>2756.17</v>
      </c>
      <c r="E23" s="15" t="s">
        <v>60</v>
      </c>
      <c r="F23" s="15">
        <v>-1561.72</v>
      </c>
      <c r="G23" s="15" t="s">
        <v>71</v>
      </c>
      <c r="H23" s="15" t="s">
        <v>651</v>
      </c>
      <c r="I23" s="15" t="s">
        <v>21</v>
      </c>
      <c r="J23" s="15" t="s">
        <v>22</v>
      </c>
      <c r="K23" s="15" t="s">
        <v>66</v>
      </c>
      <c r="L23" s="15" t="s">
        <v>72</v>
      </c>
      <c r="M23" s="15" t="s">
        <v>19</v>
      </c>
    </row>
    <row r="24" spans="1:13" x14ac:dyDescent="0.25">
      <c r="A24" s="14">
        <v>11969</v>
      </c>
      <c r="B24" s="14" t="s">
        <v>25</v>
      </c>
      <c r="C24" s="14">
        <v>16</v>
      </c>
      <c r="D24" s="14">
        <v>1684.96</v>
      </c>
      <c r="E24" s="14" t="s">
        <v>60</v>
      </c>
      <c r="F24" s="14">
        <v>-553.05999999999995</v>
      </c>
      <c r="G24" s="14" t="s">
        <v>73</v>
      </c>
      <c r="H24" s="14" t="s">
        <v>651</v>
      </c>
      <c r="I24" s="14" t="s">
        <v>21</v>
      </c>
      <c r="J24" s="14" t="s">
        <v>16</v>
      </c>
      <c r="K24" s="14" t="s">
        <v>17</v>
      </c>
      <c r="L24" s="14" t="s">
        <v>74</v>
      </c>
      <c r="M24" s="14" t="s">
        <v>19</v>
      </c>
    </row>
    <row r="25" spans="1:13" x14ac:dyDescent="0.25">
      <c r="A25" s="15">
        <v>22368</v>
      </c>
      <c r="B25" s="15" t="s">
        <v>33</v>
      </c>
      <c r="C25" s="15">
        <v>34</v>
      </c>
      <c r="D25" s="15">
        <v>2788.04</v>
      </c>
      <c r="E25" s="15" t="s">
        <v>60</v>
      </c>
      <c r="F25" s="15">
        <v>-849.18</v>
      </c>
      <c r="G25" s="15" t="s">
        <v>75</v>
      </c>
      <c r="H25" s="15" t="s">
        <v>651</v>
      </c>
      <c r="I25" s="15" t="s">
        <v>21</v>
      </c>
      <c r="J25" s="15" t="s">
        <v>16</v>
      </c>
      <c r="K25" s="15" t="s">
        <v>17</v>
      </c>
      <c r="L25" s="15" t="s">
        <v>76</v>
      </c>
      <c r="M25" s="15" t="s">
        <v>19</v>
      </c>
    </row>
    <row r="26" spans="1:13" x14ac:dyDescent="0.25">
      <c r="A26" s="14">
        <v>4612</v>
      </c>
      <c r="B26" s="14" t="s">
        <v>33</v>
      </c>
      <c r="C26" s="14">
        <v>9</v>
      </c>
      <c r="D26" s="14">
        <v>89.55</v>
      </c>
      <c r="E26" s="14" t="s">
        <v>60</v>
      </c>
      <c r="F26" s="14">
        <v>-375.64</v>
      </c>
      <c r="G26" s="14" t="s">
        <v>77</v>
      </c>
      <c r="H26" s="14" t="s">
        <v>648</v>
      </c>
      <c r="I26" s="14" t="s">
        <v>15</v>
      </c>
      <c r="J26" s="14" t="s">
        <v>16</v>
      </c>
      <c r="K26" s="14" t="s">
        <v>38</v>
      </c>
      <c r="L26" s="14" t="s">
        <v>39</v>
      </c>
      <c r="M26" s="14" t="s">
        <v>19</v>
      </c>
    </row>
    <row r="27" spans="1:13" x14ac:dyDescent="0.25">
      <c r="A27" s="15">
        <v>7110</v>
      </c>
      <c r="B27" s="15" t="s">
        <v>28</v>
      </c>
      <c r="C27" s="15">
        <v>22</v>
      </c>
      <c r="D27" s="15">
        <v>6396.2</v>
      </c>
      <c r="E27" s="15" t="s">
        <v>60</v>
      </c>
      <c r="F27" s="15">
        <v>1902.24</v>
      </c>
      <c r="G27" s="15" t="s">
        <v>78</v>
      </c>
      <c r="H27" s="15" t="s">
        <v>648</v>
      </c>
      <c r="I27" s="15" t="s">
        <v>15</v>
      </c>
      <c r="J27" s="15" t="s">
        <v>22</v>
      </c>
      <c r="K27" s="15" t="s">
        <v>31</v>
      </c>
      <c r="L27" s="15" t="s">
        <v>79</v>
      </c>
      <c r="M27" s="15" t="s">
        <v>19</v>
      </c>
    </row>
    <row r="28" spans="1:13" x14ac:dyDescent="0.25">
      <c r="A28" s="14">
        <v>9927</v>
      </c>
      <c r="B28" s="14" t="s">
        <v>12</v>
      </c>
      <c r="C28" s="14">
        <v>44</v>
      </c>
      <c r="D28" s="14">
        <v>10087.6</v>
      </c>
      <c r="E28" s="14" t="s">
        <v>60</v>
      </c>
      <c r="F28" s="14">
        <v>3387.35</v>
      </c>
      <c r="G28" s="14" t="s">
        <v>78</v>
      </c>
      <c r="H28" s="14" t="s">
        <v>652</v>
      </c>
      <c r="I28" s="14" t="s">
        <v>15</v>
      </c>
      <c r="J28" s="14" t="s">
        <v>22</v>
      </c>
      <c r="K28" s="14" t="s">
        <v>31</v>
      </c>
      <c r="L28" s="14" t="s">
        <v>80</v>
      </c>
      <c r="M28" s="14" t="s">
        <v>19</v>
      </c>
    </row>
    <row r="29" spans="1:13" x14ac:dyDescent="0.25">
      <c r="A29" s="15">
        <v>11456</v>
      </c>
      <c r="B29" s="15" t="s">
        <v>28</v>
      </c>
      <c r="C29" s="15">
        <v>15</v>
      </c>
      <c r="D29" s="15">
        <v>1519.9</v>
      </c>
      <c r="E29" s="15" t="s">
        <v>60</v>
      </c>
      <c r="F29" s="15">
        <v>399.37</v>
      </c>
      <c r="G29" s="15" t="s">
        <v>81</v>
      </c>
      <c r="H29" s="15" t="s">
        <v>652</v>
      </c>
      <c r="I29" s="15" t="s">
        <v>15</v>
      </c>
      <c r="J29" s="15" t="s">
        <v>22</v>
      </c>
      <c r="K29" s="15" t="s">
        <v>23</v>
      </c>
      <c r="L29" s="15" t="s">
        <v>53</v>
      </c>
      <c r="M29" s="15" t="s">
        <v>19</v>
      </c>
    </row>
    <row r="30" spans="1:13" x14ac:dyDescent="0.25">
      <c r="A30" s="14">
        <v>24743</v>
      </c>
      <c r="B30" s="14" t="s">
        <v>28</v>
      </c>
      <c r="C30" s="14">
        <v>26</v>
      </c>
      <c r="D30" s="14">
        <v>3758.77</v>
      </c>
      <c r="E30" s="14" t="s">
        <v>60</v>
      </c>
      <c r="F30" s="14">
        <v>753.61</v>
      </c>
      <c r="G30" s="14" t="s">
        <v>82</v>
      </c>
      <c r="H30" s="14" t="s">
        <v>652</v>
      </c>
      <c r="I30" s="14" t="s">
        <v>15</v>
      </c>
      <c r="J30" s="14" t="s">
        <v>22</v>
      </c>
      <c r="K30" s="14" t="s">
        <v>31</v>
      </c>
      <c r="L30" s="14" t="s">
        <v>32</v>
      </c>
      <c r="M30" s="14" t="s">
        <v>19</v>
      </c>
    </row>
    <row r="31" spans="1:13" x14ac:dyDescent="0.25">
      <c r="A31" s="15">
        <v>30658</v>
      </c>
      <c r="B31" s="15" t="s">
        <v>33</v>
      </c>
      <c r="C31" s="15">
        <v>35</v>
      </c>
      <c r="D31" s="15">
        <v>17387.650000000001</v>
      </c>
      <c r="E31" s="15" t="s">
        <v>60</v>
      </c>
      <c r="F31" s="15">
        <v>6907.61</v>
      </c>
      <c r="G31" s="15" t="s">
        <v>83</v>
      </c>
      <c r="H31" s="15" t="s">
        <v>652</v>
      </c>
      <c r="I31" s="15" t="s">
        <v>15</v>
      </c>
      <c r="J31" s="15" t="s">
        <v>44</v>
      </c>
      <c r="K31" s="15" t="s">
        <v>45</v>
      </c>
      <c r="L31" s="15" t="s">
        <v>48</v>
      </c>
      <c r="M31" s="15" t="s">
        <v>19</v>
      </c>
    </row>
    <row r="32" spans="1:13" x14ac:dyDescent="0.25">
      <c r="A32" s="14">
        <v>30658</v>
      </c>
      <c r="B32" s="14" t="s">
        <v>33</v>
      </c>
      <c r="C32" s="14">
        <v>44</v>
      </c>
      <c r="D32" s="14">
        <v>6040.22</v>
      </c>
      <c r="E32" s="14" t="s">
        <v>60</v>
      </c>
      <c r="F32" s="14">
        <v>-942.5</v>
      </c>
      <c r="G32" s="14" t="s">
        <v>83</v>
      </c>
      <c r="H32" s="14" t="s">
        <v>652</v>
      </c>
      <c r="I32" s="14" t="s">
        <v>15</v>
      </c>
      <c r="J32" s="14" t="s">
        <v>16</v>
      </c>
      <c r="K32" s="14" t="s">
        <v>17</v>
      </c>
      <c r="L32" s="14" t="s">
        <v>18</v>
      </c>
      <c r="M32" s="14" t="s">
        <v>19</v>
      </c>
    </row>
    <row r="33" spans="1:13" x14ac:dyDescent="0.25">
      <c r="A33" s="15">
        <v>31393</v>
      </c>
      <c r="B33" s="15" t="s">
        <v>40</v>
      </c>
      <c r="C33" s="15">
        <v>4</v>
      </c>
      <c r="D33" s="15">
        <v>97.57</v>
      </c>
      <c r="E33" s="15" t="s">
        <v>60</v>
      </c>
      <c r="F33" s="15">
        <v>-27.31</v>
      </c>
      <c r="G33" s="15" t="s">
        <v>84</v>
      </c>
      <c r="H33" s="15" t="s">
        <v>652</v>
      </c>
      <c r="I33" s="15" t="s">
        <v>15</v>
      </c>
      <c r="J33" s="15" t="s">
        <v>22</v>
      </c>
      <c r="K33" s="15" t="s">
        <v>23</v>
      </c>
      <c r="L33" s="15" t="s">
        <v>85</v>
      </c>
      <c r="M33" s="15" t="s">
        <v>19</v>
      </c>
    </row>
    <row r="34" spans="1:13" x14ac:dyDescent="0.25">
      <c r="A34" s="14">
        <v>34631</v>
      </c>
      <c r="B34" s="14" t="s">
        <v>25</v>
      </c>
      <c r="C34" s="14">
        <v>19</v>
      </c>
      <c r="D34" s="14">
        <v>12616.2</v>
      </c>
      <c r="E34" s="14" t="s">
        <v>60</v>
      </c>
      <c r="F34" s="14">
        <v>2808.22</v>
      </c>
      <c r="G34" s="14" t="s">
        <v>86</v>
      </c>
      <c r="H34" s="14" t="s">
        <v>652</v>
      </c>
      <c r="I34" s="14" t="s">
        <v>15</v>
      </c>
      <c r="J34" s="14" t="s">
        <v>44</v>
      </c>
      <c r="K34" s="14" t="s">
        <v>45</v>
      </c>
      <c r="L34" s="14" t="s">
        <v>87</v>
      </c>
      <c r="M34" s="14" t="s">
        <v>19</v>
      </c>
    </row>
    <row r="35" spans="1:13" x14ac:dyDescent="0.25">
      <c r="A35" s="15">
        <v>39683</v>
      </c>
      <c r="B35" s="15" t="s">
        <v>12</v>
      </c>
      <c r="C35" s="15">
        <v>41</v>
      </c>
      <c r="D35" s="15">
        <v>8387.1</v>
      </c>
      <c r="E35" s="15" t="s">
        <v>60</v>
      </c>
      <c r="F35" s="15">
        <v>2113.9499999999998</v>
      </c>
      <c r="G35" s="15" t="s">
        <v>88</v>
      </c>
      <c r="H35" s="15" t="s">
        <v>652</v>
      </c>
      <c r="I35" s="15" t="s">
        <v>15</v>
      </c>
      <c r="J35" s="15" t="s">
        <v>22</v>
      </c>
      <c r="K35" s="15" t="s">
        <v>31</v>
      </c>
      <c r="L35" s="15" t="s">
        <v>80</v>
      </c>
      <c r="M35" s="15" t="s">
        <v>19</v>
      </c>
    </row>
    <row r="36" spans="1:13" x14ac:dyDescent="0.25">
      <c r="A36" s="14">
        <v>42209</v>
      </c>
      <c r="B36" s="14" t="s">
        <v>12</v>
      </c>
      <c r="C36" s="14">
        <v>31</v>
      </c>
      <c r="D36" s="14">
        <v>8901.7800000000007</v>
      </c>
      <c r="E36" s="14" t="s">
        <v>60</v>
      </c>
      <c r="F36" s="14">
        <v>2795.36</v>
      </c>
      <c r="G36" s="14" t="s">
        <v>89</v>
      </c>
      <c r="H36" s="14" t="s">
        <v>652</v>
      </c>
      <c r="I36" s="14" t="s">
        <v>15</v>
      </c>
      <c r="J36" s="14" t="s">
        <v>22</v>
      </c>
      <c r="K36" s="14" t="s">
        <v>31</v>
      </c>
      <c r="L36" s="14" t="s">
        <v>79</v>
      </c>
      <c r="M36" s="14" t="s">
        <v>19</v>
      </c>
    </row>
    <row r="37" spans="1:13" x14ac:dyDescent="0.25">
      <c r="A37" s="15">
        <v>52964</v>
      </c>
      <c r="B37" s="15" t="s">
        <v>40</v>
      </c>
      <c r="C37" s="15">
        <v>44</v>
      </c>
      <c r="D37" s="15">
        <v>5735.79</v>
      </c>
      <c r="E37" s="15" t="s">
        <v>60</v>
      </c>
      <c r="F37" s="15">
        <v>828.27</v>
      </c>
      <c r="G37" s="15" t="s">
        <v>77</v>
      </c>
      <c r="H37" s="15" t="s">
        <v>652</v>
      </c>
      <c r="I37" s="15" t="s">
        <v>15</v>
      </c>
      <c r="J37" s="15" t="s">
        <v>22</v>
      </c>
      <c r="K37" s="15" t="s">
        <v>23</v>
      </c>
      <c r="L37" s="15" t="s">
        <v>50</v>
      </c>
      <c r="M37" s="15" t="s">
        <v>19</v>
      </c>
    </row>
    <row r="38" spans="1:13" x14ac:dyDescent="0.25">
      <c r="A38" s="14">
        <v>4007</v>
      </c>
      <c r="B38" s="14" t="s">
        <v>12</v>
      </c>
      <c r="C38" s="14">
        <v>1</v>
      </c>
      <c r="D38" s="14">
        <v>305.82</v>
      </c>
      <c r="E38" s="14" t="s">
        <v>60</v>
      </c>
      <c r="F38" s="14">
        <v>-232.24</v>
      </c>
      <c r="G38" s="14" t="s">
        <v>90</v>
      </c>
      <c r="H38" s="14" t="s">
        <v>651</v>
      </c>
      <c r="I38" s="14" t="s">
        <v>15</v>
      </c>
      <c r="J38" s="14" t="s">
        <v>16</v>
      </c>
      <c r="K38" s="14" t="s">
        <v>17</v>
      </c>
      <c r="L38" s="14" t="s">
        <v>27</v>
      </c>
      <c r="M38" s="14" t="s">
        <v>19</v>
      </c>
    </row>
    <row r="39" spans="1:13" x14ac:dyDescent="0.25">
      <c r="A39" s="15">
        <v>11362</v>
      </c>
      <c r="B39" s="15" t="s">
        <v>28</v>
      </c>
      <c r="C39" s="15">
        <v>9</v>
      </c>
      <c r="D39" s="15">
        <v>6420.87</v>
      </c>
      <c r="E39" s="15" t="s">
        <v>60</v>
      </c>
      <c r="F39" s="15">
        <v>-690.21</v>
      </c>
      <c r="G39" s="15" t="s">
        <v>91</v>
      </c>
      <c r="H39" s="15" t="s">
        <v>651</v>
      </c>
      <c r="I39" s="15" t="s">
        <v>15</v>
      </c>
      <c r="J39" s="15" t="s">
        <v>44</v>
      </c>
      <c r="K39" s="15" t="s">
        <v>45</v>
      </c>
      <c r="L39" s="15" t="s">
        <v>87</v>
      </c>
      <c r="M39" s="15" t="s">
        <v>19</v>
      </c>
    </row>
    <row r="40" spans="1:13" x14ac:dyDescent="0.25">
      <c r="A40" s="14">
        <v>18788</v>
      </c>
      <c r="B40" s="14" t="s">
        <v>25</v>
      </c>
      <c r="C40" s="14">
        <v>27</v>
      </c>
      <c r="D40" s="14">
        <v>566.12</v>
      </c>
      <c r="E40" s="14" t="s">
        <v>60</v>
      </c>
      <c r="F40" s="14">
        <v>-19.329999999999998</v>
      </c>
      <c r="G40" s="14" t="s">
        <v>92</v>
      </c>
      <c r="H40" s="14" t="s">
        <v>651</v>
      </c>
      <c r="I40" s="14" t="s">
        <v>15</v>
      </c>
      <c r="J40" s="14" t="s">
        <v>22</v>
      </c>
      <c r="K40" s="14" t="s">
        <v>23</v>
      </c>
      <c r="L40" s="14" t="s">
        <v>93</v>
      </c>
      <c r="M40" s="14" t="s">
        <v>19</v>
      </c>
    </row>
    <row r="41" spans="1:13" x14ac:dyDescent="0.25">
      <c r="A41" s="15">
        <v>20033</v>
      </c>
      <c r="B41" s="15" t="s">
        <v>40</v>
      </c>
      <c r="C41" s="15">
        <v>5</v>
      </c>
      <c r="D41" s="15">
        <v>2543.9499999999998</v>
      </c>
      <c r="E41" s="15" t="s">
        <v>60</v>
      </c>
      <c r="F41" s="15">
        <v>-1011.32</v>
      </c>
      <c r="G41" s="15" t="s">
        <v>90</v>
      </c>
      <c r="H41" s="15" t="s">
        <v>651</v>
      </c>
      <c r="I41" s="15" t="s">
        <v>15</v>
      </c>
      <c r="J41" s="15" t="s">
        <v>44</v>
      </c>
      <c r="K41" s="15" t="s">
        <v>45</v>
      </c>
      <c r="L41" s="15" t="s">
        <v>48</v>
      </c>
      <c r="M41" s="15" t="s">
        <v>19</v>
      </c>
    </row>
    <row r="42" spans="1:13" x14ac:dyDescent="0.25">
      <c r="A42" s="14">
        <v>22469</v>
      </c>
      <c r="B42" s="14" t="s">
        <v>12</v>
      </c>
      <c r="C42" s="14">
        <v>24</v>
      </c>
      <c r="D42" s="14">
        <v>1482.81</v>
      </c>
      <c r="E42" s="14" t="s">
        <v>60</v>
      </c>
      <c r="F42" s="14">
        <v>-678.63</v>
      </c>
      <c r="G42" s="14" t="s">
        <v>90</v>
      </c>
      <c r="H42" s="14" t="s">
        <v>651</v>
      </c>
      <c r="I42" s="14" t="s">
        <v>15</v>
      </c>
      <c r="J42" s="14" t="s">
        <v>16</v>
      </c>
      <c r="K42" s="14" t="s">
        <v>38</v>
      </c>
      <c r="L42" s="14" t="s">
        <v>69</v>
      </c>
      <c r="M42" s="14" t="s">
        <v>19</v>
      </c>
    </row>
    <row r="43" spans="1:13" x14ac:dyDescent="0.25">
      <c r="A43" s="15">
        <v>22469</v>
      </c>
      <c r="B43" s="15" t="s">
        <v>12</v>
      </c>
      <c r="C43" s="15">
        <v>23</v>
      </c>
      <c r="D43" s="15">
        <v>6693.28</v>
      </c>
      <c r="E43" s="15" t="s">
        <v>60</v>
      </c>
      <c r="F43" s="15">
        <v>40.32</v>
      </c>
      <c r="G43" s="15" t="s">
        <v>90</v>
      </c>
      <c r="H43" s="15" t="s">
        <v>651</v>
      </c>
      <c r="I43" s="15" t="s">
        <v>15</v>
      </c>
      <c r="J43" s="15" t="s">
        <v>22</v>
      </c>
      <c r="K43" s="15" t="s">
        <v>66</v>
      </c>
      <c r="L43" s="15" t="s">
        <v>94</v>
      </c>
      <c r="M43" s="15" t="s">
        <v>19</v>
      </c>
    </row>
    <row r="44" spans="1:13" x14ac:dyDescent="0.25">
      <c r="A44" s="14">
        <v>30243</v>
      </c>
      <c r="B44" s="14" t="s">
        <v>40</v>
      </c>
      <c r="C44" s="14">
        <v>21</v>
      </c>
      <c r="D44" s="14">
        <v>4242.76</v>
      </c>
      <c r="E44" s="14" t="s">
        <v>60</v>
      </c>
      <c r="F44" s="14">
        <v>340.88</v>
      </c>
      <c r="G44" s="14" t="s">
        <v>91</v>
      </c>
      <c r="H44" s="14" t="s">
        <v>651</v>
      </c>
      <c r="I44" s="14" t="s">
        <v>15</v>
      </c>
      <c r="J44" s="14" t="s">
        <v>44</v>
      </c>
      <c r="K44" s="14" t="s">
        <v>45</v>
      </c>
      <c r="L44" s="14" t="s">
        <v>46</v>
      </c>
      <c r="M44" s="14" t="s">
        <v>19</v>
      </c>
    </row>
    <row r="45" spans="1:13" x14ac:dyDescent="0.25">
      <c r="A45" s="15">
        <v>32199</v>
      </c>
      <c r="B45" s="15" t="s">
        <v>12</v>
      </c>
      <c r="C45" s="15">
        <v>1</v>
      </c>
      <c r="D45" s="15">
        <v>3672.89</v>
      </c>
      <c r="E45" s="15" t="s">
        <v>60</v>
      </c>
      <c r="F45" s="15">
        <v>-3061.82</v>
      </c>
      <c r="G45" s="15" t="s">
        <v>95</v>
      </c>
      <c r="H45" s="15" t="s">
        <v>651</v>
      </c>
      <c r="I45" s="15" t="s">
        <v>15</v>
      </c>
      <c r="J45" s="15" t="s">
        <v>44</v>
      </c>
      <c r="K45" s="15" t="s">
        <v>45</v>
      </c>
      <c r="L45" s="15" t="s">
        <v>70</v>
      </c>
      <c r="M45" s="15" t="s">
        <v>19</v>
      </c>
    </row>
    <row r="46" spans="1:13" x14ac:dyDescent="0.25">
      <c r="A46" s="14">
        <v>33763</v>
      </c>
      <c r="B46" s="14" t="s">
        <v>25</v>
      </c>
      <c r="C46" s="14">
        <v>23</v>
      </c>
      <c r="D46" s="14">
        <v>10791.38</v>
      </c>
      <c r="E46" s="14" t="s">
        <v>60</v>
      </c>
      <c r="F46" s="14">
        <v>-234.79</v>
      </c>
      <c r="G46" s="14" t="s">
        <v>96</v>
      </c>
      <c r="H46" s="14" t="s">
        <v>651</v>
      </c>
      <c r="I46" s="14" t="s">
        <v>15</v>
      </c>
      <c r="J46" s="14" t="s">
        <v>44</v>
      </c>
      <c r="K46" s="14" t="s">
        <v>45</v>
      </c>
      <c r="L46" s="14" t="s">
        <v>48</v>
      </c>
      <c r="M46" s="14" t="s">
        <v>19</v>
      </c>
    </row>
    <row r="47" spans="1:13" x14ac:dyDescent="0.25">
      <c r="A47" s="15">
        <v>36677</v>
      </c>
      <c r="B47" s="15" t="s">
        <v>28</v>
      </c>
      <c r="C47" s="15">
        <v>38</v>
      </c>
      <c r="D47" s="15">
        <v>23255.61</v>
      </c>
      <c r="E47" s="15" t="s">
        <v>60</v>
      </c>
      <c r="F47" s="15">
        <v>-734.33</v>
      </c>
      <c r="G47" s="15" t="s">
        <v>90</v>
      </c>
      <c r="H47" s="15" t="s">
        <v>651</v>
      </c>
      <c r="I47" s="15" t="s">
        <v>15</v>
      </c>
      <c r="J47" s="15" t="s">
        <v>44</v>
      </c>
      <c r="K47" s="15" t="s">
        <v>45</v>
      </c>
      <c r="L47" s="15" t="s">
        <v>97</v>
      </c>
      <c r="M47" s="15" t="s">
        <v>19</v>
      </c>
    </row>
    <row r="48" spans="1:13" x14ac:dyDescent="0.25">
      <c r="A48" s="14">
        <v>38310</v>
      </c>
      <c r="B48" s="14" t="s">
        <v>12</v>
      </c>
      <c r="C48" s="14">
        <v>4</v>
      </c>
      <c r="D48" s="14">
        <v>62.45</v>
      </c>
      <c r="E48" s="14" t="s">
        <v>60</v>
      </c>
      <c r="F48" s="14">
        <v>-141.76</v>
      </c>
      <c r="G48" s="14" t="s">
        <v>90</v>
      </c>
      <c r="H48" s="14" t="s">
        <v>651</v>
      </c>
      <c r="I48" s="14" t="s">
        <v>15</v>
      </c>
      <c r="J48" s="14" t="s">
        <v>16</v>
      </c>
      <c r="K48" s="14" t="s">
        <v>38</v>
      </c>
      <c r="L48" s="14" t="s">
        <v>98</v>
      </c>
      <c r="M48" s="14" t="s">
        <v>19</v>
      </c>
    </row>
    <row r="49" spans="1:13" x14ac:dyDescent="0.25">
      <c r="A49" s="15">
        <v>47846</v>
      </c>
      <c r="B49" s="15" t="s">
        <v>12</v>
      </c>
      <c r="C49" s="15">
        <v>5</v>
      </c>
      <c r="D49" s="15">
        <v>66.430000000000007</v>
      </c>
      <c r="E49" s="15" t="s">
        <v>60</v>
      </c>
      <c r="F49" s="15">
        <v>-9.4499999999999993</v>
      </c>
      <c r="G49" s="15" t="s">
        <v>91</v>
      </c>
      <c r="H49" s="15" t="s">
        <v>651</v>
      </c>
      <c r="I49" s="15" t="s">
        <v>15</v>
      </c>
      <c r="J49" s="15" t="s">
        <v>22</v>
      </c>
      <c r="K49" s="15" t="s">
        <v>23</v>
      </c>
      <c r="L49" s="15" t="s">
        <v>99</v>
      </c>
      <c r="M49" s="15" t="s">
        <v>19</v>
      </c>
    </row>
    <row r="50" spans="1:13" x14ac:dyDescent="0.25">
      <c r="A50" s="14">
        <v>50404</v>
      </c>
      <c r="B50" s="14" t="s">
        <v>12</v>
      </c>
      <c r="C50" s="14">
        <v>10</v>
      </c>
      <c r="D50" s="14">
        <v>1961.68</v>
      </c>
      <c r="E50" s="14" t="s">
        <v>60</v>
      </c>
      <c r="F50" s="14">
        <v>-367</v>
      </c>
      <c r="G50" s="14" t="s">
        <v>100</v>
      </c>
      <c r="H50" s="14" t="s">
        <v>650</v>
      </c>
      <c r="I50" s="14" t="s">
        <v>15</v>
      </c>
      <c r="J50" s="14" t="s">
        <v>22</v>
      </c>
      <c r="K50" s="14" t="s">
        <v>66</v>
      </c>
      <c r="L50" s="14" t="s">
        <v>101</v>
      </c>
      <c r="M50" s="14" t="s">
        <v>19</v>
      </c>
    </row>
    <row r="51" spans="1:13" x14ac:dyDescent="0.25">
      <c r="A51" s="15">
        <v>51461</v>
      </c>
      <c r="B51" s="15" t="s">
        <v>25</v>
      </c>
      <c r="C51" s="15">
        <v>43</v>
      </c>
      <c r="D51" s="15">
        <v>858.53</v>
      </c>
      <c r="E51" s="15" t="s">
        <v>60</v>
      </c>
      <c r="F51" s="15">
        <v>-97.54</v>
      </c>
      <c r="G51" s="15" t="s">
        <v>102</v>
      </c>
      <c r="H51" s="15" t="s">
        <v>650</v>
      </c>
      <c r="I51" s="15" t="s">
        <v>15</v>
      </c>
      <c r="J51" s="15" t="s">
        <v>22</v>
      </c>
      <c r="K51" s="15" t="s">
        <v>23</v>
      </c>
      <c r="L51" s="15" t="s">
        <v>93</v>
      </c>
      <c r="M51" s="15" t="s">
        <v>19</v>
      </c>
    </row>
    <row r="52" spans="1:13" x14ac:dyDescent="0.25">
      <c r="A52" s="14">
        <v>54501</v>
      </c>
      <c r="B52" s="14" t="s">
        <v>40</v>
      </c>
      <c r="C52" s="14">
        <v>38</v>
      </c>
      <c r="D52" s="14">
        <v>783.96</v>
      </c>
      <c r="E52" s="14" t="s">
        <v>60</v>
      </c>
      <c r="F52" s="14">
        <v>-1195.29</v>
      </c>
      <c r="G52" s="14" t="s">
        <v>100</v>
      </c>
      <c r="H52" s="14" t="s">
        <v>650</v>
      </c>
      <c r="I52" s="14" t="s">
        <v>15</v>
      </c>
      <c r="J52" s="14" t="s">
        <v>16</v>
      </c>
      <c r="K52" s="14" t="s">
        <v>17</v>
      </c>
      <c r="L52" s="14" t="s">
        <v>103</v>
      </c>
      <c r="M52" s="14" t="s">
        <v>19</v>
      </c>
    </row>
    <row r="53" spans="1:13" x14ac:dyDescent="0.25">
      <c r="A53" s="15">
        <v>55138</v>
      </c>
      <c r="B53" s="15" t="s">
        <v>12</v>
      </c>
      <c r="C53" s="15">
        <v>22</v>
      </c>
      <c r="D53" s="15">
        <v>1132.54</v>
      </c>
      <c r="E53" s="15" t="s">
        <v>60</v>
      </c>
      <c r="F53" s="15">
        <v>-628.38</v>
      </c>
      <c r="G53" s="15" t="s">
        <v>104</v>
      </c>
      <c r="H53" s="15" t="s">
        <v>650</v>
      </c>
      <c r="I53" s="15" t="s">
        <v>15</v>
      </c>
      <c r="J53" s="15" t="s">
        <v>16</v>
      </c>
      <c r="K53" s="15" t="s">
        <v>17</v>
      </c>
      <c r="L53" s="15" t="s">
        <v>36</v>
      </c>
      <c r="M53" s="15" t="s">
        <v>19</v>
      </c>
    </row>
    <row r="54" spans="1:13" x14ac:dyDescent="0.25">
      <c r="A54" s="14">
        <v>44320</v>
      </c>
      <c r="B54" s="14" t="s">
        <v>33</v>
      </c>
      <c r="C54" s="14">
        <v>49</v>
      </c>
      <c r="D54" s="14">
        <v>7002.08</v>
      </c>
      <c r="E54" s="14" t="s">
        <v>60</v>
      </c>
      <c r="F54" s="14">
        <v>-1640.51</v>
      </c>
      <c r="G54" s="14" t="s">
        <v>65</v>
      </c>
      <c r="H54" s="14" t="s">
        <v>653</v>
      </c>
      <c r="I54" s="14" t="s">
        <v>15</v>
      </c>
      <c r="J54" s="14" t="s">
        <v>22</v>
      </c>
      <c r="K54" s="14" t="s">
        <v>66</v>
      </c>
      <c r="L54" s="14" t="s">
        <v>105</v>
      </c>
      <c r="M54" s="14" t="s">
        <v>19</v>
      </c>
    </row>
    <row r="55" spans="1:13" x14ac:dyDescent="0.25">
      <c r="A55" s="15">
        <v>1925</v>
      </c>
      <c r="B55" s="15" t="s">
        <v>40</v>
      </c>
      <c r="C55" s="15">
        <v>7</v>
      </c>
      <c r="D55" s="15">
        <v>1874.37</v>
      </c>
      <c r="E55" s="15" t="s">
        <v>60</v>
      </c>
      <c r="F55" s="15">
        <v>67.84</v>
      </c>
      <c r="G55" s="15" t="s">
        <v>106</v>
      </c>
      <c r="H55" s="15" t="s">
        <v>653</v>
      </c>
      <c r="I55" s="15" t="s">
        <v>15</v>
      </c>
      <c r="J55" s="15" t="s">
        <v>22</v>
      </c>
      <c r="K55" s="15" t="s">
        <v>31</v>
      </c>
      <c r="L55" s="15" t="s">
        <v>79</v>
      </c>
      <c r="M55" s="15" t="s">
        <v>19</v>
      </c>
    </row>
    <row r="56" spans="1:13" x14ac:dyDescent="0.25">
      <c r="A56" s="14">
        <v>24070</v>
      </c>
      <c r="B56" s="14" t="s">
        <v>12</v>
      </c>
      <c r="C56" s="14">
        <v>3</v>
      </c>
      <c r="D56" s="14">
        <v>431.29</v>
      </c>
      <c r="E56" s="14" t="s">
        <v>60</v>
      </c>
      <c r="F56" s="14">
        <v>-164.59</v>
      </c>
      <c r="G56" s="14" t="s">
        <v>107</v>
      </c>
      <c r="H56" s="14" t="s">
        <v>653</v>
      </c>
      <c r="I56" s="14" t="s">
        <v>15</v>
      </c>
      <c r="J56" s="14" t="s">
        <v>22</v>
      </c>
      <c r="K56" s="14" t="s">
        <v>31</v>
      </c>
      <c r="L56" s="14" t="s">
        <v>32</v>
      </c>
      <c r="M56" s="14" t="s">
        <v>19</v>
      </c>
    </row>
    <row r="57" spans="1:13" x14ac:dyDescent="0.25">
      <c r="A57" s="15">
        <v>52035</v>
      </c>
      <c r="B57" s="15" t="s">
        <v>12</v>
      </c>
      <c r="C57" s="15">
        <v>29</v>
      </c>
      <c r="D57" s="15">
        <v>20872.16</v>
      </c>
      <c r="E57" s="15" t="s">
        <v>60</v>
      </c>
      <c r="F57" s="15">
        <v>-4437.91</v>
      </c>
      <c r="G57" s="15" t="s">
        <v>108</v>
      </c>
      <c r="H57" s="15" t="s">
        <v>653</v>
      </c>
      <c r="I57" s="15" t="s">
        <v>15</v>
      </c>
      <c r="J57" s="15" t="s">
        <v>44</v>
      </c>
      <c r="K57" s="15" t="s">
        <v>45</v>
      </c>
      <c r="L57" s="15" t="s">
        <v>87</v>
      </c>
      <c r="M57" s="15" t="s">
        <v>19</v>
      </c>
    </row>
    <row r="58" spans="1:13" x14ac:dyDescent="0.25">
      <c r="A58" s="14">
        <v>4261</v>
      </c>
      <c r="B58" s="14" t="s">
        <v>40</v>
      </c>
      <c r="C58" s="14">
        <v>32</v>
      </c>
      <c r="D58" s="14">
        <v>9235.9699999999993</v>
      </c>
      <c r="E58" s="14" t="s">
        <v>60</v>
      </c>
      <c r="F58" s="14">
        <v>2848.17</v>
      </c>
      <c r="G58" s="14" t="s">
        <v>109</v>
      </c>
      <c r="H58" s="14" t="s">
        <v>653</v>
      </c>
      <c r="I58" s="14" t="s">
        <v>15</v>
      </c>
      <c r="J58" s="14" t="s">
        <v>16</v>
      </c>
      <c r="K58" s="14" t="s">
        <v>38</v>
      </c>
      <c r="L58" s="14" t="s">
        <v>110</v>
      </c>
      <c r="M58" s="14" t="s">
        <v>19</v>
      </c>
    </row>
    <row r="59" spans="1:13" x14ac:dyDescent="0.25">
      <c r="A59" s="15">
        <v>8992</v>
      </c>
      <c r="B59" s="15" t="s">
        <v>12</v>
      </c>
      <c r="C59" s="15">
        <v>3</v>
      </c>
      <c r="D59" s="15">
        <v>441.43</v>
      </c>
      <c r="E59" s="15" t="s">
        <v>60</v>
      </c>
      <c r="F59" s="15">
        <v>-154.44999999999999</v>
      </c>
      <c r="G59" s="15" t="s">
        <v>111</v>
      </c>
      <c r="H59" s="15" t="s">
        <v>653</v>
      </c>
      <c r="I59" s="15" t="s">
        <v>15</v>
      </c>
      <c r="J59" s="15" t="s">
        <v>22</v>
      </c>
      <c r="K59" s="15" t="s">
        <v>31</v>
      </c>
      <c r="L59" s="15" t="s">
        <v>32</v>
      </c>
      <c r="M59" s="15" t="s">
        <v>19</v>
      </c>
    </row>
    <row r="60" spans="1:13" x14ac:dyDescent="0.25">
      <c r="A60" s="14">
        <v>20961</v>
      </c>
      <c r="B60" s="14" t="s">
        <v>25</v>
      </c>
      <c r="C60" s="14">
        <v>34</v>
      </c>
      <c r="D60" s="14">
        <v>6607.92</v>
      </c>
      <c r="E60" s="14" t="s">
        <v>60</v>
      </c>
      <c r="F60" s="14">
        <v>1462.72</v>
      </c>
      <c r="G60" s="14" t="s">
        <v>109</v>
      </c>
      <c r="H60" s="14" t="s">
        <v>653</v>
      </c>
      <c r="I60" s="14" t="s">
        <v>15</v>
      </c>
      <c r="J60" s="14" t="s">
        <v>44</v>
      </c>
      <c r="K60" s="14" t="s">
        <v>45</v>
      </c>
      <c r="L60" s="14" t="s">
        <v>46</v>
      </c>
      <c r="M60" s="14" t="s">
        <v>19</v>
      </c>
    </row>
    <row r="61" spans="1:13" x14ac:dyDescent="0.25">
      <c r="A61" s="15">
        <v>47750</v>
      </c>
      <c r="B61" s="15" t="s">
        <v>28</v>
      </c>
      <c r="C61" s="15">
        <v>1</v>
      </c>
      <c r="D61" s="15">
        <v>195.04</v>
      </c>
      <c r="E61" s="15" t="s">
        <v>60</v>
      </c>
      <c r="F61" s="15">
        <v>-149.41</v>
      </c>
      <c r="G61" s="15" t="s">
        <v>65</v>
      </c>
      <c r="H61" s="15" t="s">
        <v>651</v>
      </c>
      <c r="I61" s="15" t="s">
        <v>15</v>
      </c>
      <c r="J61" s="15" t="s">
        <v>16</v>
      </c>
      <c r="K61" s="15" t="s">
        <v>17</v>
      </c>
      <c r="L61" s="15" t="s">
        <v>112</v>
      </c>
      <c r="M61" s="15" t="s">
        <v>19</v>
      </c>
    </row>
    <row r="62" spans="1:13" x14ac:dyDescent="0.25">
      <c r="A62" s="14">
        <v>48230</v>
      </c>
      <c r="B62" s="14" t="s">
        <v>25</v>
      </c>
      <c r="C62" s="14">
        <v>31</v>
      </c>
      <c r="D62" s="14">
        <v>2645.8</v>
      </c>
      <c r="E62" s="14" t="s">
        <v>60</v>
      </c>
      <c r="F62" s="14">
        <v>-684.78</v>
      </c>
      <c r="G62" s="14" t="s">
        <v>113</v>
      </c>
      <c r="H62" s="14" t="s">
        <v>650</v>
      </c>
      <c r="I62" s="14" t="s">
        <v>15</v>
      </c>
      <c r="J62" s="14" t="s">
        <v>16</v>
      </c>
      <c r="K62" s="14" t="s">
        <v>17</v>
      </c>
      <c r="L62" s="14" t="s">
        <v>76</v>
      </c>
      <c r="M62" s="14" t="s">
        <v>19</v>
      </c>
    </row>
    <row r="63" spans="1:13" x14ac:dyDescent="0.25">
      <c r="A63" s="15">
        <v>36449</v>
      </c>
      <c r="B63" s="15" t="s">
        <v>25</v>
      </c>
      <c r="C63" s="15">
        <v>6</v>
      </c>
      <c r="D63" s="15">
        <v>90.75</v>
      </c>
      <c r="E63" s="15" t="s">
        <v>60</v>
      </c>
      <c r="F63" s="15">
        <v>-26.39</v>
      </c>
      <c r="G63" s="15" t="s">
        <v>114</v>
      </c>
      <c r="H63" s="15" t="s">
        <v>649</v>
      </c>
      <c r="I63" s="15" t="s">
        <v>15</v>
      </c>
      <c r="J63" s="15" t="s">
        <v>22</v>
      </c>
      <c r="K63" s="15" t="s">
        <v>23</v>
      </c>
      <c r="L63" s="15" t="s">
        <v>115</v>
      </c>
      <c r="M63" s="15" t="s">
        <v>19</v>
      </c>
    </row>
    <row r="64" spans="1:13" x14ac:dyDescent="0.25">
      <c r="A64" s="14">
        <v>53152</v>
      </c>
      <c r="B64" s="14" t="s">
        <v>33</v>
      </c>
      <c r="C64" s="14">
        <v>9</v>
      </c>
      <c r="D64" s="14">
        <v>196.41</v>
      </c>
      <c r="E64" s="14" t="s">
        <v>60</v>
      </c>
      <c r="F64" s="14">
        <v>27.91</v>
      </c>
      <c r="G64" s="14" t="s">
        <v>116</v>
      </c>
      <c r="H64" s="14" t="s">
        <v>649</v>
      </c>
      <c r="I64" s="14" t="s">
        <v>15</v>
      </c>
      <c r="J64" s="14" t="s">
        <v>22</v>
      </c>
      <c r="K64" s="14" t="s">
        <v>23</v>
      </c>
      <c r="L64" s="14" t="s">
        <v>93</v>
      </c>
      <c r="M64" s="14" t="s">
        <v>19</v>
      </c>
    </row>
    <row r="65" spans="1:13" x14ac:dyDescent="0.25">
      <c r="A65" s="15">
        <v>15907</v>
      </c>
      <c r="B65" s="15" t="s">
        <v>12</v>
      </c>
      <c r="C65" s="15">
        <v>36</v>
      </c>
      <c r="D65" s="15">
        <v>3722.29</v>
      </c>
      <c r="E65" s="15" t="s">
        <v>13</v>
      </c>
      <c r="F65" s="15">
        <v>950.68</v>
      </c>
      <c r="G65" s="15" t="s">
        <v>117</v>
      </c>
      <c r="H65" s="15" t="s">
        <v>652</v>
      </c>
      <c r="I65" s="15" t="s">
        <v>30</v>
      </c>
      <c r="J65" s="15" t="s">
        <v>22</v>
      </c>
      <c r="K65" s="15" t="s">
        <v>23</v>
      </c>
      <c r="L65" s="15" t="s">
        <v>118</v>
      </c>
      <c r="M65" s="15" t="s">
        <v>119</v>
      </c>
    </row>
    <row r="66" spans="1:13" x14ac:dyDescent="0.25">
      <c r="A66" s="14">
        <v>49952</v>
      </c>
      <c r="B66" s="14" t="s">
        <v>12</v>
      </c>
      <c r="C66" s="14">
        <v>12</v>
      </c>
      <c r="D66" s="14">
        <v>1323.67</v>
      </c>
      <c r="E66" s="14" t="s">
        <v>13</v>
      </c>
      <c r="F66" s="14">
        <v>630.28</v>
      </c>
      <c r="G66" s="14" t="s">
        <v>120</v>
      </c>
      <c r="H66" s="14" t="s">
        <v>652</v>
      </c>
      <c r="I66" s="14" t="s">
        <v>15</v>
      </c>
      <c r="J66" s="14" t="s">
        <v>22</v>
      </c>
      <c r="K66" s="14" t="s">
        <v>23</v>
      </c>
      <c r="L66" s="14" t="s">
        <v>121</v>
      </c>
      <c r="M66" s="14" t="s">
        <v>119</v>
      </c>
    </row>
    <row r="67" spans="1:13" x14ac:dyDescent="0.25">
      <c r="A67" s="15">
        <v>5153</v>
      </c>
      <c r="B67" s="15" t="s">
        <v>40</v>
      </c>
      <c r="C67" s="15">
        <v>37</v>
      </c>
      <c r="D67" s="15">
        <v>4896.93</v>
      </c>
      <c r="E67" s="15" t="s">
        <v>13</v>
      </c>
      <c r="F67" s="15">
        <v>1467.82</v>
      </c>
      <c r="G67" s="15" t="s">
        <v>122</v>
      </c>
      <c r="H67" s="15" t="s">
        <v>651</v>
      </c>
      <c r="I67" s="15" t="s">
        <v>30</v>
      </c>
      <c r="J67" s="15" t="s">
        <v>22</v>
      </c>
      <c r="K67" s="15" t="s">
        <v>31</v>
      </c>
      <c r="L67" s="15" t="s">
        <v>123</v>
      </c>
      <c r="M67" s="15" t="s">
        <v>119</v>
      </c>
    </row>
    <row r="68" spans="1:13" x14ac:dyDescent="0.25">
      <c r="A68" s="14">
        <v>25315</v>
      </c>
      <c r="B68" s="14" t="s">
        <v>28</v>
      </c>
      <c r="C68" s="14">
        <v>36</v>
      </c>
      <c r="D68" s="14">
        <v>7783.36</v>
      </c>
      <c r="E68" s="14" t="s">
        <v>13</v>
      </c>
      <c r="F68" s="14">
        <v>3506.24</v>
      </c>
      <c r="G68" s="14" t="s">
        <v>92</v>
      </c>
      <c r="H68" s="14" t="s">
        <v>651</v>
      </c>
      <c r="I68" s="14" t="s">
        <v>21</v>
      </c>
      <c r="J68" s="14" t="s">
        <v>16</v>
      </c>
      <c r="K68" s="14" t="s">
        <v>38</v>
      </c>
      <c r="L68" s="14" t="s">
        <v>124</v>
      </c>
      <c r="M68" s="14" t="s">
        <v>119</v>
      </c>
    </row>
    <row r="69" spans="1:13" x14ac:dyDescent="0.25">
      <c r="A69" s="15">
        <v>31941</v>
      </c>
      <c r="B69" s="15" t="s">
        <v>33</v>
      </c>
      <c r="C69" s="15">
        <v>32</v>
      </c>
      <c r="D69" s="15">
        <v>2564.4499999999998</v>
      </c>
      <c r="E69" s="15" t="s">
        <v>13</v>
      </c>
      <c r="F69" s="15">
        <v>650.73</v>
      </c>
      <c r="G69" s="15" t="s">
        <v>125</v>
      </c>
      <c r="H69" s="15" t="s">
        <v>653</v>
      </c>
      <c r="I69" s="15" t="s">
        <v>35</v>
      </c>
      <c r="J69" s="15" t="s">
        <v>16</v>
      </c>
      <c r="K69" s="15" t="s">
        <v>38</v>
      </c>
      <c r="L69" s="15" t="s">
        <v>126</v>
      </c>
      <c r="M69" s="15" t="s">
        <v>119</v>
      </c>
    </row>
    <row r="70" spans="1:13" x14ac:dyDescent="0.25">
      <c r="A70" s="14">
        <v>2848</v>
      </c>
      <c r="B70" s="14" t="s">
        <v>40</v>
      </c>
      <c r="C70" s="14">
        <v>35</v>
      </c>
      <c r="D70" s="14">
        <v>1476.39</v>
      </c>
      <c r="E70" s="14" t="s">
        <v>13</v>
      </c>
      <c r="F70" s="14">
        <v>-303.62</v>
      </c>
      <c r="G70" s="14" t="s">
        <v>127</v>
      </c>
      <c r="H70" s="14" t="s">
        <v>653</v>
      </c>
      <c r="I70" s="14" t="s">
        <v>30</v>
      </c>
      <c r="J70" s="14" t="s">
        <v>22</v>
      </c>
      <c r="K70" s="14" t="s">
        <v>23</v>
      </c>
      <c r="L70" s="14" t="s">
        <v>128</v>
      </c>
      <c r="M70" s="14" t="s">
        <v>119</v>
      </c>
    </row>
    <row r="71" spans="1:13" x14ac:dyDescent="0.25">
      <c r="A71" s="15">
        <v>8801</v>
      </c>
      <c r="B71" s="15" t="s">
        <v>28</v>
      </c>
      <c r="C71" s="15">
        <v>32</v>
      </c>
      <c r="D71" s="15">
        <v>2593.08</v>
      </c>
      <c r="E71" s="15" t="s">
        <v>13</v>
      </c>
      <c r="F71" s="15">
        <v>-673.31</v>
      </c>
      <c r="G71" s="15" t="s">
        <v>129</v>
      </c>
      <c r="H71" s="15" t="s">
        <v>653</v>
      </c>
      <c r="I71" s="15" t="s">
        <v>21</v>
      </c>
      <c r="J71" s="15" t="s">
        <v>22</v>
      </c>
      <c r="K71" s="15" t="s">
        <v>23</v>
      </c>
      <c r="L71" s="15" t="s">
        <v>130</v>
      </c>
      <c r="M71" s="15" t="s">
        <v>119</v>
      </c>
    </row>
    <row r="72" spans="1:13" x14ac:dyDescent="0.25">
      <c r="A72" s="14">
        <v>18432</v>
      </c>
      <c r="B72" s="14" t="s">
        <v>12</v>
      </c>
      <c r="C72" s="14">
        <v>15</v>
      </c>
      <c r="D72" s="14">
        <v>217.66</v>
      </c>
      <c r="E72" s="14" t="s">
        <v>13</v>
      </c>
      <c r="F72" s="14">
        <v>-24.91</v>
      </c>
      <c r="G72" s="14" t="s">
        <v>131</v>
      </c>
      <c r="H72" s="14" t="s">
        <v>651</v>
      </c>
      <c r="I72" s="14" t="s">
        <v>15</v>
      </c>
      <c r="J72" s="14" t="s">
        <v>16</v>
      </c>
      <c r="K72" s="14" t="s">
        <v>38</v>
      </c>
      <c r="L72" s="14" t="s">
        <v>132</v>
      </c>
      <c r="M72" s="14" t="s">
        <v>119</v>
      </c>
    </row>
    <row r="73" spans="1:13" x14ac:dyDescent="0.25">
      <c r="A73" s="15">
        <v>49441</v>
      </c>
      <c r="B73" s="15" t="s">
        <v>33</v>
      </c>
      <c r="C73" s="15">
        <v>49</v>
      </c>
      <c r="D73" s="15">
        <v>1981.26</v>
      </c>
      <c r="E73" s="15" t="s">
        <v>13</v>
      </c>
      <c r="F73" s="15">
        <v>100.8</v>
      </c>
      <c r="G73" s="15" t="s">
        <v>133</v>
      </c>
      <c r="H73" s="15" t="s">
        <v>650</v>
      </c>
      <c r="I73" s="15" t="s">
        <v>30</v>
      </c>
      <c r="J73" s="15" t="s">
        <v>22</v>
      </c>
      <c r="K73" s="15" t="s">
        <v>23</v>
      </c>
      <c r="L73" s="15" t="s">
        <v>134</v>
      </c>
      <c r="M73" s="15" t="s">
        <v>119</v>
      </c>
    </row>
    <row r="74" spans="1:13" x14ac:dyDescent="0.25">
      <c r="A74" s="14">
        <v>16165</v>
      </c>
      <c r="B74" s="14" t="s">
        <v>25</v>
      </c>
      <c r="C74" s="14">
        <v>24</v>
      </c>
      <c r="D74" s="14">
        <v>1452.48</v>
      </c>
      <c r="E74" s="14" t="s">
        <v>13</v>
      </c>
      <c r="F74" s="14">
        <v>376.52</v>
      </c>
      <c r="G74" s="14" t="s">
        <v>135</v>
      </c>
      <c r="H74" s="14" t="s">
        <v>650</v>
      </c>
      <c r="I74" s="14" t="s">
        <v>35</v>
      </c>
      <c r="J74" s="14" t="s">
        <v>22</v>
      </c>
      <c r="K74" s="14" t="s">
        <v>23</v>
      </c>
      <c r="L74" s="14" t="s">
        <v>136</v>
      </c>
      <c r="M74" s="14" t="s">
        <v>119</v>
      </c>
    </row>
    <row r="75" spans="1:13" x14ac:dyDescent="0.25">
      <c r="A75" s="15">
        <v>515</v>
      </c>
      <c r="B75" s="15" t="s">
        <v>25</v>
      </c>
      <c r="C75" s="15">
        <v>19</v>
      </c>
      <c r="D75" s="15">
        <v>394.27</v>
      </c>
      <c r="E75" s="15" t="s">
        <v>60</v>
      </c>
      <c r="F75" s="15">
        <v>30.94</v>
      </c>
      <c r="G75" s="15" t="s">
        <v>137</v>
      </c>
      <c r="H75" s="15" t="s">
        <v>648</v>
      </c>
      <c r="I75" s="15" t="s">
        <v>21</v>
      </c>
      <c r="J75" s="15" t="s">
        <v>16</v>
      </c>
      <c r="K75" s="15" t="s">
        <v>38</v>
      </c>
      <c r="L75" s="15" t="s">
        <v>138</v>
      </c>
      <c r="M75" s="15" t="s">
        <v>119</v>
      </c>
    </row>
    <row r="76" spans="1:13" x14ac:dyDescent="0.25">
      <c r="A76" s="14">
        <v>7906</v>
      </c>
      <c r="B76" s="14" t="s">
        <v>33</v>
      </c>
      <c r="C76" s="14">
        <v>37</v>
      </c>
      <c r="D76" s="14">
        <v>1003.06</v>
      </c>
      <c r="E76" s="14" t="s">
        <v>60</v>
      </c>
      <c r="F76" s="14">
        <v>271.77999999999997</v>
      </c>
      <c r="G76" s="14" t="s">
        <v>20</v>
      </c>
      <c r="H76" s="14" t="s">
        <v>648</v>
      </c>
      <c r="I76" s="14" t="s">
        <v>21</v>
      </c>
      <c r="J76" s="14" t="s">
        <v>16</v>
      </c>
      <c r="K76" s="14" t="s">
        <v>38</v>
      </c>
      <c r="L76" s="14" t="s">
        <v>139</v>
      </c>
      <c r="M76" s="14" t="s">
        <v>119</v>
      </c>
    </row>
    <row r="77" spans="1:13" x14ac:dyDescent="0.25">
      <c r="A77" s="15">
        <v>50754</v>
      </c>
      <c r="B77" s="15" t="s">
        <v>25</v>
      </c>
      <c r="C77" s="15">
        <v>9</v>
      </c>
      <c r="D77" s="15">
        <v>64.030500000000004</v>
      </c>
      <c r="E77" s="15" t="s">
        <v>60</v>
      </c>
      <c r="F77" s="15">
        <v>-58.34</v>
      </c>
      <c r="G77" s="15" t="s">
        <v>140</v>
      </c>
      <c r="H77" s="15" t="s">
        <v>652</v>
      </c>
      <c r="I77" s="15" t="s">
        <v>21</v>
      </c>
      <c r="J77" s="15" t="s">
        <v>44</v>
      </c>
      <c r="K77" s="15" t="s">
        <v>141</v>
      </c>
      <c r="L77" s="15" t="s">
        <v>142</v>
      </c>
      <c r="M77" s="15" t="s">
        <v>119</v>
      </c>
    </row>
    <row r="78" spans="1:13" x14ac:dyDescent="0.25">
      <c r="A78" s="14">
        <v>21223</v>
      </c>
      <c r="B78" s="14" t="s">
        <v>25</v>
      </c>
      <c r="C78" s="14">
        <v>8</v>
      </c>
      <c r="D78" s="14">
        <v>435.29</v>
      </c>
      <c r="E78" s="14" t="s">
        <v>60</v>
      </c>
      <c r="F78" s="14">
        <v>122.41</v>
      </c>
      <c r="G78" s="14" t="s">
        <v>143</v>
      </c>
      <c r="H78" s="14" t="s">
        <v>651</v>
      </c>
      <c r="I78" s="14" t="s">
        <v>21</v>
      </c>
      <c r="J78" s="14" t="s">
        <v>22</v>
      </c>
      <c r="K78" s="14" t="s">
        <v>23</v>
      </c>
      <c r="L78" s="14" t="s">
        <v>144</v>
      </c>
      <c r="M78" s="14" t="s">
        <v>119</v>
      </c>
    </row>
    <row r="79" spans="1:13" x14ac:dyDescent="0.25">
      <c r="A79" s="15">
        <v>53508</v>
      </c>
      <c r="B79" s="15" t="s">
        <v>12</v>
      </c>
      <c r="C79" s="15">
        <v>25</v>
      </c>
      <c r="D79" s="15">
        <v>342.85</v>
      </c>
      <c r="E79" s="15" t="s">
        <v>60</v>
      </c>
      <c r="F79" s="15">
        <v>-32.42</v>
      </c>
      <c r="G79" s="15" t="s">
        <v>92</v>
      </c>
      <c r="H79" s="15" t="s">
        <v>650</v>
      </c>
      <c r="I79" s="15" t="s">
        <v>21</v>
      </c>
      <c r="J79" s="15" t="s">
        <v>44</v>
      </c>
      <c r="K79" s="15" t="s">
        <v>62</v>
      </c>
      <c r="L79" s="15" t="s">
        <v>145</v>
      </c>
      <c r="M79" s="15" t="s">
        <v>119</v>
      </c>
    </row>
    <row r="80" spans="1:13" x14ac:dyDescent="0.25">
      <c r="A80" s="14">
        <v>15621</v>
      </c>
      <c r="B80" s="14" t="s">
        <v>40</v>
      </c>
      <c r="C80" s="14">
        <v>39</v>
      </c>
      <c r="D80" s="14">
        <v>1105.6600000000001</v>
      </c>
      <c r="E80" s="14" t="s">
        <v>60</v>
      </c>
      <c r="F80" s="14">
        <v>-136.19999999999999</v>
      </c>
      <c r="G80" s="14" t="s">
        <v>146</v>
      </c>
      <c r="H80" s="14" t="s">
        <v>653</v>
      </c>
      <c r="I80" s="14" t="s">
        <v>21</v>
      </c>
      <c r="J80" s="14" t="s">
        <v>16</v>
      </c>
      <c r="K80" s="14" t="s">
        <v>17</v>
      </c>
      <c r="L80" s="14" t="s">
        <v>147</v>
      </c>
      <c r="M80" s="14" t="s">
        <v>119</v>
      </c>
    </row>
    <row r="81" spans="1:13" x14ac:dyDescent="0.25">
      <c r="A81" s="15">
        <v>22980</v>
      </c>
      <c r="B81" s="15" t="s">
        <v>25</v>
      </c>
      <c r="C81" s="15">
        <v>17</v>
      </c>
      <c r="D81" s="15">
        <v>224.09</v>
      </c>
      <c r="E81" s="15" t="s">
        <v>60</v>
      </c>
      <c r="F81" s="15">
        <v>-27.92</v>
      </c>
      <c r="G81" s="15" t="s">
        <v>148</v>
      </c>
      <c r="H81" s="15" t="s">
        <v>653</v>
      </c>
      <c r="I81" s="15" t="s">
        <v>21</v>
      </c>
      <c r="J81" s="15" t="s">
        <v>16</v>
      </c>
      <c r="K81" s="15" t="s">
        <v>17</v>
      </c>
      <c r="L81" s="15" t="s">
        <v>149</v>
      </c>
      <c r="M81" s="15" t="s">
        <v>119</v>
      </c>
    </row>
    <row r="82" spans="1:13" x14ac:dyDescent="0.25">
      <c r="A82" s="14">
        <v>59584</v>
      </c>
      <c r="B82" s="14" t="s">
        <v>33</v>
      </c>
      <c r="C82" s="14">
        <v>7</v>
      </c>
      <c r="D82" s="14">
        <v>1120.27</v>
      </c>
      <c r="E82" s="14" t="s">
        <v>60</v>
      </c>
      <c r="F82" s="14">
        <v>16.809999999999999</v>
      </c>
      <c r="G82" s="14" t="s">
        <v>92</v>
      </c>
      <c r="H82" s="14" t="s">
        <v>653</v>
      </c>
      <c r="I82" s="14" t="s">
        <v>21</v>
      </c>
      <c r="J82" s="14" t="s">
        <v>44</v>
      </c>
      <c r="K82" s="14" t="s">
        <v>62</v>
      </c>
      <c r="L82" s="14" t="s">
        <v>150</v>
      </c>
      <c r="M82" s="14" t="s">
        <v>119</v>
      </c>
    </row>
    <row r="83" spans="1:13" x14ac:dyDescent="0.25">
      <c r="A83" s="15">
        <v>47108</v>
      </c>
      <c r="B83" s="15" t="s">
        <v>25</v>
      </c>
      <c r="C83" s="15">
        <v>7</v>
      </c>
      <c r="D83" s="15">
        <v>131.55000000000001</v>
      </c>
      <c r="E83" s="15" t="s">
        <v>60</v>
      </c>
      <c r="F83" s="15">
        <v>-43.74</v>
      </c>
      <c r="G83" s="15" t="s">
        <v>68</v>
      </c>
      <c r="H83" s="15" t="s">
        <v>651</v>
      </c>
      <c r="I83" s="15" t="s">
        <v>21</v>
      </c>
      <c r="J83" s="15" t="s">
        <v>44</v>
      </c>
      <c r="K83" s="15" t="s">
        <v>62</v>
      </c>
      <c r="L83" s="15" t="s">
        <v>151</v>
      </c>
      <c r="M83" s="15" t="s">
        <v>119</v>
      </c>
    </row>
    <row r="84" spans="1:13" x14ac:dyDescent="0.25">
      <c r="A84" s="14">
        <v>51494</v>
      </c>
      <c r="B84" s="14" t="s">
        <v>40</v>
      </c>
      <c r="C84" s="14">
        <v>42</v>
      </c>
      <c r="D84" s="14">
        <v>493.56</v>
      </c>
      <c r="E84" s="14" t="s">
        <v>60</v>
      </c>
      <c r="F84" s="14">
        <v>12.73</v>
      </c>
      <c r="G84" s="14" t="s">
        <v>68</v>
      </c>
      <c r="H84" s="14" t="s">
        <v>651</v>
      </c>
      <c r="I84" s="14" t="s">
        <v>21</v>
      </c>
      <c r="J84" s="14" t="s">
        <v>44</v>
      </c>
      <c r="K84" s="14" t="s">
        <v>62</v>
      </c>
      <c r="L84" s="14" t="s">
        <v>152</v>
      </c>
      <c r="M84" s="14" t="s">
        <v>119</v>
      </c>
    </row>
    <row r="85" spans="1:13" x14ac:dyDescent="0.25">
      <c r="A85" s="15">
        <v>6116</v>
      </c>
      <c r="B85" s="15" t="s">
        <v>33</v>
      </c>
      <c r="C85" s="15">
        <v>6</v>
      </c>
      <c r="D85" s="15">
        <v>9620.82</v>
      </c>
      <c r="E85" s="15" t="s">
        <v>60</v>
      </c>
      <c r="F85" s="15">
        <v>-1759.58</v>
      </c>
      <c r="G85" s="15" t="s">
        <v>153</v>
      </c>
      <c r="H85" s="15" t="s">
        <v>648</v>
      </c>
      <c r="I85" s="15" t="s">
        <v>15</v>
      </c>
      <c r="J85" s="15" t="s">
        <v>16</v>
      </c>
      <c r="K85" s="15" t="s">
        <v>154</v>
      </c>
      <c r="L85" s="15" t="s">
        <v>155</v>
      </c>
      <c r="M85" s="15" t="s">
        <v>119</v>
      </c>
    </row>
    <row r="86" spans="1:13" x14ac:dyDescent="0.25">
      <c r="A86" s="14">
        <v>12289</v>
      </c>
      <c r="B86" s="14" t="s">
        <v>28</v>
      </c>
      <c r="C86" s="14">
        <v>25</v>
      </c>
      <c r="D86" s="14">
        <v>3019.41</v>
      </c>
      <c r="E86" s="14" t="s">
        <v>60</v>
      </c>
      <c r="F86" s="14">
        <v>1269.05</v>
      </c>
      <c r="G86" s="14" t="s">
        <v>86</v>
      </c>
      <c r="H86" s="14" t="s">
        <v>652</v>
      </c>
      <c r="I86" s="14" t="s">
        <v>15</v>
      </c>
      <c r="J86" s="14" t="s">
        <v>44</v>
      </c>
      <c r="K86" s="14" t="s">
        <v>62</v>
      </c>
      <c r="L86" s="14" t="s">
        <v>156</v>
      </c>
      <c r="M86" s="14" t="s">
        <v>119</v>
      </c>
    </row>
    <row r="87" spans="1:13" x14ac:dyDescent="0.25">
      <c r="A87" s="15">
        <v>12419</v>
      </c>
      <c r="B87" s="15" t="s">
        <v>40</v>
      </c>
      <c r="C87" s="15">
        <v>12</v>
      </c>
      <c r="D87" s="15">
        <v>22079.47</v>
      </c>
      <c r="E87" s="15" t="s">
        <v>60</v>
      </c>
      <c r="F87" s="15">
        <v>5322.14</v>
      </c>
      <c r="G87" s="15" t="s">
        <v>82</v>
      </c>
      <c r="H87" s="15" t="s">
        <v>652</v>
      </c>
      <c r="I87" s="15" t="s">
        <v>15</v>
      </c>
      <c r="J87" s="15" t="s">
        <v>44</v>
      </c>
      <c r="K87" s="15" t="s">
        <v>62</v>
      </c>
      <c r="L87" s="15" t="s">
        <v>157</v>
      </c>
      <c r="M87" s="15" t="s">
        <v>119</v>
      </c>
    </row>
    <row r="88" spans="1:13" x14ac:dyDescent="0.25">
      <c r="A88" s="14">
        <v>18144</v>
      </c>
      <c r="B88" s="14" t="s">
        <v>40</v>
      </c>
      <c r="C88" s="14">
        <v>8</v>
      </c>
      <c r="D88" s="14">
        <v>234.28</v>
      </c>
      <c r="E88" s="14" t="s">
        <v>60</v>
      </c>
      <c r="F88" s="14">
        <v>-65.42</v>
      </c>
      <c r="G88" s="14" t="s">
        <v>158</v>
      </c>
      <c r="H88" s="14" t="s">
        <v>652</v>
      </c>
      <c r="I88" s="14" t="s">
        <v>15</v>
      </c>
      <c r="J88" s="14" t="s">
        <v>16</v>
      </c>
      <c r="K88" s="14" t="s">
        <v>17</v>
      </c>
      <c r="L88" s="14" t="s">
        <v>147</v>
      </c>
      <c r="M88" s="14" t="s">
        <v>119</v>
      </c>
    </row>
    <row r="89" spans="1:13" x14ac:dyDescent="0.25">
      <c r="A89" s="15">
        <v>19686</v>
      </c>
      <c r="B89" s="15" t="s">
        <v>33</v>
      </c>
      <c r="C89" s="15">
        <v>2</v>
      </c>
      <c r="D89" s="15">
        <v>42.31</v>
      </c>
      <c r="E89" s="15" t="s">
        <v>60</v>
      </c>
      <c r="F89" s="15">
        <v>-53.08</v>
      </c>
      <c r="G89" s="15" t="s">
        <v>89</v>
      </c>
      <c r="H89" s="15" t="s">
        <v>652</v>
      </c>
      <c r="I89" s="15" t="s">
        <v>15</v>
      </c>
      <c r="J89" s="15" t="s">
        <v>44</v>
      </c>
      <c r="K89" s="15" t="s">
        <v>62</v>
      </c>
      <c r="L89" s="15" t="s">
        <v>151</v>
      </c>
      <c r="M89" s="15" t="s">
        <v>119</v>
      </c>
    </row>
    <row r="90" spans="1:13" x14ac:dyDescent="0.25">
      <c r="A90" s="14">
        <v>22469</v>
      </c>
      <c r="B90" s="14" t="s">
        <v>12</v>
      </c>
      <c r="C90" s="14">
        <v>44</v>
      </c>
      <c r="D90" s="14">
        <v>275.91000000000003</v>
      </c>
      <c r="E90" s="14" t="s">
        <v>60</v>
      </c>
      <c r="F90" s="14">
        <v>-162.37</v>
      </c>
      <c r="G90" s="14" t="s">
        <v>90</v>
      </c>
      <c r="H90" s="14" t="s">
        <v>652</v>
      </c>
      <c r="I90" s="14" t="s">
        <v>15</v>
      </c>
      <c r="J90" s="14" t="s">
        <v>44</v>
      </c>
      <c r="K90" s="14" t="s">
        <v>141</v>
      </c>
      <c r="L90" s="14" t="s">
        <v>142</v>
      </c>
      <c r="M90" s="14" t="s">
        <v>119</v>
      </c>
    </row>
    <row r="91" spans="1:13" x14ac:dyDescent="0.25">
      <c r="A91" s="15">
        <v>27392</v>
      </c>
      <c r="B91" s="15" t="s">
        <v>28</v>
      </c>
      <c r="C91" s="15">
        <v>37</v>
      </c>
      <c r="D91" s="15">
        <v>5753.85</v>
      </c>
      <c r="E91" s="15" t="s">
        <v>60</v>
      </c>
      <c r="F91" s="15">
        <v>2509.52</v>
      </c>
      <c r="G91" s="15" t="s">
        <v>159</v>
      </c>
      <c r="H91" s="15" t="s">
        <v>652</v>
      </c>
      <c r="I91" s="15" t="s">
        <v>15</v>
      </c>
      <c r="J91" s="15" t="s">
        <v>44</v>
      </c>
      <c r="K91" s="15" t="s">
        <v>62</v>
      </c>
      <c r="L91" s="15" t="s">
        <v>150</v>
      </c>
      <c r="M91" s="15" t="s">
        <v>119</v>
      </c>
    </row>
    <row r="92" spans="1:13" x14ac:dyDescent="0.25">
      <c r="A92" s="14">
        <v>27553</v>
      </c>
      <c r="B92" s="14" t="s">
        <v>33</v>
      </c>
      <c r="C92" s="14">
        <v>16</v>
      </c>
      <c r="D92" s="14">
        <v>2631.107</v>
      </c>
      <c r="E92" s="14" t="s">
        <v>60</v>
      </c>
      <c r="F92" s="14">
        <v>297.11</v>
      </c>
      <c r="G92" s="14" t="s">
        <v>77</v>
      </c>
      <c r="H92" s="14" t="s">
        <v>652</v>
      </c>
      <c r="I92" s="14" t="s">
        <v>15</v>
      </c>
      <c r="J92" s="14" t="s">
        <v>44</v>
      </c>
      <c r="K92" s="14" t="s">
        <v>141</v>
      </c>
      <c r="L92" s="14" t="s">
        <v>160</v>
      </c>
      <c r="M92" s="14" t="s">
        <v>119</v>
      </c>
    </row>
    <row r="93" spans="1:13" x14ac:dyDescent="0.25">
      <c r="A93" s="15">
        <v>28135</v>
      </c>
      <c r="B93" s="15" t="s">
        <v>40</v>
      </c>
      <c r="C93" s="15">
        <v>37</v>
      </c>
      <c r="D93" s="15">
        <v>1601.24</v>
      </c>
      <c r="E93" s="15" t="s">
        <v>60</v>
      </c>
      <c r="F93" s="15">
        <v>520.69000000000005</v>
      </c>
      <c r="G93" s="15" t="s">
        <v>88</v>
      </c>
      <c r="H93" s="15" t="s">
        <v>652</v>
      </c>
      <c r="I93" s="15" t="s">
        <v>15</v>
      </c>
      <c r="J93" s="15" t="s">
        <v>16</v>
      </c>
      <c r="K93" s="15" t="s">
        <v>38</v>
      </c>
      <c r="L93" s="15" t="s">
        <v>161</v>
      </c>
      <c r="M93" s="15" t="s">
        <v>119</v>
      </c>
    </row>
    <row r="94" spans="1:13" x14ac:dyDescent="0.25">
      <c r="A94" s="14">
        <v>32229</v>
      </c>
      <c r="B94" s="14" t="s">
        <v>12</v>
      </c>
      <c r="C94" s="14">
        <v>8</v>
      </c>
      <c r="D94" s="14">
        <v>1219.19</v>
      </c>
      <c r="E94" s="14" t="s">
        <v>60</v>
      </c>
      <c r="F94" s="14">
        <v>44.37</v>
      </c>
      <c r="G94" s="14" t="s">
        <v>29</v>
      </c>
      <c r="H94" s="14" t="s">
        <v>652</v>
      </c>
      <c r="I94" s="14" t="s">
        <v>15</v>
      </c>
      <c r="J94" s="14" t="s">
        <v>44</v>
      </c>
      <c r="K94" s="14" t="s">
        <v>62</v>
      </c>
      <c r="L94" s="14" t="s">
        <v>150</v>
      </c>
      <c r="M94" s="14" t="s">
        <v>119</v>
      </c>
    </row>
    <row r="95" spans="1:13" x14ac:dyDescent="0.25">
      <c r="A95" s="15">
        <v>37860</v>
      </c>
      <c r="B95" s="15" t="s">
        <v>33</v>
      </c>
      <c r="C95" s="15">
        <v>1</v>
      </c>
      <c r="D95" s="15">
        <v>104.85</v>
      </c>
      <c r="E95" s="15" t="s">
        <v>60</v>
      </c>
      <c r="F95" s="15">
        <v>-98.31</v>
      </c>
      <c r="G95" s="15" t="s">
        <v>162</v>
      </c>
      <c r="H95" s="15" t="s">
        <v>652</v>
      </c>
      <c r="I95" s="15" t="s">
        <v>15</v>
      </c>
      <c r="J95" s="15" t="s">
        <v>22</v>
      </c>
      <c r="K95" s="15" t="s">
        <v>23</v>
      </c>
      <c r="L95" s="15" t="s">
        <v>163</v>
      </c>
      <c r="M95" s="15" t="s">
        <v>119</v>
      </c>
    </row>
    <row r="96" spans="1:13" x14ac:dyDescent="0.25">
      <c r="A96" s="14">
        <v>39364</v>
      </c>
      <c r="B96" s="14" t="s">
        <v>12</v>
      </c>
      <c r="C96" s="14">
        <v>29</v>
      </c>
      <c r="D96" s="14">
        <v>2754.93</v>
      </c>
      <c r="E96" s="14" t="s">
        <v>60</v>
      </c>
      <c r="F96" s="14">
        <v>-1.33</v>
      </c>
      <c r="G96" s="14" t="s">
        <v>164</v>
      </c>
      <c r="H96" s="14" t="s">
        <v>652</v>
      </c>
      <c r="I96" s="14" t="s">
        <v>15</v>
      </c>
      <c r="J96" s="14" t="s">
        <v>22</v>
      </c>
      <c r="K96" s="14" t="s">
        <v>23</v>
      </c>
      <c r="L96" s="14" t="s">
        <v>165</v>
      </c>
      <c r="M96" s="14" t="s">
        <v>119</v>
      </c>
    </row>
    <row r="97" spans="1:13" x14ac:dyDescent="0.25">
      <c r="A97" s="15">
        <v>43236</v>
      </c>
      <c r="B97" s="15" t="s">
        <v>25</v>
      </c>
      <c r="C97" s="15">
        <v>20</v>
      </c>
      <c r="D97" s="15">
        <v>205.33</v>
      </c>
      <c r="E97" s="15" t="s">
        <v>60</v>
      </c>
      <c r="F97" s="15">
        <v>10.68</v>
      </c>
      <c r="G97" s="15" t="s">
        <v>164</v>
      </c>
      <c r="H97" s="15" t="s">
        <v>652</v>
      </c>
      <c r="I97" s="15" t="s">
        <v>15</v>
      </c>
      <c r="J97" s="15" t="s">
        <v>22</v>
      </c>
      <c r="K97" s="15" t="s">
        <v>23</v>
      </c>
      <c r="L97" s="15" t="s">
        <v>166</v>
      </c>
      <c r="M97" s="15" t="s">
        <v>119</v>
      </c>
    </row>
    <row r="98" spans="1:13" x14ac:dyDescent="0.25">
      <c r="A98" s="14">
        <v>54274</v>
      </c>
      <c r="B98" s="14" t="s">
        <v>25</v>
      </c>
      <c r="C98" s="14">
        <v>20</v>
      </c>
      <c r="D98" s="14">
        <v>1583.06</v>
      </c>
      <c r="E98" s="14" t="s">
        <v>60</v>
      </c>
      <c r="F98" s="14">
        <v>328</v>
      </c>
      <c r="G98" s="14" t="s">
        <v>167</v>
      </c>
      <c r="H98" s="14" t="s">
        <v>652</v>
      </c>
      <c r="I98" s="14" t="s">
        <v>15</v>
      </c>
      <c r="J98" s="14" t="s">
        <v>16</v>
      </c>
      <c r="K98" s="14" t="s">
        <v>38</v>
      </c>
      <c r="L98" s="14" t="s">
        <v>126</v>
      </c>
      <c r="M98" s="14" t="s">
        <v>119</v>
      </c>
    </row>
    <row r="99" spans="1:13" x14ac:dyDescent="0.25">
      <c r="A99" s="15">
        <v>57344</v>
      </c>
      <c r="B99" s="15" t="s">
        <v>12</v>
      </c>
      <c r="C99" s="15">
        <v>47</v>
      </c>
      <c r="D99" s="15">
        <v>1060.0605</v>
      </c>
      <c r="E99" s="15" t="s">
        <v>60</v>
      </c>
      <c r="F99" s="15">
        <v>-71.03</v>
      </c>
      <c r="G99" s="15" t="s">
        <v>82</v>
      </c>
      <c r="H99" s="15" t="s">
        <v>652</v>
      </c>
      <c r="I99" s="15" t="s">
        <v>15</v>
      </c>
      <c r="J99" s="15" t="s">
        <v>44</v>
      </c>
      <c r="K99" s="15" t="s">
        <v>141</v>
      </c>
      <c r="L99" s="15" t="s">
        <v>655</v>
      </c>
      <c r="M99" s="15" t="s">
        <v>119</v>
      </c>
    </row>
    <row r="100" spans="1:13" x14ac:dyDescent="0.25">
      <c r="A100" s="14">
        <v>11362</v>
      </c>
      <c r="B100" s="14" t="s">
        <v>28</v>
      </c>
      <c r="C100" s="14">
        <v>32</v>
      </c>
      <c r="D100" s="14">
        <v>3245.73</v>
      </c>
      <c r="E100" s="14" t="s">
        <v>60</v>
      </c>
      <c r="F100" s="14">
        <v>569.57000000000005</v>
      </c>
      <c r="G100" s="14" t="s">
        <v>91</v>
      </c>
      <c r="H100" s="14" t="s">
        <v>651</v>
      </c>
      <c r="I100" s="14" t="s">
        <v>15</v>
      </c>
      <c r="J100" s="14" t="s">
        <v>22</v>
      </c>
      <c r="K100" s="14" t="s">
        <v>23</v>
      </c>
      <c r="L100" s="14" t="s">
        <v>168</v>
      </c>
      <c r="M100" s="14" t="s">
        <v>119</v>
      </c>
    </row>
    <row r="101" spans="1:13" x14ac:dyDescent="0.25">
      <c r="A101" s="15">
        <v>13604</v>
      </c>
      <c r="B101" s="15" t="s">
        <v>25</v>
      </c>
      <c r="C101" s="15">
        <v>42</v>
      </c>
      <c r="D101" s="15">
        <v>3609.88</v>
      </c>
      <c r="E101" s="15" t="s">
        <v>60</v>
      </c>
      <c r="F101" s="15">
        <v>-1396.22</v>
      </c>
      <c r="G101" s="15" t="s">
        <v>95</v>
      </c>
      <c r="H101" s="15" t="s">
        <v>651</v>
      </c>
      <c r="I101" s="15" t="s">
        <v>15</v>
      </c>
      <c r="J101" s="15" t="s">
        <v>22</v>
      </c>
      <c r="K101" s="15" t="s">
        <v>23</v>
      </c>
      <c r="L101" s="15" t="s">
        <v>169</v>
      </c>
      <c r="M101" s="15" t="s">
        <v>119</v>
      </c>
    </row>
    <row r="102" spans="1:13" x14ac:dyDescent="0.25">
      <c r="A102" s="14">
        <v>19617</v>
      </c>
      <c r="B102" s="14" t="s">
        <v>28</v>
      </c>
      <c r="C102" s="14">
        <v>38</v>
      </c>
      <c r="D102" s="14">
        <v>952.47</v>
      </c>
      <c r="E102" s="14" t="s">
        <v>60</v>
      </c>
      <c r="F102" s="14">
        <v>270.69</v>
      </c>
      <c r="G102" s="14" t="s">
        <v>90</v>
      </c>
      <c r="H102" s="14" t="s">
        <v>651</v>
      </c>
      <c r="I102" s="14" t="s">
        <v>15</v>
      </c>
      <c r="J102" s="14" t="s">
        <v>44</v>
      </c>
      <c r="K102" s="14" t="s">
        <v>62</v>
      </c>
      <c r="L102" s="14" t="s">
        <v>170</v>
      </c>
      <c r="M102" s="14" t="s">
        <v>119</v>
      </c>
    </row>
    <row r="103" spans="1:13" x14ac:dyDescent="0.25">
      <c r="A103" s="15">
        <v>32869</v>
      </c>
      <c r="B103" s="15" t="s">
        <v>33</v>
      </c>
      <c r="C103" s="15">
        <v>49</v>
      </c>
      <c r="D103" s="15">
        <v>2470.84</v>
      </c>
      <c r="E103" s="15" t="s">
        <v>60</v>
      </c>
      <c r="F103" s="15">
        <v>25.04</v>
      </c>
      <c r="G103" s="15" t="s">
        <v>171</v>
      </c>
      <c r="H103" s="15" t="s">
        <v>651</v>
      </c>
      <c r="I103" s="15" t="s">
        <v>15</v>
      </c>
      <c r="J103" s="15" t="s">
        <v>22</v>
      </c>
      <c r="K103" s="15" t="s">
        <v>23</v>
      </c>
      <c r="L103" s="15" t="s">
        <v>144</v>
      </c>
      <c r="M103" s="15" t="s">
        <v>119</v>
      </c>
    </row>
    <row r="104" spans="1:13" x14ac:dyDescent="0.25">
      <c r="A104" s="14">
        <v>35300</v>
      </c>
      <c r="B104" s="14" t="s">
        <v>33</v>
      </c>
      <c r="C104" s="14">
        <v>35</v>
      </c>
      <c r="D104" s="14">
        <v>1445.6</v>
      </c>
      <c r="E104" s="14" t="s">
        <v>60</v>
      </c>
      <c r="F104" s="14">
        <v>126.03</v>
      </c>
      <c r="G104" s="14" t="s">
        <v>172</v>
      </c>
      <c r="H104" s="14" t="s">
        <v>651</v>
      </c>
      <c r="I104" s="14" t="s">
        <v>15</v>
      </c>
      <c r="J104" s="14" t="s">
        <v>22</v>
      </c>
      <c r="K104" s="14" t="s">
        <v>23</v>
      </c>
      <c r="L104" s="14" t="s">
        <v>134</v>
      </c>
      <c r="M104" s="14" t="s">
        <v>119</v>
      </c>
    </row>
    <row r="105" spans="1:13" x14ac:dyDescent="0.25">
      <c r="A105" s="15">
        <v>42918</v>
      </c>
      <c r="B105" s="15" t="s">
        <v>12</v>
      </c>
      <c r="C105" s="15">
        <v>46</v>
      </c>
      <c r="D105" s="15">
        <v>410.43</v>
      </c>
      <c r="E105" s="15" t="s">
        <v>60</v>
      </c>
      <c r="F105" s="15">
        <v>-54.58</v>
      </c>
      <c r="G105" s="15" t="s">
        <v>173</v>
      </c>
      <c r="H105" s="15" t="s">
        <v>651</v>
      </c>
      <c r="I105" s="15" t="s">
        <v>15</v>
      </c>
      <c r="J105" s="15" t="s">
        <v>44</v>
      </c>
      <c r="K105" s="15" t="s">
        <v>62</v>
      </c>
      <c r="L105" s="15" t="s">
        <v>174</v>
      </c>
      <c r="M105" s="15" t="s">
        <v>119</v>
      </c>
    </row>
    <row r="106" spans="1:13" x14ac:dyDescent="0.25">
      <c r="A106" s="14">
        <v>47846</v>
      </c>
      <c r="B106" s="14" t="s">
        <v>12</v>
      </c>
      <c r="C106" s="14">
        <v>25</v>
      </c>
      <c r="D106" s="14">
        <v>2674.18</v>
      </c>
      <c r="E106" s="14" t="s">
        <v>60</v>
      </c>
      <c r="F106" s="14">
        <v>631.99</v>
      </c>
      <c r="G106" s="14" t="s">
        <v>91</v>
      </c>
      <c r="H106" s="14" t="s">
        <v>651</v>
      </c>
      <c r="I106" s="14" t="s">
        <v>15</v>
      </c>
      <c r="J106" s="14" t="s">
        <v>22</v>
      </c>
      <c r="K106" s="14" t="s">
        <v>23</v>
      </c>
      <c r="L106" s="14" t="s">
        <v>168</v>
      </c>
      <c r="M106" s="14" t="s">
        <v>119</v>
      </c>
    </row>
    <row r="107" spans="1:13" x14ac:dyDescent="0.25">
      <c r="A107" s="15">
        <v>47846</v>
      </c>
      <c r="B107" s="15" t="s">
        <v>12</v>
      </c>
      <c r="C107" s="15">
        <v>50</v>
      </c>
      <c r="D107" s="15">
        <v>5513.82</v>
      </c>
      <c r="E107" s="15" t="s">
        <v>60</v>
      </c>
      <c r="F107" s="15">
        <v>1581.93</v>
      </c>
      <c r="G107" s="15" t="s">
        <v>91</v>
      </c>
      <c r="H107" s="15" t="s">
        <v>651</v>
      </c>
      <c r="I107" s="15" t="s">
        <v>15</v>
      </c>
      <c r="J107" s="15" t="s">
        <v>22</v>
      </c>
      <c r="K107" s="15" t="s">
        <v>23</v>
      </c>
      <c r="L107" s="15" t="s">
        <v>118</v>
      </c>
      <c r="M107" s="15" t="s">
        <v>119</v>
      </c>
    </row>
    <row r="108" spans="1:13" x14ac:dyDescent="0.25">
      <c r="A108" s="14">
        <v>54501</v>
      </c>
      <c r="B108" s="14" t="s">
        <v>40</v>
      </c>
      <c r="C108" s="14">
        <v>16</v>
      </c>
      <c r="D108" s="14">
        <v>225.46</v>
      </c>
      <c r="E108" s="14" t="s">
        <v>60</v>
      </c>
      <c r="F108" s="14">
        <v>-33.03</v>
      </c>
      <c r="G108" s="14" t="s">
        <v>100</v>
      </c>
      <c r="H108" s="14" t="s">
        <v>650</v>
      </c>
      <c r="I108" s="14" t="s">
        <v>15</v>
      </c>
      <c r="J108" s="14" t="s">
        <v>44</v>
      </c>
      <c r="K108" s="14" t="s">
        <v>62</v>
      </c>
      <c r="L108" s="14" t="s">
        <v>145</v>
      </c>
      <c r="M108" s="14" t="s">
        <v>119</v>
      </c>
    </row>
    <row r="109" spans="1:13" x14ac:dyDescent="0.25">
      <c r="A109" s="15">
        <v>11782</v>
      </c>
      <c r="B109" s="15" t="s">
        <v>28</v>
      </c>
      <c r="C109" s="15">
        <v>27</v>
      </c>
      <c r="D109" s="15">
        <v>1541.7809999999999</v>
      </c>
      <c r="E109" s="15" t="s">
        <v>60</v>
      </c>
      <c r="F109" s="15">
        <v>14.35</v>
      </c>
      <c r="G109" s="15" t="s">
        <v>175</v>
      </c>
      <c r="H109" s="15" t="s">
        <v>653</v>
      </c>
      <c r="I109" s="15" t="s">
        <v>15</v>
      </c>
      <c r="J109" s="15" t="s">
        <v>44</v>
      </c>
      <c r="K109" s="15" t="s">
        <v>141</v>
      </c>
      <c r="L109" s="15" t="s">
        <v>176</v>
      </c>
      <c r="M109" s="15" t="s">
        <v>119</v>
      </c>
    </row>
    <row r="110" spans="1:13" x14ac:dyDescent="0.25">
      <c r="A110" s="14">
        <v>24576</v>
      </c>
      <c r="B110" s="14" t="s">
        <v>25</v>
      </c>
      <c r="C110" s="14">
        <v>29</v>
      </c>
      <c r="D110" s="14">
        <v>531.06299999999999</v>
      </c>
      <c r="E110" s="14" t="s">
        <v>60</v>
      </c>
      <c r="F110" s="14">
        <v>24.56</v>
      </c>
      <c r="G110" s="14" t="s">
        <v>49</v>
      </c>
      <c r="H110" s="14" t="s">
        <v>653</v>
      </c>
      <c r="I110" s="14" t="s">
        <v>15</v>
      </c>
      <c r="J110" s="14" t="s">
        <v>44</v>
      </c>
      <c r="K110" s="14" t="s">
        <v>141</v>
      </c>
      <c r="L110" s="14" t="s">
        <v>177</v>
      </c>
      <c r="M110" s="14" t="s">
        <v>119</v>
      </c>
    </row>
    <row r="111" spans="1:13" x14ac:dyDescent="0.25">
      <c r="A111" s="15">
        <v>37281</v>
      </c>
      <c r="B111" s="15" t="s">
        <v>33</v>
      </c>
      <c r="C111" s="15">
        <v>25</v>
      </c>
      <c r="D111" s="15">
        <v>453.24549999999999</v>
      </c>
      <c r="E111" s="15" t="s">
        <v>60</v>
      </c>
      <c r="F111" s="15">
        <v>3.31</v>
      </c>
      <c r="G111" s="15" t="s">
        <v>108</v>
      </c>
      <c r="H111" s="15" t="s">
        <v>653</v>
      </c>
      <c r="I111" s="15" t="s">
        <v>15</v>
      </c>
      <c r="J111" s="15" t="s">
        <v>44</v>
      </c>
      <c r="K111" s="15" t="s">
        <v>141</v>
      </c>
      <c r="L111" s="15" t="s">
        <v>177</v>
      </c>
      <c r="M111" s="15" t="s">
        <v>119</v>
      </c>
    </row>
    <row r="112" spans="1:13" x14ac:dyDescent="0.25">
      <c r="A112" s="14">
        <v>49761</v>
      </c>
      <c r="B112" s="14" t="s">
        <v>25</v>
      </c>
      <c r="C112" s="14">
        <v>45</v>
      </c>
      <c r="D112" s="14">
        <v>1090.5999999999999</v>
      </c>
      <c r="E112" s="14" t="s">
        <v>60</v>
      </c>
      <c r="F112" s="14">
        <v>300.91000000000003</v>
      </c>
      <c r="G112" s="14" t="s">
        <v>178</v>
      </c>
      <c r="H112" s="14" t="s">
        <v>653</v>
      </c>
      <c r="I112" s="14" t="s">
        <v>15</v>
      </c>
      <c r="J112" s="14" t="s">
        <v>44</v>
      </c>
      <c r="K112" s="14" t="s">
        <v>62</v>
      </c>
      <c r="L112" s="14" t="s">
        <v>170</v>
      </c>
      <c r="M112" s="14" t="s">
        <v>119</v>
      </c>
    </row>
    <row r="113" spans="1:13" x14ac:dyDescent="0.25">
      <c r="A113" s="15">
        <v>19044</v>
      </c>
      <c r="B113" s="15" t="s">
        <v>28</v>
      </c>
      <c r="C113" s="15">
        <v>32</v>
      </c>
      <c r="D113" s="15">
        <v>4800.4399999999996</v>
      </c>
      <c r="E113" s="15" t="s">
        <v>60</v>
      </c>
      <c r="F113" s="15">
        <v>1912.92</v>
      </c>
      <c r="G113" s="15" t="s">
        <v>51</v>
      </c>
      <c r="H113" s="15" t="s">
        <v>653</v>
      </c>
      <c r="I113" s="15" t="s">
        <v>15</v>
      </c>
      <c r="J113" s="15" t="s">
        <v>44</v>
      </c>
      <c r="K113" s="15" t="s">
        <v>62</v>
      </c>
      <c r="L113" s="15" t="s">
        <v>150</v>
      </c>
      <c r="M113" s="15" t="s">
        <v>119</v>
      </c>
    </row>
    <row r="114" spans="1:13" x14ac:dyDescent="0.25">
      <c r="A114" s="14">
        <v>38690</v>
      </c>
      <c r="B114" s="14" t="s">
        <v>28</v>
      </c>
      <c r="C114" s="14">
        <v>28</v>
      </c>
      <c r="D114" s="14">
        <v>697.5</v>
      </c>
      <c r="E114" s="14" t="s">
        <v>60</v>
      </c>
      <c r="F114" s="14">
        <v>169.89</v>
      </c>
      <c r="G114" s="14" t="s">
        <v>111</v>
      </c>
      <c r="H114" s="14" t="s">
        <v>653</v>
      </c>
      <c r="I114" s="14" t="s">
        <v>15</v>
      </c>
      <c r="J114" s="14" t="s">
        <v>44</v>
      </c>
      <c r="K114" s="14" t="s">
        <v>62</v>
      </c>
      <c r="L114" s="14" t="s">
        <v>170</v>
      </c>
      <c r="M114" s="14" t="s">
        <v>119</v>
      </c>
    </row>
    <row r="115" spans="1:13" x14ac:dyDescent="0.25">
      <c r="A115" s="15">
        <v>50338</v>
      </c>
      <c r="B115" s="15" t="s">
        <v>25</v>
      </c>
      <c r="C115" s="15">
        <v>36</v>
      </c>
      <c r="D115" s="15">
        <v>551.44000000000005</v>
      </c>
      <c r="E115" s="15" t="s">
        <v>60</v>
      </c>
      <c r="F115" s="15">
        <v>28.7</v>
      </c>
      <c r="G115" s="15" t="s">
        <v>179</v>
      </c>
      <c r="H115" s="15" t="s">
        <v>651</v>
      </c>
      <c r="I115" s="15" t="s">
        <v>15</v>
      </c>
      <c r="J115" s="15" t="s">
        <v>44</v>
      </c>
      <c r="K115" s="15" t="s">
        <v>62</v>
      </c>
      <c r="L115" s="15" t="s">
        <v>145</v>
      </c>
      <c r="M115" s="15" t="s">
        <v>119</v>
      </c>
    </row>
    <row r="116" spans="1:13" x14ac:dyDescent="0.25">
      <c r="A116" s="14">
        <v>14406</v>
      </c>
      <c r="B116" s="14" t="s">
        <v>33</v>
      </c>
      <c r="C116" s="14">
        <v>37</v>
      </c>
      <c r="D116" s="14">
        <v>5610.84</v>
      </c>
      <c r="E116" s="14" t="s">
        <v>60</v>
      </c>
      <c r="F116" s="14">
        <v>2366.5100000000002</v>
      </c>
      <c r="G116" s="14" t="s">
        <v>180</v>
      </c>
      <c r="H116" s="14" t="s">
        <v>651</v>
      </c>
      <c r="I116" s="14" t="s">
        <v>15</v>
      </c>
      <c r="J116" s="14" t="s">
        <v>44</v>
      </c>
      <c r="K116" s="14" t="s">
        <v>62</v>
      </c>
      <c r="L116" s="14" t="s">
        <v>150</v>
      </c>
      <c r="M116" s="14" t="s">
        <v>119</v>
      </c>
    </row>
    <row r="117" spans="1:13" x14ac:dyDescent="0.25">
      <c r="A117" s="15">
        <v>27396</v>
      </c>
      <c r="B117" s="15" t="s">
        <v>40</v>
      </c>
      <c r="C117" s="15">
        <v>14</v>
      </c>
      <c r="D117" s="15">
        <v>138.31</v>
      </c>
      <c r="E117" s="15" t="s">
        <v>60</v>
      </c>
      <c r="F117" s="15">
        <v>-31.16</v>
      </c>
      <c r="G117" s="15" t="s">
        <v>181</v>
      </c>
      <c r="H117" s="15" t="s">
        <v>653</v>
      </c>
      <c r="I117" s="15" t="s">
        <v>15</v>
      </c>
      <c r="J117" s="15" t="s">
        <v>22</v>
      </c>
      <c r="K117" s="15" t="s">
        <v>23</v>
      </c>
      <c r="L117" s="15" t="s">
        <v>166</v>
      </c>
      <c r="M117" s="15" t="s">
        <v>119</v>
      </c>
    </row>
    <row r="118" spans="1:13" x14ac:dyDescent="0.25">
      <c r="A118" s="14">
        <v>41059</v>
      </c>
      <c r="B118" s="14" t="s">
        <v>33</v>
      </c>
      <c r="C118" s="14">
        <v>45</v>
      </c>
      <c r="D118" s="14">
        <v>12571.63</v>
      </c>
      <c r="E118" s="14" t="s">
        <v>60</v>
      </c>
      <c r="F118" s="14">
        <v>5455.96</v>
      </c>
      <c r="G118" s="14" t="s">
        <v>182</v>
      </c>
      <c r="H118" s="14" t="s">
        <v>649</v>
      </c>
      <c r="I118" s="14" t="s">
        <v>15</v>
      </c>
      <c r="J118" s="14" t="s">
        <v>44</v>
      </c>
      <c r="K118" s="14" t="s">
        <v>62</v>
      </c>
      <c r="L118" s="14" t="s">
        <v>183</v>
      </c>
      <c r="M118" s="14" t="s">
        <v>119</v>
      </c>
    </row>
    <row r="119" spans="1:13" x14ac:dyDescent="0.25">
      <c r="A119" s="15">
        <v>47174</v>
      </c>
      <c r="B119" s="15" t="s">
        <v>40</v>
      </c>
      <c r="C119" s="15">
        <v>42</v>
      </c>
      <c r="D119" s="15">
        <v>642.1</v>
      </c>
      <c r="E119" s="15" t="s">
        <v>60</v>
      </c>
      <c r="F119" s="15">
        <v>41.56</v>
      </c>
      <c r="G119" s="15" t="s">
        <v>184</v>
      </c>
      <c r="H119" s="15" t="s">
        <v>649</v>
      </c>
      <c r="I119" s="15" t="s">
        <v>15</v>
      </c>
      <c r="J119" s="15" t="s">
        <v>44</v>
      </c>
      <c r="K119" s="15" t="s">
        <v>62</v>
      </c>
      <c r="L119" s="15" t="s">
        <v>145</v>
      </c>
      <c r="M119" s="15" t="s">
        <v>119</v>
      </c>
    </row>
    <row r="120" spans="1:13" x14ac:dyDescent="0.25">
      <c r="A120" s="14">
        <v>57153</v>
      </c>
      <c r="B120" s="14" t="s">
        <v>40</v>
      </c>
      <c r="C120" s="14">
        <v>9</v>
      </c>
      <c r="D120" s="14">
        <v>106.05</v>
      </c>
      <c r="E120" s="14" t="s">
        <v>60</v>
      </c>
      <c r="F120" s="14">
        <v>-14.52</v>
      </c>
      <c r="G120" s="14" t="s">
        <v>185</v>
      </c>
      <c r="H120" s="14" t="s">
        <v>649</v>
      </c>
      <c r="I120" s="14" t="s">
        <v>15</v>
      </c>
      <c r="J120" s="14" t="s">
        <v>16</v>
      </c>
      <c r="K120" s="14" t="s">
        <v>38</v>
      </c>
      <c r="L120" s="14" t="s">
        <v>186</v>
      </c>
      <c r="M120" s="14" t="s">
        <v>119</v>
      </c>
    </row>
    <row r="121" spans="1:13" x14ac:dyDescent="0.25">
      <c r="A121" s="15">
        <v>59878</v>
      </c>
      <c r="B121" s="15" t="s">
        <v>12</v>
      </c>
      <c r="C121" s="15">
        <v>6</v>
      </c>
      <c r="D121" s="15">
        <v>112.4</v>
      </c>
      <c r="E121" s="15" t="s">
        <v>60</v>
      </c>
      <c r="F121" s="15">
        <v>-46.75</v>
      </c>
      <c r="G121" s="15" t="s">
        <v>187</v>
      </c>
      <c r="H121" s="15" t="s">
        <v>649</v>
      </c>
      <c r="I121" s="15" t="s">
        <v>15</v>
      </c>
      <c r="J121" s="15" t="s">
        <v>44</v>
      </c>
      <c r="K121" s="15" t="s">
        <v>62</v>
      </c>
      <c r="L121" s="15" t="s">
        <v>151</v>
      </c>
      <c r="M121" s="15" t="s">
        <v>119</v>
      </c>
    </row>
    <row r="122" spans="1:13" x14ac:dyDescent="0.25">
      <c r="A122" s="14">
        <v>1218</v>
      </c>
      <c r="B122" s="14" t="s">
        <v>25</v>
      </c>
      <c r="C122" s="14">
        <v>3</v>
      </c>
      <c r="D122" s="14">
        <v>46.46</v>
      </c>
      <c r="E122" s="14" t="s">
        <v>60</v>
      </c>
      <c r="F122" s="14">
        <v>-25.13</v>
      </c>
      <c r="G122" s="14" t="s">
        <v>188</v>
      </c>
      <c r="H122" s="14" t="s">
        <v>649</v>
      </c>
      <c r="I122" s="14" t="s">
        <v>15</v>
      </c>
      <c r="J122" s="14" t="s">
        <v>16</v>
      </c>
      <c r="K122" s="14" t="s">
        <v>38</v>
      </c>
      <c r="L122" s="14" t="s">
        <v>132</v>
      </c>
      <c r="M122" s="14" t="s">
        <v>119</v>
      </c>
    </row>
    <row r="123" spans="1:13" x14ac:dyDescent="0.25">
      <c r="A123" s="15">
        <v>13410</v>
      </c>
      <c r="B123" s="15" t="s">
        <v>25</v>
      </c>
      <c r="C123" s="15">
        <v>29</v>
      </c>
      <c r="D123" s="15">
        <v>701.94</v>
      </c>
      <c r="E123" s="15" t="s">
        <v>60</v>
      </c>
      <c r="F123" s="15">
        <v>158.91</v>
      </c>
      <c r="G123" s="15" t="s">
        <v>57</v>
      </c>
      <c r="H123" s="15" t="s">
        <v>649</v>
      </c>
      <c r="I123" s="15" t="s">
        <v>15</v>
      </c>
      <c r="J123" s="15" t="s">
        <v>44</v>
      </c>
      <c r="K123" s="15" t="s">
        <v>62</v>
      </c>
      <c r="L123" s="15" t="s">
        <v>170</v>
      </c>
      <c r="M123" s="15" t="s">
        <v>119</v>
      </c>
    </row>
    <row r="124" spans="1:13" x14ac:dyDescent="0.25">
      <c r="A124" s="14">
        <v>15808</v>
      </c>
      <c r="B124" s="14" t="s">
        <v>40</v>
      </c>
      <c r="C124" s="14">
        <v>3</v>
      </c>
      <c r="D124" s="14">
        <v>58.14</v>
      </c>
      <c r="E124" s="14" t="s">
        <v>60</v>
      </c>
      <c r="F124" s="14">
        <v>-96.25</v>
      </c>
      <c r="G124" s="14" t="s">
        <v>189</v>
      </c>
      <c r="H124" s="14" t="s">
        <v>649</v>
      </c>
      <c r="I124" s="14" t="s">
        <v>15</v>
      </c>
      <c r="J124" s="14" t="s">
        <v>44</v>
      </c>
      <c r="K124" s="14" t="s">
        <v>141</v>
      </c>
      <c r="L124" s="14" t="s">
        <v>177</v>
      </c>
      <c r="M124" s="14" t="s">
        <v>119</v>
      </c>
    </row>
    <row r="125" spans="1:13" x14ac:dyDescent="0.25">
      <c r="A125" s="15">
        <v>56101</v>
      </c>
      <c r="B125" s="15" t="s">
        <v>25</v>
      </c>
      <c r="C125" s="15">
        <v>1</v>
      </c>
      <c r="D125" s="15">
        <v>21.45</v>
      </c>
      <c r="E125" s="15" t="s">
        <v>60</v>
      </c>
      <c r="F125" s="15">
        <v>-7.22</v>
      </c>
      <c r="G125" s="15" t="s">
        <v>189</v>
      </c>
      <c r="H125" s="15" t="s">
        <v>649</v>
      </c>
      <c r="I125" s="15" t="s">
        <v>15</v>
      </c>
      <c r="J125" s="15" t="s">
        <v>16</v>
      </c>
      <c r="K125" s="15" t="s">
        <v>38</v>
      </c>
      <c r="L125" s="15" t="s">
        <v>132</v>
      </c>
      <c r="M125" s="15" t="s">
        <v>119</v>
      </c>
    </row>
    <row r="126" spans="1:13" x14ac:dyDescent="0.25">
      <c r="A126" s="14">
        <v>1412</v>
      </c>
      <c r="B126" s="14" t="s">
        <v>25</v>
      </c>
      <c r="C126" s="14">
        <v>13</v>
      </c>
      <c r="D126" s="14">
        <v>59.03</v>
      </c>
      <c r="E126" s="14" t="s">
        <v>13</v>
      </c>
      <c r="F126" s="14">
        <v>26.92</v>
      </c>
      <c r="G126" s="14" t="s">
        <v>137</v>
      </c>
      <c r="H126" s="14" t="s">
        <v>648</v>
      </c>
      <c r="I126" s="14" t="s">
        <v>21</v>
      </c>
      <c r="J126" s="14" t="s">
        <v>16</v>
      </c>
      <c r="K126" s="14" t="s">
        <v>190</v>
      </c>
      <c r="L126" s="14" t="s">
        <v>191</v>
      </c>
      <c r="M126" s="14" t="s">
        <v>192</v>
      </c>
    </row>
    <row r="127" spans="1:13" x14ac:dyDescent="0.25">
      <c r="A127" s="15">
        <v>4676</v>
      </c>
      <c r="B127" s="15" t="s">
        <v>12</v>
      </c>
      <c r="C127" s="15">
        <v>3</v>
      </c>
      <c r="D127" s="15">
        <v>49.59</v>
      </c>
      <c r="E127" s="15" t="s">
        <v>13</v>
      </c>
      <c r="F127" s="15">
        <v>-8.3800000000000008</v>
      </c>
      <c r="G127" s="15" t="s">
        <v>193</v>
      </c>
      <c r="H127" s="15" t="s">
        <v>648</v>
      </c>
      <c r="I127" s="15" t="s">
        <v>30</v>
      </c>
      <c r="J127" s="15" t="s">
        <v>16</v>
      </c>
      <c r="K127" s="15" t="s">
        <v>194</v>
      </c>
      <c r="L127" s="15" t="s">
        <v>195</v>
      </c>
      <c r="M127" s="15" t="s">
        <v>192</v>
      </c>
    </row>
    <row r="128" spans="1:13" x14ac:dyDescent="0.25">
      <c r="A128" s="14">
        <v>6182</v>
      </c>
      <c r="B128" s="14" t="s">
        <v>28</v>
      </c>
      <c r="C128" s="14">
        <v>18</v>
      </c>
      <c r="D128" s="14">
        <v>130.32</v>
      </c>
      <c r="E128" s="14" t="s">
        <v>13</v>
      </c>
      <c r="F128" s="14">
        <v>-67.28</v>
      </c>
      <c r="G128" s="14" t="s">
        <v>78</v>
      </c>
      <c r="H128" s="14" t="s">
        <v>648</v>
      </c>
      <c r="I128" s="14" t="s">
        <v>15</v>
      </c>
      <c r="J128" s="14" t="s">
        <v>16</v>
      </c>
      <c r="K128" s="14" t="s">
        <v>194</v>
      </c>
      <c r="L128" s="14" t="s">
        <v>196</v>
      </c>
      <c r="M128" s="14" t="s">
        <v>192</v>
      </c>
    </row>
    <row r="129" spans="1:13" x14ac:dyDescent="0.25">
      <c r="A129" s="15">
        <v>6916</v>
      </c>
      <c r="B129" s="15" t="s">
        <v>28</v>
      </c>
      <c r="C129" s="15">
        <v>40</v>
      </c>
      <c r="D129" s="15">
        <v>436.17</v>
      </c>
      <c r="E129" s="15" t="s">
        <v>13</v>
      </c>
      <c r="F129" s="15">
        <v>-141.27000000000001</v>
      </c>
      <c r="G129" s="15" t="s">
        <v>197</v>
      </c>
      <c r="H129" s="15" t="s">
        <v>648</v>
      </c>
      <c r="I129" s="15" t="s">
        <v>21</v>
      </c>
      <c r="J129" s="15" t="s">
        <v>16</v>
      </c>
      <c r="K129" s="15" t="s">
        <v>17</v>
      </c>
      <c r="L129" s="15" t="s">
        <v>198</v>
      </c>
      <c r="M129" s="15" t="s">
        <v>192</v>
      </c>
    </row>
    <row r="130" spans="1:13" x14ac:dyDescent="0.25">
      <c r="A130" s="14">
        <v>8419</v>
      </c>
      <c r="B130" s="14" t="s">
        <v>40</v>
      </c>
      <c r="C130" s="14">
        <v>19</v>
      </c>
      <c r="D130" s="14">
        <v>368.04</v>
      </c>
      <c r="E130" s="14" t="s">
        <v>13</v>
      </c>
      <c r="F130" s="14">
        <v>70.39</v>
      </c>
      <c r="G130" s="14" t="s">
        <v>199</v>
      </c>
      <c r="H130" s="14" t="s">
        <v>648</v>
      </c>
      <c r="I130" s="14" t="s">
        <v>35</v>
      </c>
      <c r="J130" s="14" t="s">
        <v>16</v>
      </c>
      <c r="K130" s="14" t="s">
        <v>194</v>
      </c>
      <c r="L130" s="14" t="s">
        <v>200</v>
      </c>
      <c r="M130" s="14" t="s">
        <v>192</v>
      </c>
    </row>
    <row r="131" spans="1:13" x14ac:dyDescent="0.25">
      <c r="A131" s="15">
        <v>8995</v>
      </c>
      <c r="B131" s="15" t="s">
        <v>12</v>
      </c>
      <c r="C131" s="15">
        <v>5</v>
      </c>
      <c r="D131" s="15">
        <v>24.16</v>
      </c>
      <c r="E131" s="15" t="s">
        <v>13</v>
      </c>
      <c r="F131" s="15">
        <v>8.0500000000000007</v>
      </c>
      <c r="G131" s="15" t="s">
        <v>20</v>
      </c>
      <c r="H131" s="15" t="s">
        <v>648</v>
      </c>
      <c r="I131" s="15" t="s">
        <v>21</v>
      </c>
      <c r="J131" s="15" t="s">
        <v>16</v>
      </c>
      <c r="K131" s="15" t="s">
        <v>201</v>
      </c>
      <c r="L131" s="15" t="s">
        <v>202</v>
      </c>
      <c r="M131" s="15" t="s">
        <v>192</v>
      </c>
    </row>
    <row r="132" spans="1:13" x14ac:dyDescent="0.25">
      <c r="A132" s="14">
        <v>8995</v>
      </c>
      <c r="B132" s="14" t="s">
        <v>12</v>
      </c>
      <c r="C132" s="14">
        <v>41</v>
      </c>
      <c r="D132" s="14">
        <v>270.83999999999997</v>
      </c>
      <c r="E132" s="14" t="s">
        <v>13</v>
      </c>
      <c r="F132" s="14">
        <v>-78.02</v>
      </c>
      <c r="G132" s="14" t="s">
        <v>20</v>
      </c>
      <c r="H132" s="14" t="s">
        <v>652</v>
      </c>
      <c r="I132" s="14" t="s">
        <v>21</v>
      </c>
      <c r="J132" s="14" t="s">
        <v>16</v>
      </c>
      <c r="K132" s="14" t="s">
        <v>194</v>
      </c>
      <c r="L132" s="14" t="s">
        <v>203</v>
      </c>
      <c r="M132" s="14" t="s">
        <v>192</v>
      </c>
    </row>
    <row r="133" spans="1:13" x14ac:dyDescent="0.25">
      <c r="A133" s="15">
        <v>9509</v>
      </c>
      <c r="B133" s="15" t="s">
        <v>25</v>
      </c>
      <c r="C133" s="15">
        <v>5</v>
      </c>
      <c r="D133" s="15">
        <v>101.21</v>
      </c>
      <c r="E133" s="15" t="s">
        <v>13</v>
      </c>
      <c r="F133" s="15">
        <v>2.13</v>
      </c>
      <c r="G133" s="15" t="s">
        <v>204</v>
      </c>
      <c r="H133" s="15" t="s">
        <v>652</v>
      </c>
      <c r="I133" s="15" t="s">
        <v>30</v>
      </c>
      <c r="J133" s="15" t="s">
        <v>16</v>
      </c>
      <c r="K133" s="15" t="s">
        <v>194</v>
      </c>
      <c r="L133" s="15" t="s">
        <v>205</v>
      </c>
      <c r="M133" s="15" t="s">
        <v>192</v>
      </c>
    </row>
    <row r="134" spans="1:13" x14ac:dyDescent="0.25">
      <c r="A134" s="14">
        <v>9927</v>
      </c>
      <c r="B134" s="14" t="s">
        <v>12</v>
      </c>
      <c r="C134" s="14">
        <v>34</v>
      </c>
      <c r="D134" s="14">
        <v>1608.08</v>
      </c>
      <c r="E134" s="14" t="s">
        <v>13</v>
      </c>
      <c r="F134" s="14">
        <v>-82.16</v>
      </c>
      <c r="G134" s="14" t="s">
        <v>78</v>
      </c>
      <c r="H134" s="14" t="s">
        <v>652</v>
      </c>
      <c r="I134" s="14" t="s">
        <v>15</v>
      </c>
      <c r="J134" s="14" t="s">
        <v>44</v>
      </c>
      <c r="K134" s="14" t="s">
        <v>206</v>
      </c>
      <c r="L134" s="14" t="s">
        <v>207</v>
      </c>
      <c r="M134" s="14" t="s">
        <v>192</v>
      </c>
    </row>
    <row r="135" spans="1:13" x14ac:dyDescent="0.25">
      <c r="A135" s="15">
        <v>13795</v>
      </c>
      <c r="B135" s="15" t="s">
        <v>25</v>
      </c>
      <c r="C135" s="15">
        <v>23</v>
      </c>
      <c r="D135" s="15">
        <v>275.16000000000003</v>
      </c>
      <c r="E135" s="15" t="s">
        <v>13</v>
      </c>
      <c r="F135" s="15">
        <v>43.35</v>
      </c>
      <c r="G135" s="15" t="s">
        <v>34</v>
      </c>
      <c r="H135" s="15" t="s">
        <v>652</v>
      </c>
      <c r="I135" s="15" t="s">
        <v>35</v>
      </c>
      <c r="J135" s="15" t="s">
        <v>16</v>
      </c>
      <c r="K135" s="15" t="s">
        <v>194</v>
      </c>
      <c r="L135" s="15" t="s">
        <v>208</v>
      </c>
      <c r="M135" s="15" t="s">
        <v>192</v>
      </c>
    </row>
    <row r="136" spans="1:13" x14ac:dyDescent="0.25">
      <c r="A136" s="14">
        <v>16706</v>
      </c>
      <c r="B136" s="14" t="s">
        <v>12</v>
      </c>
      <c r="C136" s="14">
        <v>49</v>
      </c>
      <c r="D136" s="14">
        <v>6175.777</v>
      </c>
      <c r="E136" s="14" t="s">
        <v>13</v>
      </c>
      <c r="F136" s="14">
        <v>1881.58</v>
      </c>
      <c r="G136" s="14" t="s">
        <v>120</v>
      </c>
      <c r="H136" s="14" t="s">
        <v>652</v>
      </c>
      <c r="I136" s="14" t="s">
        <v>15</v>
      </c>
      <c r="J136" s="14" t="s">
        <v>44</v>
      </c>
      <c r="K136" s="14" t="s">
        <v>141</v>
      </c>
      <c r="L136" s="14" t="s">
        <v>209</v>
      </c>
      <c r="M136" s="14" t="s">
        <v>192</v>
      </c>
    </row>
    <row r="137" spans="1:13" x14ac:dyDescent="0.25">
      <c r="A137" s="15">
        <v>19138</v>
      </c>
      <c r="B137" s="15" t="s">
        <v>28</v>
      </c>
      <c r="C137" s="15">
        <v>30</v>
      </c>
      <c r="D137" s="15">
        <v>387</v>
      </c>
      <c r="E137" s="15" t="s">
        <v>13</v>
      </c>
      <c r="F137" s="15">
        <v>-31.45</v>
      </c>
      <c r="G137" s="15" t="s">
        <v>29</v>
      </c>
      <c r="H137" s="15" t="s">
        <v>652</v>
      </c>
      <c r="I137" s="15" t="s">
        <v>30</v>
      </c>
      <c r="J137" s="15" t="s">
        <v>16</v>
      </c>
      <c r="K137" s="15" t="s">
        <v>17</v>
      </c>
      <c r="L137" s="15" t="s">
        <v>210</v>
      </c>
      <c r="M137" s="15" t="s">
        <v>192</v>
      </c>
    </row>
    <row r="138" spans="1:13" x14ac:dyDescent="0.25">
      <c r="A138" s="14">
        <v>22501</v>
      </c>
      <c r="B138" s="14" t="s">
        <v>12</v>
      </c>
      <c r="C138" s="14">
        <v>2</v>
      </c>
      <c r="D138" s="14">
        <v>30.83</v>
      </c>
      <c r="E138" s="14" t="s">
        <v>13</v>
      </c>
      <c r="F138" s="14">
        <v>7.27</v>
      </c>
      <c r="G138" s="14" t="s">
        <v>89</v>
      </c>
      <c r="H138" s="14" t="s">
        <v>652</v>
      </c>
      <c r="I138" s="14" t="s">
        <v>15</v>
      </c>
      <c r="J138" s="14" t="s">
        <v>16</v>
      </c>
      <c r="K138" s="14" t="s">
        <v>211</v>
      </c>
      <c r="L138" s="14" t="s">
        <v>212</v>
      </c>
      <c r="M138" s="14" t="s">
        <v>192</v>
      </c>
    </row>
    <row r="139" spans="1:13" x14ac:dyDescent="0.25">
      <c r="A139" s="15">
        <v>25318</v>
      </c>
      <c r="B139" s="15" t="s">
        <v>40</v>
      </c>
      <c r="C139" s="15">
        <v>22</v>
      </c>
      <c r="D139" s="15">
        <v>440.92</v>
      </c>
      <c r="E139" s="15" t="s">
        <v>13</v>
      </c>
      <c r="F139" s="15">
        <v>-65.180000000000007</v>
      </c>
      <c r="G139" s="15" t="s">
        <v>656</v>
      </c>
      <c r="H139" s="15" t="s">
        <v>652</v>
      </c>
      <c r="I139" s="15" t="s">
        <v>35</v>
      </c>
      <c r="J139" s="15" t="s">
        <v>22</v>
      </c>
      <c r="K139" s="15" t="s">
        <v>23</v>
      </c>
      <c r="L139" s="15" t="s">
        <v>213</v>
      </c>
      <c r="M139" s="15" t="s">
        <v>192</v>
      </c>
    </row>
    <row r="140" spans="1:13" x14ac:dyDescent="0.25">
      <c r="A140" s="14">
        <v>25634</v>
      </c>
      <c r="B140" s="14" t="s">
        <v>25</v>
      </c>
      <c r="C140" s="14">
        <v>26</v>
      </c>
      <c r="D140" s="14">
        <v>626.07000000000005</v>
      </c>
      <c r="E140" s="14" t="s">
        <v>13</v>
      </c>
      <c r="F140" s="14">
        <v>185.32</v>
      </c>
      <c r="G140" s="14" t="s">
        <v>162</v>
      </c>
      <c r="H140" s="14" t="s">
        <v>652</v>
      </c>
      <c r="I140" s="14" t="s">
        <v>15</v>
      </c>
      <c r="J140" s="14" t="s">
        <v>16</v>
      </c>
      <c r="K140" s="14" t="s">
        <v>211</v>
      </c>
      <c r="L140" s="14" t="s">
        <v>214</v>
      </c>
      <c r="M140" s="14" t="s">
        <v>192</v>
      </c>
    </row>
    <row r="141" spans="1:13" x14ac:dyDescent="0.25">
      <c r="A141" s="15">
        <v>26370</v>
      </c>
      <c r="B141" s="15" t="s">
        <v>25</v>
      </c>
      <c r="C141" s="15">
        <v>20</v>
      </c>
      <c r="D141" s="15">
        <v>660.27</v>
      </c>
      <c r="E141" s="15" t="s">
        <v>13</v>
      </c>
      <c r="F141" s="15">
        <v>63.83</v>
      </c>
      <c r="G141" s="15" t="s">
        <v>41</v>
      </c>
      <c r="H141" s="15" t="s">
        <v>652</v>
      </c>
      <c r="I141" s="15" t="s">
        <v>30</v>
      </c>
      <c r="J141" s="15" t="s">
        <v>16</v>
      </c>
      <c r="K141" s="15" t="s">
        <v>17</v>
      </c>
      <c r="L141" s="15" t="s">
        <v>215</v>
      </c>
      <c r="M141" s="15" t="s">
        <v>192</v>
      </c>
    </row>
    <row r="142" spans="1:13" x14ac:dyDescent="0.25">
      <c r="A142" s="14">
        <v>31492</v>
      </c>
      <c r="B142" s="14" t="s">
        <v>40</v>
      </c>
      <c r="C142" s="14">
        <v>34</v>
      </c>
      <c r="D142" s="14">
        <v>971.95</v>
      </c>
      <c r="E142" s="14" t="s">
        <v>13</v>
      </c>
      <c r="F142" s="14">
        <v>-21.1</v>
      </c>
      <c r="G142" s="14" t="s">
        <v>199</v>
      </c>
      <c r="H142" s="14" t="s">
        <v>652</v>
      </c>
      <c r="I142" s="14" t="s">
        <v>35</v>
      </c>
      <c r="J142" s="14" t="s">
        <v>16</v>
      </c>
      <c r="K142" s="14" t="s">
        <v>17</v>
      </c>
      <c r="L142" s="14" t="s">
        <v>216</v>
      </c>
      <c r="M142" s="14" t="s">
        <v>192</v>
      </c>
    </row>
    <row r="143" spans="1:13" x14ac:dyDescent="0.25">
      <c r="A143" s="15">
        <v>31684</v>
      </c>
      <c r="B143" s="15" t="s">
        <v>40</v>
      </c>
      <c r="C143" s="15">
        <v>28</v>
      </c>
      <c r="D143" s="15">
        <v>456.91</v>
      </c>
      <c r="E143" s="15" t="s">
        <v>13</v>
      </c>
      <c r="F143" s="15">
        <v>-328.18</v>
      </c>
      <c r="G143" s="15" t="s">
        <v>217</v>
      </c>
      <c r="H143" s="15" t="s">
        <v>652</v>
      </c>
      <c r="I143" s="15" t="s">
        <v>15</v>
      </c>
      <c r="J143" s="15" t="s">
        <v>16</v>
      </c>
      <c r="K143" s="15" t="s">
        <v>17</v>
      </c>
      <c r="L143" s="15" t="s">
        <v>218</v>
      </c>
      <c r="M143" s="15" t="s">
        <v>192</v>
      </c>
    </row>
    <row r="144" spans="1:13" x14ac:dyDescent="0.25">
      <c r="A144" s="14">
        <v>32193</v>
      </c>
      <c r="B144" s="14" t="s">
        <v>28</v>
      </c>
      <c r="C144" s="14">
        <v>4</v>
      </c>
      <c r="D144" s="14">
        <v>40.72</v>
      </c>
      <c r="E144" s="14" t="s">
        <v>13</v>
      </c>
      <c r="F144" s="14">
        <v>-10.25</v>
      </c>
      <c r="G144" s="14" t="s">
        <v>219</v>
      </c>
      <c r="H144" s="14" t="s">
        <v>652</v>
      </c>
      <c r="I144" s="14" t="s">
        <v>35</v>
      </c>
      <c r="J144" s="14" t="s">
        <v>16</v>
      </c>
      <c r="K144" s="14" t="s">
        <v>194</v>
      </c>
      <c r="L144" s="14" t="s">
        <v>220</v>
      </c>
      <c r="M144" s="14" t="s">
        <v>192</v>
      </c>
    </row>
    <row r="145" spans="1:13" x14ac:dyDescent="0.25">
      <c r="A145" s="15">
        <v>33703</v>
      </c>
      <c r="B145" s="15" t="s">
        <v>25</v>
      </c>
      <c r="C145" s="15">
        <v>4</v>
      </c>
      <c r="D145" s="15">
        <v>63.52</v>
      </c>
      <c r="E145" s="15" t="s">
        <v>13</v>
      </c>
      <c r="F145" s="15">
        <v>-8.4700000000000006</v>
      </c>
      <c r="G145" s="15" t="s">
        <v>221</v>
      </c>
      <c r="H145" s="15" t="s">
        <v>652</v>
      </c>
      <c r="I145" s="15" t="s">
        <v>15</v>
      </c>
      <c r="J145" s="15" t="s">
        <v>16</v>
      </c>
      <c r="K145" s="15" t="s">
        <v>17</v>
      </c>
      <c r="L145" s="15" t="s">
        <v>222</v>
      </c>
      <c r="M145" s="15" t="s">
        <v>192</v>
      </c>
    </row>
    <row r="146" spans="1:13" x14ac:dyDescent="0.25">
      <c r="A146" s="14">
        <v>33894</v>
      </c>
      <c r="B146" s="14" t="s">
        <v>40</v>
      </c>
      <c r="C146" s="14">
        <v>13</v>
      </c>
      <c r="D146" s="14">
        <v>438.93</v>
      </c>
      <c r="E146" s="14" t="s">
        <v>13</v>
      </c>
      <c r="F146" s="14">
        <v>-119.02</v>
      </c>
      <c r="G146" s="14" t="s">
        <v>81</v>
      </c>
      <c r="H146" s="14" t="s">
        <v>652</v>
      </c>
      <c r="I146" s="14" t="s">
        <v>15</v>
      </c>
      <c r="J146" s="14" t="s">
        <v>44</v>
      </c>
      <c r="K146" s="14" t="s">
        <v>206</v>
      </c>
      <c r="L146" s="14" t="s">
        <v>223</v>
      </c>
      <c r="M146" s="14" t="s">
        <v>192</v>
      </c>
    </row>
    <row r="147" spans="1:13" x14ac:dyDescent="0.25">
      <c r="A147" s="15">
        <v>37541</v>
      </c>
      <c r="B147" s="15" t="s">
        <v>33</v>
      </c>
      <c r="C147" s="15">
        <v>10</v>
      </c>
      <c r="D147" s="15">
        <v>550.61</v>
      </c>
      <c r="E147" s="15" t="s">
        <v>13</v>
      </c>
      <c r="F147" s="15">
        <v>98.32</v>
      </c>
      <c r="G147" s="15" t="s">
        <v>224</v>
      </c>
      <c r="H147" s="15" t="s">
        <v>652</v>
      </c>
      <c r="I147" s="15" t="s">
        <v>35</v>
      </c>
      <c r="J147" s="15" t="s">
        <v>16</v>
      </c>
      <c r="K147" s="15" t="s">
        <v>194</v>
      </c>
      <c r="L147" s="15" t="s">
        <v>225</v>
      </c>
      <c r="M147" s="15" t="s">
        <v>192</v>
      </c>
    </row>
    <row r="148" spans="1:13" x14ac:dyDescent="0.25">
      <c r="A148" s="14">
        <v>42561</v>
      </c>
      <c r="B148" s="14" t="s">
        <v>28</v>
      </c>
      <c r="C148" s="14">
        <v>15</v>
      </c>
      <c r="D148" s="14">
        <v>1062.9590000000001</v>
      </c>
      <c r="E148" s="14" t="s">
        <v>13</v>
      </c>
      <c r="F148" s="14">
        <v>298.48</v>
      </c>
      <c r="G148" s="14" t="s">
        <v>20</v>
      </c>
      <c r="H148" s="14" t="s">
        <v>652</v>
      </c>
      <c r="I148" s="14" t="s">
        <v>21</v>
      </c>
      <c r="J148" s="14" t="s">
        <v>44</v>
      </c>
      <c r="K148" s="14" t="s">
        <v>141</v>
      </c>
      <c r="L148" s="14" t="s">
        <v>226</v>
      </c>
      <c r="M148" s="14" t="s">
        <v>192</v>
      </c>
    </row>
    <row r="149" spans="1:13" x14ac:dyDescent="0.25">
      <c r="A149" s="15">
        <v>43781</v>
      </c>
      <c r="B149" s="15" t="s">
        <v>25</v>
      </c>
      <c r="C149" s="15">
        <v>21</v>
      </c>
      <c r="D149" s="15">
        <v>917.39</v>
      </c>
      <c r="E149" s="15" t="s">
        <v>13</v>
      </c>
      <c r="F149" s="15">
        <v>393.41</v>
      </c>
      <c r="G149" s="15" t="s">
        <v>224</v>
      </c>
      <c r="H149" s="15" t="s">
        <v>652</v>
      </c>
      <c r="I149" s="15" t="s">
        <v>35</v>
      </c>
      <c r="J149" s="15" t="s">
        <v>16</v>
      </c>
      <c r="K149" s="15" t="s">
        <v>201</v>
      </c>
      <c r="L149" s="15" t="s">
        <v>227</v>
      </c>
      <c r="M149" s="15" t="s">
        <v>192</v>
      </c>
    </row>
    <row r="150" spans="1:13" x14ac:dyDescent="0.25">
      <c r="A150" s="14">
        <v>44839</v>
      </c>
      <c r="B150" s="14" t="s">
        <v>40</v>
      </c>
      <c r="C150" s="14">
        <v>27</v>
      </c>
      <c r="D150" s="14">
        <v>899.97</v>
      </c>
      <c r="E150" s="14" t="s">
        <v>13</v>
      </c>
      <c r="F150" s="14">
        <v>-246.3</v>
      </c>
      <c r="G150" s="14" t="s">
        <v>656</v>
      </c>
      <c r="H150" s="14" t="s">
        <v>652</v>
      </c>
      <c r="I150" s="14" t="s">
        <v>21</v>
      </c>
      <c r="J150" s="14" t="s">
        <v>22</v>
      </c>
      <c r="K150" s="14" t="s">
        <v>23</v>
      </c>
      <c r="L150" s="14" t="s">
        <v>228</v>
      </c>
      <c r="M150" s="14" t="s">
        <v>192</v>
      </c>
    </row>
    <row r="151" spans="1:13" x14ac:dyDescent="0.25">
      <c r="A151" s="15">
        <v>52193</v>
      </c>
      <c r="B151" s="15" t="s">
        <v>25</v>
      </c>
      <c r="C151" s="15">
        <v>1</v>
      </c>
      <c r="D151" s="15">
        <v>17.89</v>
      </c>
      <c r="E151" s="15" t="s">
        <v>13</v>
      </c>
      <c r="F151" s="15">
        <v>10.51</v>
      </c>
      <c r="G151" s="15" t="s">
        <v>162</v>
      </c>
      <c r="H151" s="15" t="s">
        <v>652</v>
      </c>
      <c r="I151" s="15" t="s">
        <v>15</v>
      </c>
      <c r="J151" s="15" t="s">
        <v>16</v>
      </c>
      <c r="K151" s="15" t="s">
        <v>190</v>
      </c>
      <c r="L151" s="15" t="s">
        <v>229</v>
      </c>
      <c r="M151" s="15" t="s">
        <v>192</v>
      </c>
    </row>
    <row r="152" spans="1:13" x14ac:dyDescent="0.25">
      <c r="A152" s="14">
        <v>52929</v>
      </c>
      <c r="B152" s="14" t="s">
        <v>12</v>
      </c>
      <c r="C152" s="14">
        <v>43</v>
      </c>
      <c r="D152" s="14">
        <v>701.46</v>
      </c>
      <c r="E152" s="14" t="s">
        <v>13</v>
      </c>
      <c r="F152" s="14">
        <v>-90.14</v>
      </c>
      <c r="G152" s="14" t="s">
        <v>34</v>
      </c>
      <c r="H152" s="14" t="s">
        <v>652</v>
      </c>
      <c r="I152" s="14" t="s">
        <v>35</v>
      </c>
      <c r="J152" s="14" t="s">
        <v>44</v>
      </c>
      <c r="K152" s="14" t="s">
        <v>62</v>
      </c>
      <c r="L152" s="14" t="s">
        <v>230</v>
      </c>
      <c r="M152" s="14" t="s">
        <v>192</v>
      </c>
    </row>
    <row r="153" spans="1:13" x14ac:dyDescent="0.25">
      <c r="A153" s="15">
        <v>55715</v>
      </c>
      <c r="B153" s="15" t="s">
        <v>40</v>
      </c>
      <c r="C153" s="15">
        <v>28</v>
      </c>
      <c r="D153" s="15">
        <v>168.57</v>
      </c>
      <c r="E153" s="15" t="s">
        <v>13</v>
      </c>
      <c r="F153" s="15">
        <v>16.649999999999999</v>
      </c>
      <c r="G153" s="15" t="s">
        <v>231</v>
      </c>
      <c r="H153" s="15" t="s">
        <v>652</v>
      </c>
      <c r="I153" s="15" t="s">
        <v>15</v>
      </c>
      <c r="J153" s="15" t="s">
        <v>16</v>
      </c>
      <c r="K153" s="15" t="s">
        <v>201</v>
      </c>
      <c r="L153" s="15" t="s">
        <v>232</v>
      </c>
      <c r="M153" s="15" t="s">
        <v>192</v>
      </c>
    </row>
    <row r="154" spans="1:13" x14ac:dyDescent="0.25">
      <c r="A154" s="14">
        <v>57509</v>
      </c>
      <c r="B154" s="14" t="s">
        <v>28</v>
      </c>
      <c r="C154" s="14">
        <v>39</v>
      </c>
      <c r="D154" s="14">
        <v>199.39</v>
      </c>
      <c r="E154" s="14" t="s">
        <v>13</v>
      </c>
      <c r="F154" s="14">
        <v>101.13</v>
      </c>
      <c r="G154" s="14" t="s">
        <v>233</v>
      </c>
      <c r="H154" s="14" t="s">
        <v>652</v>
      </c>
      <c r="I154" s="14" t="s">
        <v>30</v>
      </c>
      <c r="J154" s="14" t="s">
        <v>16</v>
      </c>
      <c r="K154" s="14" t="s">
        <v>190</v>
      </c>
      <c r="L154" s="14" t="s">
        <v>234</v>
      </c>
      <c r="M154" s="14" t="s">
        <v>192</v>
      </c>
    </row>
    <row r="155" spans="1:13" x14ac:dyDescent="0.25">
      <c r="A155" s="15">
        <v>58368</v>
      </c>
      <c r="B155" s="15" t="s">
        <v>12</v>
      </c>
      <c r="C155" s="15">
        <v>5</v>
      </c>
      <c r="D155" s="15">
        <v>325.43</v>
      </c>
      <c r="E155" s="15" t="s">
        <v>13</v>
      </c>
      <c r="F155" s="15">
        <v>-76.11</v>
      </c>
      <c r="G155" s="15" t="s">
        <v>81</v>
      </c>
      <c r="H155" s="15" t="s">
        <v>651</v>
      </c>
      <c r="I155" s="15" t="s">
        <v>15</v>
      </c>
      <c r="J155" s="15" t="s">
        <v>16</v>
      </c>
      <c r="K155" s="15" t="s">
        <v>17</v>
      </c>
      <c r="L155" s="15" t="s">
        <v>235</v>
      </c>
      <c r="M155" s="15" t="s">
        <v>192</v>
      </c>
    </row>
    <row r="156" spans="1:13" x14ac:dyDescent="0.25">
      <c r="A156" s="14">
        <v>59395</v>
      </c>
      <c r="B156" s="14" t="s">
        <v>40</v>
      </c>
      <c r="C156" s="14">
        <v>20</v>
      </c>
      <c r="D156" s="14">
        <v>963.3</v>
      </c>
      <c r="E156" s="14" t="s">
        <v>13</v>
      </c>
      <c r="F156" s="14">
        <v>367.12</v>
      </c>
      <c r="G156" s="14" t="s">
        <v>236</v>
      </c>
      <c r="H156" s="14" t="s">
        <v>651</v>
      </c>
      <c r="I156" s="14" t="s">
        <v>35</v>
      </c>
      <c r="J156" s="14" t="s">
        <v>16</v>
      </c>
      <c r="K156" s="14" t="s">
        <v>194</v>
      </c>
      <c r="L156" s="14" t="s">
        <v>237</v>
      </c>
      <c r="M156" s="14" t="s">
        <v>192</v>
      </c>
    </row>
    <row r="157" spans="1:13" x14ac:dyDescent="0.25">
      <c r="A157" s="15">
        <v>11269</v>
      </c>
      <c r="B157" s="15" t="s">
        <v>28</v>
      </c>
      <c r="C157" s="15">
        <v>39</v>
      </c>
      <c r="D157" s="15">
        <v>2083.0524999999998</v>
      </c>
      <c r="E157" s="15" t="s">
        <v>13</v>
      </c>
      <c r="F157" s="15">
        <v>354.96</v>
      </c>
      <c r="G157" s="15" t="s">
        <v>143</v>
      </c>
      <c r="H157" s="15" t="s">
        <v>651</v>
      </c>
      <c r="I157" s="15" t="s">
        <v>30</v>
      </c>
      <c r="J157" s="15" t="s">
        <v>44</v>
      </c>
      <c r="K157" s="15" t="s">
        <v>141</v>
      </c>
      <c r="L157" s="15" t="s">
        <v>238</v>
      </c>
      <c r="M157" s="15" t="s">
        <v>192</v>
      </c>
    </row>
    <row r="158" spans="1:13" x14ac:dyDescent="0.25">
      <c r="A158" s="14">
        <v>13927</v>
      </c>
      <c r="B158" s="14" t="s">
        <v>28</v>
      </c>
      <c r="C158" s="14">
        <v>26</v>
      </c>
      <c r="D158" s="14">
        <v>188.05</v>
      </c>
      <c r="E158" s="14" t="s">
        <v>13</v>
      </c>
      <c r="F158" s="14">
        <v>-21.41</v>
      </c>
      <c r="G158" s="14" t="s">
        <v>172</v>
      </c>
      <c r="H158" s="14" t="s">
        <v>651</v>
      </c>
      <c r="I158" s="14" t="s">
        <v>15</v>
      </c>
      <c r="J158" s="14" t="s">
        <v>16</v>
      </c>
      <c r="K158" s="14" t="s">
        <v>194</v>
      </c>
      <c r="L158" s="14" t="s">
        <v>239</v>
      </c>
      <c r="M158" s="14" t="s">
        <v>192</v>
      </c>
    </row>
    <row r="159" spans="1:13" x14ac:dyDescent="0.25">
      <c r="A159" s="15">
        <v>15463</v>
      </c>
      <c r="B159" s="15" t="s">
        <v>28</v>
      </c>
      <c r="C159" s="15">
        <v>48</v>
      </c>
      <c r="D159" s="15">
        <v>293.3</v>
      </c>
      <c r="E159" s="15" t="s">
        <v>13</v>
      </c>
      <c r="F159" s="15">
        <v>-193.48</v>
      </c>
      <c r="G159" s="15" t="s">
        <v>96</v>
      </c>
      <c r="H159" s="15" t="s">
        <v>651</v>
      </c>
      <c r="I159" s="15" t="s">
        <v>15</v>
      </c>
      <c r="J159" s="15" t="s">
        <v>16</v>
      </c>
      <c r="K159" s="15" t="s">
        <v>194</v>
      </c>
      <c r="L159" s="15" t="s">
        <v>240</v>
      </c>
      <c r="M159" s="15" t="s">
        <v>192</v>
      </c>
    </row>
    <row r="160" spans="1:13" x14ac:dyDescent="0.25">
      <c r="A160" s="14">
        <v>22656</v>
      </c>
      <c r="B160" s="14" t="s">
        <v>25</v>
      </c>
      <c r="C160" s="14">
        <v>10</v>
      </c>
      <c r="D160" s="14">
        <v>309.3</v>
      </c>
      <c r="E160" s="14" t="s">
        <v>13</v>
      </c>
      <c r="F160" s="14">
        <v>-77.89</v>
      </c>
      <c r="G160" s="14" t="s">
        <v>96</v>
      </c>
      <c r="H160" s="14" t="s">
        <v>651</v>
      </c>
      <c r="I160" s="14" t="s">
        <v>15</v>
      </c>
      <c r="J160" s="14" t="s">
        <v>44</v>
      </c>
      <c r="K160" s="14" t="s">
        <v>206</v>
      </c>
      <c r="L160" s="14" t="s">
        <v>241</v>
      </c>
      <c r="M160" s="14" t="s">
        <v>192</v>
      </c>
    </row>
    <row r="161" spans="1:13" x14ac:dyDescent="0.25">
      <c r="A161" s="15">
        <v>24038</v>
      </c>
      <c r="B161" s="15" t="s">
        <v>12</v>
      </c>
      <c r="C161" s="15">
        <v>15</v>
      </c>
      <c r="D161" s="15">
        <v>896.18050000000005</v>
      </c>
      <c r="E161" s="15" t="s">
        <v>13</v>
      </c>
      <c r="F161" s="15">
        <v>82.04</v>
      </c>
      <c r="G161" s="15" t="s">
        <v>90</v>
      </c>
      <c r="H161" s="15" t="s">
        <v>651</v>
      </c>
      <c r="I161" s="15" t="s">
        <v>15</v>
      </c>
      <c r="J161" s="15" t="s">
        <v>44</v>
      </c>
      <c r="K161" s="15" t="s">
        <v>141</v>
      </c>
      <c r="L161" s="15">
        <v>8860</v>
      </c>
      <c r="M161" s="15" t="s">
        <v>192</v>
      </c>
    </row>
    <row r="162" spans="1:13" x14ac:dyDescent="0.25">
      <c r="A162" s="14">
        <v>24067</v>
      </c>
      <c r="B162" s="14" t="s">
        <v>12</v>
      </c>
      <c r="C162" s="14">
        <v>46</v>
      </c>
      <c r="D162" s="14">
        <v>2640.6864999999998</v>
      </c>
      <c r="E162" s="14" t="s">
        <v>13</v>
      </c>
      <c r="F162" s="14">
        <v>751.38</v>
      </c>
      <c r="G162" s="14" t="s">
        <v>242</v>
      </c>
      <c r="H162" s="14" t="s">
        <v>651</v>
      </c>
      <c r="I162" s="14" t="s">
        <v>15</v>
      </c>
      <c r="J162" s="14" t="s">
        <v>44</v>
      </c>
      <c r="K162" s="14" t="s">
        <v>141</v>
      </c>
      <c r="L162" s="14">
        <v>252</v>
      </c>
      <c r="M162" s="14" t="s">
        <v>192</v>
      </c>
    </row>
    <row r="163" spans="1:13" x14ac:dyDescent="0.25">
      <c r="A163" s="15">
        <v>24965</v>
      </c>
      <c r="B163" s="15" t="s">
        <v>28</v>
      </c>
      <c r="C163" s="15">
        <v>6</v>
      </c>
      <c r="D163" s="15">
        <v>2528.4899999999998</v>
      </c>
      <c r="E163" s="15" t="s">
        <v>13</v>
      </c>
      <c r="F163" s="15">
        <v>580.15</v>
      </c>
      <c r="G163" s="15" t="s">
        <v>90</v>
      </c>
      <c r="H163" s="15" t="s">
        <v>651</v>
      </c>
      <c r="I163" s="15" t="s">
        <v>15</v>
      </c>
      <c r="J163" s="15" t="s">
        <v>16</v>
      </c>
      <c r="K163" s="15" t="s">
        <v>201</v>
      </c>
      <c r="L163" s="15" t="s">
        <v>243</v>
      </c>
      <c r="M163" s="15" t="s">
        <v>192</v>
      </c>
    </row>
    <row r="164" spans="1:13" x14ac:dyDescent="0.25">
      <c r="A164" s="14">
        <v>29382</v>
      </c>
      <c r="B164" s="14" t="s">
        <v>12</v>
      </c>
      <c r="C164" s="14">
        <v>34</v>
      </c>
      <c r="D164" s="14">
        <v>684.66</v>
      </c>
      <c r="E164" s="14" t="s">
        <v>13</v>
      </c>
      <c r="F164" s="14">
        <v>35.090000000000003</v>
      </c>
      <c r="G164" s="14" t="s">
        <v>102</v>
      </c>
      <c r="H164" s="14" t="s">
        <v>651</v>
      </c>
      <c r="I164" s="14" t="s">
        <v>35</v>
      </c>
      <c r="J164" s="14" t="s">
        <v>22</v>
      </c>
      <c r="K164" s="14" t="s">
        <v>23</v>
      </c>
      <c r="L164" s="14" t="s">
        <v>213</v>
      </c>
      <c r="M164" s="14" t="s">
        <v>192</v>
      </c>
    </row>
    <row r="165" spans="1:13" x14ac:dyDescent="0.25">
      <c r="A165" s="15">
        <v>36293</v>
      </c>
      <c r="B165" s="15" t="s">
        <v>33</v>
      </c>
      <c r="C165" s="15">
        <v>25</v>
      </c>
      <c r="D165" s="15">
        <v>165.36</v>
      </c>
      <c r="E165" s="15" t="s">
        <v>13</v>
      </c>
      <c r="F165" s="15">
        <v>-94.79</v>
      </c>
      <c r="G165" s="15" t="s">
        <v>137</v>
      </c>
      <c r="H165" s="15" t="s">
        <v>651</v>
      </c>
      <c r="I165" s="15" t="s">
        <v>35</v>
      </c>
      <c r="J165" s="15" t="s">
        <v>16</v>
      </c>
      <c r="K165" s="15" t="s">
        <v>194</v>
      </c>
      <c r="L165" s="15" t="s">
        <v>244</v>
      </c>
      <c r="M165" s="15" t="s">
        <v>192</v>
      </c>
    </row>
    <row r="166" spans="1:13" x14ac:dyDescent="0.25">
      <c r="A166" s="14">
        <v>40480</v>
      </c>
      <c r="B166" s="14" t="s">
        <v>40</v>
      </c>
      <c r="C166" s="14">
        <v>19</v>
      </c>
      <c r="D166" s="14">
        <v>7608.88</v>
      </c>
      <c r="E166" s="14" t="s">
        <v>13</v>
      </c>
      <c r="F166" s="14">
        <v>3049.45</v>
      </c>
      <c r="G166" s="14" t="s">
        <v>143</v>
      </c>
      <c r="H166" s="14" t="s">
        <v>651</v>
      </c>
      <c r="I166" s="14" t="s">
        <v>30</v>
      </c>
      <c r="J166" s="14" t="s">
        <v>16</v>
      </c>
      <c r="K166" s="14" t="s">
        <v>201</v>
      </c>
      <c r="L166" s="14" t="s">
        <v>243</v>
      </c>
      <c r="M166" s="14" t="s">
        <v>192</v>
      </c>
    </row>
    <row r="167" spans="1:13" x14ac:dyDescent="0.25">
      <c r="A167" s="15">
        <v>48067</v>
      </c>
      <c r="B167" s="15" t="s">
        <v>28</v>
      </c>
      <c r="C167" s="15">
        <v>31</v>
      </c>
      <c r="D167" s="15">
        <v>3229.66</v>
      </c>
      <c r="E167" s="15" t="s">
        <v>13</v>
      </c>
      <c r="F167" s="15">
        <v>695.06</v>
      </c>
      <c r="G167" s="15" t="s">
        <v>245</v>
      </c>
      <c r="H167" s="15" t="s">
        <v>651</v>
      </c>
      <c r="I167" s="15" t="s">
        <v>35</v>
      </c>
      <c r="J167" s="15" t="s">
        <v>44</v>
      </c>
      <c r="K167" s="15" t="s">
        <v>141</v>
      </c>
      <c r="L167" s="15" t="s">
        <v>246</v>
      </c>
      <c r="M167" s="15" t="s">
        <v>192</v>
      </c>
    </row>
    <row r="168" spans="1:13" x14ac:dyDescent="0.25">
      <c r="A168" s="14">
        <v>48067</v>
      </c>
      <c r="B168" s="14" t="s">
        <v>28</v>
      </c>
      <c r="C168" s="14">
        <v>24</v>
      </c>
      <c r="D168" s="14">
        <v>4010.9375</v>
      </c>
      <c r="E168" s="14" t="s">
        <v>13</v>
      </c>
      <c r="F168" s="14">
        <v>630.70000000000005</v>
      </c>
      <c r="G168" s="14" t="s">
        <v>245</v>
      </c>
      <c r="H168" s="14" t="s">
        <v>651</v>
      </c>
      <c r="I168" s="14" t="s">
        <v>35</v>
      </c>
      <c r="J168" s="14" t="s">
        <v>44</v>
      </c>
      <c r="K168" s="14" t="s">
        <v>141</v>
      </c>
      <c r="L168" s="14" t="s">
        <v>247</v>
      </c>
      <c r="M168" s="14" t="s">
        <v>192</v>
      </c>
    </row>
    <row r="169" spans="1:13" x14ac:dyDescent="0.25">
      <c r="A169" s="15">
        <v>49029</v>
      </c>
      <c r="B169" s="15" t="s">
        <v>12</v>
      </c>
      <c r="C169" s="15">
        <v>49</v>
      </c>
      <c r="D169" s="15">
        <v>8223.07</v>
      </c>
      <c r="E169" s="15" t="s">
        <v>13</v>
      </c>
      <c r="F169" s="15">
        <v>2549.4</v>
      </c>
      <c r="G169" s="15" t="s">
        <v>104</v>
      </c>
      <c r="H169" s="15" t="s">
        <v>651</v>
      </c>
      <c r="I169" s="15" t="s">
        <v>15</v>
      </c>
      <c r="J169" s="15" t="s">
        <v>44</v>
      </c>
      <c r="K169" s="15" t="s">
        <v>141</v>
      </c>
      <c r="L169" s="15" t="s">
        <v>248</v>
      </c>
      <c r="M169" s="15" t="s">
        <v>192</v>
      </c>
    </row>
    <row r="170" spans="1:13" x14ac:dyDescent="0.25">
      <c r="A170" s="14">
        <v>49216</v>
      </c>
      <c r="B170" s="14" t="s">
        <v>12</v>
      </c>
      <c r="C170" s="14">
        <v>29</v>
      </c>
      <c r="D170" s="14">
        <v>374.67</v>
      </c>
      <c r="E170" s="14" t="s">
        <v>13</v>
      </c>
      <c r="F170" s="14">
        <v>30.63</v>
      </c>
      <c r="G170" s="14" t="s">
        <v>249</v>
      </c>
      <c r="H170" s="14" t="s">
        <v>650</v>
      </c>
      <c r="I170" s="14" t="s">
        <v>30</v>
      </c>
      <c r="J170" s="14" t="s">
        <v>16</v>
      </c>
      <c r="K170" s="14" t="s">
        <v>194</v>
      </c>
      <c r="L170" s="14" t="s">
        <v>250</v>
      </c>
      <c r="M170" s="14" t="s">
        <v>192</v>
      </c>
    </row>
    <row r="171" spans="1:13" x14ac:dyDescent="0.25">
      <c r="A171" s="15">
        <v>52482</v>
      </c>
      <c r="B171" s="15" t="s">
        <v>40</v>
      </c>
      <c r="C171" s="15">
        <v>21</v>
      </c>
      <c r="D171" s="15">
        <v>848.2</v>
      </c>
      <c r="E171" s="15" t="s">
        <v>13</v>
      </c>
      <c r="F171" s="15">
        <v>163.78</v>
      </c>
      <c r="G171" s="15" t="s">
        <v>102</v>
      </c>
      <c r="H171" s="15" t="s">
        <v>650</v>
      </c>
      <c r="I171" s="15" t="s">
        <v>15</v>
      </c>
      <c r="J171" s="15" t="s">
        <v>16</v>
      </c>
      <c r="K171" s="15" t="s">
        <v>38</v>
      </c>
      <c r="L171" s="15" t="s">
        <v>251</v>
      </c>
      <c r="M171" s="15" t="s">
        <v>192</v>
      </c>
    </row>
    <row r="172" spans="1:13" x14ac:dyDescent="0.25">
      <c r="A172" s="14">
        <v>5318</v>
      </c>
      <c r="B172" s="14" t="s">
        <v>12</v>
      </c>
      <c r="C172" s="14">
        <v>29</v>
      </c>
      <c r="D172" s="14">
        <v>5010.7415000000001</v>
      </c>
      <c r="E172" s="14" t="s">
        <v>13</v>
      </c>
      <c r="F172" s="14">
        <v>1196.3699999999999</v>
      </c>
      <c r="G172" s="14" t="s">
        <v>252</v>
      </c>
      <c r="H172" s="14" t="s">
        <v>653</v>
      </c>
      <c r="I172" s="14" t="s">
        <v>21</v>
      </c>
      <c r="J172" s="14" t="s">
        <v>44</v>
      </c>
      <c r="K172" s="14" t="s">
        <v>141</v>
      </c>
      <c r="L172" s="14" t="s">
        <v>253</v>
      </c>
      <c r="M172" s="14" t="s">
        <v>192</v>
      </c>
    </row>
    <row r="173" spans="1:13" x14ac:dyDescent="0.25">
      <c r="A173" s="15">
        <v>9123</v>
      </c>
      <c r="B173" s="15" t="s">
        <v>40</v>
      </c>
      <c r="C173" s="15">
        <v>27</v>
      </c>
      <c r="D173" s="15">
        <v>384.9</v>
      </c>
      <c r="E173" s="15" t="s">
        <v>13</v>
      </c>
      <c r="F173" s="15">
        <v>-108.28</v>
      </c>
      <c r="G173" s="15" t="s">
        <v>252</v>
      </c>
      <c r="H173" s="15" t="s">
        <v>653</v>
      </c>
      <c r="I173" s="15" t="s">
        <v>21</v>
      </c>
      <c r="J173" s="15" t="s">
        <v>16</v>
      </c>
      <c r="K173" s="15" t="s">
        <v>17</v>
      </c>
      <c r="L173" s="15" t="s">
        <v>254</v>
      </c>
      <c r="M173" s="15" t="s">
        <v>192</v>
      </c>
    </row>
    <row r="174" spans="1:13" x14ac:dyDescent="0.25">
      <c r="A174" s="14">
        <v>11553</v>
      </c>
      <c r="B174" s="14" t="s">
        <v>33</v>
      </c>
      <c r="C174" s="14">
        <v>28</v>
      </c>
      <c r="D174" s="14">
        <v>1350.34</v>
      </c>
      <c r="E174" s="14" t="s">
        <v>13</v>
      </c>
      <c r="F174" s="14">
        <v>-517.16999999999996</v>
      </c>
      <c r="G174" s="14" t="s">
        <v>255</v>
      </c>
      <c r="H174" s="14" t="s">
        <v>653</v>
      </c>
      <c r="I174" s="14" t="s">
        <v>15</v>
      </c>
      <c r="J174" s="14" t="s">
        <v>16</v>
      </c>
      <c r="K174" s="14" t="s">
        <v>17</v>
      </c>
      <c r="L174" s="14" t="s">
        <v>256</v>
      </c>
      <c r="M174" s="14" t="s">
        <v>192</v>
      </c>
    </row>
    <row r="175" spans="1:13" x14ac:dyDescent="0.25">
      <c r="A175" s="15">
        <v>20448</v>
      </c>
      <c r="B175" s="15" t="s">
        <v>40</v>
      </c>
      <c r="C175" s="15">
        <v>23</v>
      </c>
      <c r="D175" s="15">
        <v>104.82</v>
      </c>
      <c r="E175" s="15" t="s">
        <v>13</v>
      </c>
      <c r="F175" s="15">
        <v>6.84</v>
      </c>
      <c r="G175" s="15" t="s">
        <v>49</v>
      </c>
      <c r="H175" s="15" t="s">
        <v>653</v>
      </c>
      <c r="I175" s="15" t="s">
        <v>15</v>
      </c>
      <c r="J175" s="15" t="s">
        <v>16</v>
      </c>
      <c r="K175" s="15" t="s">
        <v>211</v>
      </c>
      <c r="L175" s="15" t="s">
        <v>257</v>
      </c>
      <c r="M175" s="15" t="s">
        <v>192</v>
      </c>
    </row>
    <row r="176" spans="1:13" x14ac:dyDescent="0.25">
      <c r="A176" s="14">
        <v>28802</v>
      </c>
      <c r="B176" s="14" t="s">
        <v>12</v>
      </c>
      <c r="C176" s="14">
        <v>36</v>
      </c>
      <c r="D176" s="14">
        <v>336.25</v>
      </c>
      <c r="E176" s="14" t="s">
        <v>13</v>
      </c>
      <c r="F176" s="14">
        <v>25.95</v>
      </c>
      <c r="G176" s="14" t="s">
        <v>47</v>
      </c>
      <c r="H176" s="14" t="s">
        <v>653</v>
      </c>
      <c r="I176" s="14" t="s">
        <v>30</v>
      </c>
      <c r="J176" s="14" t="s">
        <v>16</v>
      </c>
      <c r="K176" s="14" t="s">
        <v>194</v>
      </c>
      <c r="L176" s="14" t="s">
        <v>258</v>
      </c>
      <c r="M176" s="14" t="s">
        <v>192</v>
      </c>
    </row>
    <row r="177" spans="1:13" x14ac:dyDescent="0.25">
      <c r="A177" s="15">
        <v>37315</v>
      </c>
      <c r="B177" s="15" t="s">
        <v>28</v>
      </c>
      <c r="C177" s="15">
        <v>31</v>
      </c>
      <c r="D177" s="15">
        <v>4726.5950000000003</v>
      </c>
      <c r="E177" s="15" t="s">
        <v>13</v>
      </c>
      <c r="F177" s="15">
        <v>1176.48</v>
      </c>
      <c r="G177" s="15" t="s">
        <v>49</v>
      </c>
      <c r="H177" s="15" t="s">
        <v>653</v>
      </c>
      <c r="I177" s="15" t="s">
        <v>15</v>
      </c>
      <c r="J177" s="15" t="s">
        <v>44</v>
      </c>
      <c r="K177" s="15" t="s">
        <v>141</v>
      </c>
      <c r="L177" s="15">
        <v>5165</v>
      </c>
      <c r="M177" s="15" t="s">
        <v>192</v>
      </c>
    </row>
    <row r="178" spans="1:13" x14ac:dyDescent="0.25">
      <c r="A178" s="14">
        <v>38565</v>
      </c>
      <c r="B178" s="14" t="s">
        <v>40</v>
      </c>
      <c r="C178" s="14">
        <v>20</v>
      </c>
      <c r="D178" s="14">
        <v>234.09</v>
      </c>
      <c r="E178" s="14" t="s">
        <v>13</v>
      </c>
      <c r="F178" s="14">
        <v>-11.69</v>
      </c>
      <c r="G178" s="14" t="s">
        <v>255</v>
      </c>
      <c r="H178" s="14" t="s">
        <v>653</v>
      </c>
      <c r="I178" s="14" t="s">
        <v>15</v>
      </c>
      <c r="J178" s="14" t="s">
        <v>22</v>
      </c>
      <c r="K178" s="14" t="s">
        <v>23</v>
      </c>
      <c r="L178" s="14" t="s">
        <v>259</v>
      </c>
      <c r="M178" s="14" t="s">
        <v>192</v>
      </c>
    </row>
    <row r="179" spans="1:13" x14ac:dyDescent="0.25">
      <c r="A179" s="15">
        <v>53863</v>
      </c>
      <c r="B179" s="15" t="s">
        <v>12</v>
      </c>
      <c r="C179" s="15">
        <v>46</v>
      </c>
      <c r="D179" s="15">
        <v>7807.45</v>
      </c>
      <c r="E179" s="15" t="s">
        <v>13</v>
      </c>
      <c r="F179" s="15">
        <v>1660.15</v>
      </c>
      <c r="G179" s="15" t="s">
        <v>260</v>
      </c>
      <c r="H179" s="15" t="s">
        <v>653</v>
      </c>
      <c r="I179" s="15" t="s">
        <v>30</v>
      </c>
      <c r="J179" s="15" t="s">
        <v>16</v>
      </c>
      <c r="K179" s="15" t="s">
        <v>17</v>
      </c>
      <c r="L179" s="15" t="s">
        <v>261</v>
      </c>
      <c r="M179" s="15" t="s">
        <v>192</v>
      </c>
    </row>
    <row r="180" spans="1:13" x14ac:dyDescent="0.25">
      <c r="A180" s="14">
        <v>57959</v>
      </c>
      <c r="B180" s="14" t="s">
        <v>33</v>
      </c>
      <c r="C180" s="14">
        <v>48</v>
      </c>
      <c r="D180" s="14">
        <v>1269.79</v>
      </c>
      <c r="E180" s="14" t="s">
        <v>13</v>
      </c>
      <c r="F180" s="14">
        <v>-65.33</v>
      </c>
      <c r="G180" s="14" t="s">
        <v>65</v>
      </c>
      <c r="H180" s="14" t="s">
        <v>653</v>
      </c>
      <c r="I180" s="14" t="s">
        <v>21</v>
      </c>
      <c r="J180" s="14" t="s">
        <v>44</v>
      </c>
      <c r="K180" s="14" t="s">
        <v>206</v>
      </c>
      <c r="L180" s="14" t="s">
        <v>262</v>
      </c>
      <c r="M180" s="14" t="s">
        <v>192</v>
      </c>
    </row>
    <row r="181" spans="1:13" x14ac:dyDescent="0.25">
      <c r="A181" s="15">
        <v>928</v>
      </c>
      <c r="B181" s="15" t="s">
        <v>28</v>
      </c>
      <c r="C181" s="15">
        <v>21</v>
      </c>
      <c r="D181" s="15">
        <v>1222.68</v>
      </c>
      <c r="E181" s="15" t="s">
        <v>13</v>
      </c>
      <c r="F181" s="15">
        <v>300.97000000000003</v>
      </c>
      <c r="G181" s="15" t="s">
        <v>64</v>
      </c>
      <c r="H181" s="15" t="s">
        <v>653</v>
      </c>
      <c r="I181" s="15" t="s">
        <v>21</v>
      </c>
      <c r="J181" s="15" t="s">
        <v>16</v>
      </c>
      <c r="K181" s="15" t="s">
        <v>38</v>
      </c>
      <c r="L181" s="15" t="s">
        <v>263</v>
      </c>
      <c r="M181" s="15" t="s">
        <v>192</v>
      </c>
    </row>
    <row r="182" spans="1:13" x14ac:dyDescent="0.25">
      <c r="A182" s="14">
        <v>928</v>
      </c>
      <c r="B182" s="14" t="s">
        <v>28</v>
      </c>
      <c r="C182" s="14">
        <v>26</v>
      </c>
      <c r="D182" s="14">
        <v>390.2</v>
      </c>
      <c r="E182" s="14" t="s">
        <v>13</v>
      </c>
      <c r="F182" s="14">
        <v>45</v>
      </c>
      <c r="G182" s="14" t="s">
        <v>64</v>
      </c>
      <c r="H182" s="14" t="s">
        <v>653</v>
      </c>
      <c r="I182" s="14" t="s">
        <v>21</v>
      </c>
      <c r="J182" s="14" t="s">
        <v>22</v>
      </c>
      <c r="K182" s="14" t="s">
        <v>23</v>
      </c>
      <c r="L182" s="14" t="s">
        <v>264</v>
      </c>
      <c r="M182" s="14" t="s">
        <v>192</v>
      </c>
    </row>
    <row r="183" spans="1:13" x14ac:dyDescent="0.25">
      <c r="A183" s="15">
        <v>5504</v>
      </c>
      <c r="B183" s="15" t="s">
        <v>12</v>
      </c>
      <c r="C183" s="15">
        <v>6</v>
      </c>
      <c r="D183" s="15">
        <v>49.55</v>
      </c>
      <c r="E183" s="15" t="s">
        <v>13</v>
      </c>
      <c r="F183" s="15">
        <v>-20.329999999999998</v>
      </c>
      <c r="G183" s="15" t="s">
        <v>265</v>
      </c>
      <c r="H183" s="15" t="s">
        <v>653</v>
      </c>
      <c r="I183" s="15" t="s">
        <v>35</v>
      </c>
      <c r="J183" s="15" t="s">
        <v>16</v>
      </c>
      <c r="K183" s="15" t="s">
        <v>194</v>
      </c>
      <c r="L183" s="15" t="s">
        <v>266</v>
      </c>
      <c r="M183" s="15" t="s">
        <v>192</v>
      </c>
    </row>
    <row r="184" spans="1:13" x14ac:dyDescent="0.25">
      <c r="A184" s="14">
        <v>14852</v>
      </c>
      <c r="B184" s="14" t="s">
        <v>33</v>
      </c>
      <c r="C184" s="14">
        <v>9</v>
      </c>
      <c r="D184" s="14">
        <v>3800.4</v>
      </c>
      <c r="E184" s="14" t="s">
        <v>13</v>
      </c>
      <c r="F184" s="14">
        <v>1234.57</v>
      </c>
      <c r="G184" s="14" t="s">
        <v>267</v>
      </c>
      <c r="H184" s="14" t="s">
        <v>653</v>
      </c>
      <c r="I184" s="14" t="s">
        <v>21</v>
      </c>
      <c r="J184" s="14" t="s">
        <v>16</v>
      </c>
      <c r="K184" s="14" t="s">
        <v>201</v>
      </c>
      <c r="L184" s="14" t="s">
        <v>243</v>
      </c>
      <c r="M184" s="14" t="s">
        <v>192</v>
      </c>
    </row>
    <row r="185" spans="1:13" x14ac:dyDescent="0.25">
      <c r="A185" s="15">
        <v>26978</v>
      </c>
      <c r="B185" s="15" t="s">
        <v>33</v>
      </c>
      <c r="C185" s="15">
        <v>47</v>
      </c>
      <c r="D185" s="15">
        <v>695.99</v>
      </c>
      <c r="E185" s="15" t="s">
        <v>13</v>
      </c>
      <c r="F185" s="15">
        <v>-157.44</v>
      </c>
      <c r="G185" s="15" t="s">
        <v>268</v>
      </c>
      <c r="H185" s="15" t="s">
        <v>653</v>
      </c>
      <c r="I185" s="15" t="s">
        <v>30</v>
      </c>
      <c r="J185" s="15" t="s">
        <v>16</v>
      </c>
      <c r="K185" s="15" t="s">
        <v>17</v>
      </c>
      <c r="L185" s="15" t="s">
        <v>269</v>
      </c>
      <c r="M185" s="15" t="s">
        <v>192</v>
      </c>
    </row>
    <row r="186" spans="1:13" x14ac:dyDescent="0.25">
      <c r="A186" s="14">
        <v>32871</v>
      </c>
      <c r="B186" s="14" t="s">
        <v>12</v>
      </c>
      <c r="C186" s="14">
        <v>42</v>
      </c>
      <c r="D186" s="14">
        <v>939.77</v>
      </c>
      <c r="E186" s="14" t="s">
        <v>13</v>
      </c>
      <c r="F186" s="14">
        <v>9.7200000000000006</v>
      </c>
      <c r="G186" s="14" t="s">
        <v>270</v>
      </c>
      <c r="H186" s="14" t="s">
        <v>653</v>
      </c>
      <c r="I186" s="14" t="s">
        <v>35</v>
      </c>
      <c r="J186" s="14" t="s">
        <v>44</v>
      </c>
      <c r="K186" s="14" t="s">
        <v>206</v>
      </c>
      <c r="L186" s="14" t="s">
        <v>271</v>
      </c>
      <c r="M186" s="14" t="s">
        <v>192</v>
      </c>
    </row>
    <row r="187" spans="1:13" x14ac:dyDescent="0.25">
      <c r="A187" s="15">
        <v>39301</v>
      </c>
      <c r="B187" s="15" t="s">
        <v>33</v>
      </c>
      <c r="C187" s="15">
        <v>16</v>
      </c>
      <c r="D187" s="15">
        <v>2232.66</v>
      </c>
      <c r="E187" s="15" t="s">
        <v>13</v>
      </c>
      <c r="F187" s="15">
        <v>-521.09</v>
      </c>
      <c r="G187" s="15" t="s">
        <v>272</v>
      </c>
      <c r="H187" s="15" t="s">
        <v>653</v>
      </c>
      <c r="I187" s="15" t="s">
        <v>15</v>
      </c>
      <c r="J187" s="15" t="s">
        <v>44</v>
      </c>
      <c r="K187" s="15" t="s">
        <v>206</v>
      </c>
      <c r="L187" s="15" t="s">
        <v>273</v>
      </c>
      <c r="M187" s="15" t="s">
        <v>192</v>
      </c>
    </row>
    <row r="188" spans="1:13" x14ac:dyDescent="0.25">
      <c r="A188" s="14">
        <v>50310</v>
      </c>
      <c r="B188" s="14" t="s">
        <v>33</v>
      </c>
      <c r="C188" s="14">
        <v>42</v>
      </c>
      <c r="D188" s="14">
        <v>1811.3</v>
      </c>
      <c r="E188" s="14" t="s">
        <v>13</v>
      </c>
      <c r="F188" s="14">
        <v>520.41</v>
      </c>
      <c r="G188" s="14" t="s">
        <v>274</v>
      </c>
      <c r="H188" s="14" t="s">
        <v>653</v>
      </c>
      <c r="I188" s="14" t="s">
        <v>15</v>
      </c>
      <c r="J188" s="14" t="s">
        <v>16</v>
      </c>
      <c r="K188" s="14" t="s">
        <v>38</v>
      </c>
      <c r="L188" s="14" t="s">
        <v>275</v>
      </c>
      <c r="M188" s="14" t="s">
        <v>192</v>
      </c>
    </row>
    <row r="189" spans="1:13" x14ac:dyDescent="0.25">
      <c r="A189" s="15">
        <v>52737</v>
      </c>
      <c r="B189" s="15" t="s">
        <v>25</v>
      </c>
      <c r="C189" s="15">
        <v>14</v>
      </c>
      <c r="D189" s="15">
        <v>125.54</v>
      </c>
      <c r="E189" s="15" t="s">
        <v>13</v>
      </c>
      <c r="F189" s="15">
        <v>-15.74</v>
      </c>
      <c r="G189" s="15" t="s">
        <v>276</v>
      </c>
      <c r="H189" s="15" t="s">
        <v>653</v>
      </c>
      <c r="I189" s="15" t="s">
        <v>30</v>
      </c>
      <c r="J189" s="15" t="s">
        <v>16</v>
      </c>
      <c r="K189" s="15" t="s">
        <v>201</v>
      </c>
      <c r="L189" s="15" t="s">
        <v>277</v>
      </c>
      <c r="M189" s="15" t="s">
        <v>192</v>
      </c>
    </row>
    <row r="190" spans="1:13" x14ac:dyDescent="0.25">
      <c r="A190" s="14">
        <v>54560</v>
      </c>
      <c r="B190" s="14" t="s">
        <v>40</v>
      </c>
      <c r="C190" s="14">
        <v>45</v>
      </c>
      <c r="D190" s="14">
        <v>2404.5990000000002</v>
      </c>
      <c r="E190" s="14" t="s">
        <v>13</v>
      </c>
      <c r="F190" s="14">
        <v>496.89</v>
      </c>
      <c r="G190" s="14" t="s">
        <v>278</v>
      </c>
      <c r="H190" s="14" t="s">
        <v>653</v>
      </c>
      <c r="I190" s="14" t="s">
        <v>35</v>
      </c>
      <c r="J190" s="14" t="s">
        <v>44</v>
      </c>
      <c r="K190" s="14" t="s">
        <v>141</v>
      </c>
      <c r="L190" s="14" t="s">
        <v>279</v>
      </c>
      <c r="M190" s="14" t="s">
        <v>192</v>
      </c>
    </row>
    <row r="191" spans="1:13" x14ac:dyDescent="0.25">
      <c r="A191" s="15">
        <v>55777</v>
      </c>
      <c r="B191" s="15" t="s">
        <v>25</v>
      </c>
      <c r="C191" s="15">
        <v>1</v>
      </c>
      <c r="D191" s="15">
        <v>65.747500000000002</v>
      </c>
      <c r="E191" s="15" t="s">
        <v>13</v>
      </c>
      <c r="F191" s="15">
        <v>-252.48</v>
      </c>
      <c r="G191" s="15" t="s">
        <v>108</v>
      </c>
      <c r="H191" s="15" t="s">
        <v>653</v>
      </c>
      <c r="I191" s="15" t="s">
        <v>15</v>
      </c>
      <c r="J191" s="15" t="s">
        <v>44</v>
      </c>
      <c r="K191" s="15" t="s">
        <v>141</v>
      </c>
      <c r="L191" s="15" t="s">
        <v>280</v>
      </c>
      <c r="M191" s="15" t="s">
        <v>192</v>
      </c>
    </row>
    <row r="192" spans="1:13" x14ac:dyDescent="0.25">
      <c r="A192" s="14">
        <v>56001</v>
      </c>
      <c r="B192" s="14" t="s">
        <v>28</v>
      </c>
      <c r="C192" s="14">
        <v>17</v>
      </c>
      <c r="D192" s="14">
        <v>118.36</v>
      </c>
      <c r="E192" s="14" t="s">
        <v>13</v>
      </c>
      <c r="F192" s="14">
        <v>-60.65</v>
      </c>
      <c r="G192" s="14" t="s">
        <v>276</v>
      </c>
      <c r="H192" s="14" t="s">
        <v>653</v>
      </c>
      <c r="I192" s="14" t="s">
        <v>30</v>
      </c>
      <c r="J192" s="14" t="s">
        <v>16</v>
      </c>
      <c r="K192" s="14" t="s">
        <v>194</v>
      </c>
      <c r="L192" s="14" t="s">
        <v>281</v>
      </c>
      <c r="M192" s="14" t="s">
        <v>192</v>
      </c>
    </row>
    <row r="193" spans="1:13" x14ac:dyDescent="0.25">
      <c r="A193" s="15">
        <v>2720</v>
      </c>
      <c r="B193" s="15" t="s">
        <v>40</v>
      </c>
      <c r="C193" s="15">
        <v>36</v>
      </c>
      <c r="D193" s="15">
        <v>2051.0160000000001</v>
      </c>
      <c r="E193" s="15" t="s">
        <v>13</v>
      </c>
      <c r="F193" s="15">
        <v>483.97</v>
      </c>
      <c r="G193" s="15" t="s">
        <v>282</v>
      </c>
      <c r="H193" s="15" t="s">
        <v>653</v>
      </c>
      <c r="I193" s="15" t="s">
        <v>35</v>
      </c>
      <c r="J193" s="15" t="s">
        <v>44</v>
      </c>
      <c r="K193" s="15" t="s">
        <v>141</v>
      </c>
      <c r="L193" s="15" t="s">
        <v>280</v>
      </c>
      <c r="M193" s="15" t="s">
        <v>192</v>
      </c>
    </row>
    <row r="194" spans="1:13" x14ac:dyDescent="0.25">
      <c r="A194" s="14">
        <v>4642</v>
      </c>
      <c r="B194" s="14" t="s">
        <v>40</v>
      </c>
      <c r="C194" s="14">
        <v>21</v>
      </c>
      <c r="D194" s="14">
        <v>309.62</v>
      </c>
      <c r="E194" s="14" t="s">
        <v>13</v>
      </c>
      <c r="F194" s="14">
        <v>-80.2</v>
      </c>
      <c r="G194" s="14" t="s">
        <v>111</v>
      </c>
      <c r="H194" s="14" t="s">
        <v>653</v>
      </c>
      <c r="I194" s="14" t="s">
        <v>15</v>
      </c>
      <c r="J194" s="14" t="s">
        <v>16</v>
      </c>
      <c r="K194" s="14" t="s">
        <v>17</v>
      </c>
      <c r="L194" s="14" t="s">
        <v>254</v>
      </c>
      <c r="M194" s="14" t="s">
        <v>192</v>
      </c>
    </row>
    <row r="195" spans="1:13" x14ac:dyDescent="0.25">
      <c r="A195" s="15">
        <v>8801</v>
      </c>
      <c r="B195" s="15" t="s">
        <v>28</v>
      </c>
      <c r="C195" s="15">
        <v>25</v>
      </c>
      <c r="D195" s="15">
        <v>2529.3960000000002</v>
      </c>
      <c r="E195" s="15" t="s">
        <v>13</v>
      </c>
      <c r="F195" s="15">
        <v>371.21</v>
      </c>
      <c r="G195" s="15" t="s">
        <v>129</v>
      </c>
      <c r="H195" s="15" t="s">
        <v>653</v>
      </c>
      <c r="I195" s="15" t="s">
        <v>21</v>
      </c>
      <c r="J195" s="15" t="s">
        <v>44</v>
      </c>
      <c r="K195" s="15" t="s">
        <v>141</v>
      </c>
      <c r="L195" s="15" t="s">
        <v>246</v>
      </c>
      <c r="M195" s="15" t="s">
        <v>192</v>
      </c>
    </row>
    <row r="196" spans="1:13" x14ac:dyDescent="0.25">
      <c r="A196" s="14">
        <v>11332</v>
      </c>
      <c r="B196" s="14" t="s">
        <v>28</v>
      </c>
      <c r="C196" s="14">
        <v>23</v>
      </c>
      <c r="D196" s="14">
        <v>1223.3795</v>
      </c>
      <c r="E196" s="14" t="s">
        <v>13</v>
      </c>
      <c r="F196" s="14">
        <v>83.57</v>
      </c>
      <c r="G196" s="14" t="s">
        <v>179</v>
      </c>
      <c r="H196" s="14" t="s">
        <v>653</v>
      </c>
      <c r="I196" s="14" t="s">
        <v>15</v>
      </c>
      <c r="J196" s="14" t="s">
        <v>44</v>
      </c>
      <c r="K196" s="14" t="s">
        <v>141</v>
      </c>
      <c r="L196" s="14" t="s">
        <v>283</v>
      </c>
      <c r="M196" s="14" t="s">
        <v>192</v>
      </c>
    </row>
    <row r="197" spans="1:13" x14ac:dyDescent="0.25">
      <c r="A197" s="15">
        <v>17702</v>
      </c>
      <c r="B197" s="15" t="s">
        <v>12</v>
      </c>
      <c r="C197" s="15">
        <v>9</v>
      </c>
      <c r="D197" s="15">
        <v>264.63</v>
      </c>
      <c r="E197" s="15" t="s">
        <v>13</v>
      </c>
      <c r="F197" s="15">
        <v>-66.78</v>
      </c>
      <c r="G197" s="15" t="s">
        <v>284</v>
      </c>
      <c r="H197" s="15" t="s">
        <v>653</v>
      </c>
      <c r="I197" s="15" t="s">
        <v>30</v>
      </c>
      <c r="J197" s="15" t="s">
        <v>44</v>
      </c>
      <c r="K197" s="15" t="s">
        <v>206</v>
      </c>
      <c r="L197" s="15" t="s">
        <v>285</v>
      </c>
      <c r="M197" s="15" t="s">
        <v>192</v>
      </c>
    </row>
    <row r="198" spans="1:13" x14ac:dyDescent="0.25">
      <c r="A198" s="14">
        <v>17831</v>
      </c>
      <c r="B198" s="14" t="s">
        <v>40</v>
      </c>
      <c r="C198" s="14">
        <v>38</v>
      </c>
      <c r="D198" s="14">
        <v>260.41000000000003</v>
      </c>
      <c r="E198" s="14" t="s">
        <v>13</v>
      </c>
      <c r="F198" s="14">
        <v>-45.75</v>
      </c>
      <c r="G198" s="14" t="s">
        <v>286</v>
      </c>
      <c r="H198" s="14" t="s">
        <v>653</v>
      </c>
      <c r="I198" s="14" t="s">
        <v>15</v>
      </c>
      <c r="J198" s="14" t="s">
        <v>16</v>
      </c>
      <c r="K198" s="14" t="s">
        <v>194</v>
      </c>
      <c r="L198" s="14" t="s">
        <v>287</v>
      </c>
      <c r="M198" s="14" t="s">
        <v>192</v>
      </c>
    </row>
    <row r="199" spans="1:13" x14ac:dyDescent="0.25">
      <c r="A199" s="15">
        <v>20389</v>
      </c>
      <c r="B199" s="15" t="s">
        <v>12</v>
      </c>
      <c r="C199" s="15">
        <v>30</v>
      </c>
      <c r="D199" s="15">
        <v>201.35</v>
      </c>
      <c r="E199" s="15" t="s">
        <v>13</v>
      </c>
      <c r="F199" s="15">
        <v>-107.37</v>
      </c>
      <c r="G199" s="15" t="s">
        <v>179</v>
      </c>
      <c r="H199" s="15" t="s">
        <v>653</v>
      </c>
      <c r="I199" s="15" t="s">
        <v>15</v>
      </c>
      <c r="J199" s="15" t="s">
        <v>16</v>
      </c>
      <c r="K199" s="15" t="s">
        <v>194</v>
      </c>
      <c r="L199" s="15" t="s">
        <v>240</v>
      </c>
      <c r="M199" s="15" t="s">
        <v>192</v>
      </c>
    </row>
    <row r="200" spans="1:13" x14ac:dyDescent="0.25">
      <c r="A200" s="14">
        <v>22657</v>
      </c>
      <c r="B200" s="14" t="s">
        <v>12</v>
      </c>
      <c r="C200" s="14">
        <v>36</v>
      </c>
      <c r="D200" s="14">
        <v>9544.18</v>
      </c>
      <c r="E200" s="14" t="s">
        <v>13</v>
      </c>
      <c r="F200" s="14">
        <v>3392.88</v>
      </c>
      <c r="G200" s="14" t="s">
        <v>288</v>
      </c>
      <c r="H200" s="14" t="s">
        <v>653</v>
      </c>
      <c r="I200" s="14" t="s">
        <v>15</v>
      </c>
      <c r="J200" s="14" t="s">
        <v>44</v>
      </c>
      <c r="K200" s="14" t="s">
        <v>206</v>
      </c>
      <c r="L200" s="14" t="s">
        <v>289</v>
      </c>
      <c r="M200" s="14" t="s">
        <v>192</v>
      </c>
    </row>
    <row r="201" spans="1:13" x14ac:dyDescent="0.25">
      <c r="A201" s="15">
        <v>25635</v>
      </c>
      <c r="B201" s="15" t="s">
        <v>40</v>
      </c>
      <c r="C201" s="15">
        <v>14</v>
      </c>
      <c r="D201" s="15">
        <v>633.08000000000004</v>
      </c>
      <c r="E201" s="15" t="s">
        <v>13</v>
      </c>
      <c r="F201" s="15">
        <v>145.47999999999999</v>
      </c>
      <c r="G201" s="15" t="s">
        <v>65</v>
      </c>
      <c r="H201" s="15" t="s">
        <v>653</v>
      </c>
      <c r="I201" s="15" t="s">
        <v>15</v>
      </c>
      <c r="J201" s="15" t="s">
        <v>16</v>
      </c>
      <c r="K201" s="15" t="s">
        <v>38</v>
      </c>
      <c r="L201" s="15" t="s">
        <v>275</v>
      </c>
      <c r="M201" s="15" t="s">
        <v>192</v>
      </c>
    </row>
    <row r="202" spans="1:13" x14ac:dyDescent="0.25">
      <c r="A202" s="14">
        <v>29185</v>
      </c>
      <c r="B202" s="14" t="s">
        <v>12</v>
      </c>
      <c r="C202" s="14">
        <v>5</v>
      </c>
      <c r="D202" s="14">
        <v>217.85</v>
      </c>
      <c r="E202" s="14" t="s">
        <v>13</v>
      </c>
      <c r="F202" s="14">
        <v>-25.31</v>
      </c>
      <c r="G202" s="14" t="s">
        <v>51</v>
      </c>
      <c r="H202" s="14" t="s">
        <v>653</v>
      </c>
      <c r="I202" s="14" t="s">
        <v>15</v>
      </c>
      <c r="J202" s="14" t="s">
        <v>16</v>
      </c>
      <c r="K202" s="14" t="s">
        <v>194</v>
      </c>
      <c r="L202" s="14" t="s">
        <v>290</v>
      </c>
      <c r="M202" s="14" t="s">
        <v>192</v>
      </c>
    </row>
    <row r="203" spans="1:13" x14ac:dyDescent="0.25">
      <c r="A203" s="15">
        <v>29985</v>
      </c>
      <c r="B203" s="15" t="s">
        <v>40</v>
      </c>
      <c r="C203" s="15">
        <v>22</v>
      </c>
      <c r="D203" s="15">
        <v>196.75</v>
      </c>
      <c r="E203" s="15" t="s">
        <v>13</v>
      </c>
      <c r="F203" s="15">
        <v>0.13</v>
      </c>
      <c r="G203" s="15" t="s">
        <v>54</v>
      </c>
      <c r="H203" s="15" t="s">
        <v>653</v>
      </c>
      <c r="I203" s="15" t="s">
        <v>15</v>
      </c>
      <c r="J203" s="15" t="s">
        <v>22</v>
      </c>
      <c r="K203" s="15" t="s">
        <v>23</v>
      </c>
      <c r="L203" s="15" t="s">
        <v>291</v>
      </c>
      <c r="M203" s="15" t="s">
        <v>192</v>
      </c>
    </row>
    <row r="204" spans="1:13" x14ac:dyDescent="0.25">
      <c r="A204" s="14">
        <v>31872</v>
      </c>
      <c r="B204" s="14" t="s">
        <v>28</v>
      </c>
      <c r="C204" s="14">
        <v>34</v>
      </c>
      <c r="D204" s="14">
        <v>2833.19</v>
      </c>
      <c r="E204" s="14" t="s">
        <v>13</v>
      </c>
      <c r="F204" s="14">
        <v>1409.87</v>
      </c>
      <c r="G204" s="14" t="s">
        <v>292</v>
      </c>
      <c r="H204" s="14" t="s">
        <v>653</v>
      </c>
      <c r="I204" s="14" t="s">
        <v>30</v>
      </c>
      <c r="J204" s="14" t="s">
        <v>16</v>
      </c>
      <c r="K204" s="14" t="s">
        <v>211</v>
      </c>
      <c r="L204" s="14" t="s">
        <v>293</v>
      </c>
      <c r="M204" s="14" t="s">
        <v>192</v>
      </c>
    </row>
    <row r="205" spans="1:13" x14ac:dyDescent="0.25">
      <c r="A205" s="15">
        <v>32611</v>
      </c>
      <c r="B205" s="15" t="s">
        <v>33</v>
      </c>
      <c r="C205" s="15">
        <v>18</v>
      </c>
      <c r="D205" s="15">
        <v>986.24</v>
      </c>
      <c r="E205" s="15" t="s">
        <v>13</v>
      </c>
      <c r="F205" s="15">
        <v>68.900000000000006</v>
      </c>
      <c r="G205" s="15" t="s">
        <v>294</v>
      </c>
      <c r="H205" s="15" t="s">
        <v>653</v>
      </c>
      <c r="I205" s="15" t="s">
        <v>15</v>
      </c>
      <c r="J205" s="15" t="s">
        <v>44</v>
      </c>
      <c r="K205" s="15" t="s">
        <v>206</v>
      </c>
      <c r="L205" s="15" t="s">
        <v>295</v>
      </c>
      <c r="M205" s="15" t="s">
        <v>192</v>
      </c>
    </row>
    <row r="206" spans="1:13" x14ac:dyDescent="0.25">
      <c r="A206" s="14">
        <v>36803</v>
      </c>
      <c r="B206" s="14" t="s">
        <v>25</v>
      </c>
      <c r="C206" s="14">
        <v>2</v>
      </c>
      <c r="D206" s="14">
        <v>19.02</v>
      </c>
      <c r="E206" s="14" t="s">
        <v>13</v>
      </c>
      <c r="F206" s="14">
        <v>10.73</v>
      </c>
      <c r="G206" s="14" t="s">
        <v>288</v>
      </c>
      <c r="H206" s="14" t="s">
        <v>653</v>
      </c>
      <c r="I206" s="14" t="s">
        <v>15</v>
      </c>
      <c r="J206" s="14" t="s">
        <v>22</v>
      </c>
      <c r="K206" s="14" t="s">
        <v>23</v>
      </c>
      <c r="L206" s="14" t="s">
        <v>296</v>
      </c>
      <c r="M206" s="14" t="s">
        <v>192</v>
      </c>
    </row>
    <row r="207" spans="1:13" x14ac:dyDescent="0.25">
      <c r="A207" s="15">
        <v>36805</v>
      </c>
      <c r="B207" s="15" t="s">
        <v>33</v>
      </c>
      <c r="C207" s="15">
        <v>28</v>
      </c>
      <c r="D207" s="15">
        <v>1546.3965000000001</v>
      </c>
      <c r="E207" s="15" t="s">
        <v>13</v>
      </c>
      <c r="F207" s="15">
        <v>226.72</v>
      </c>
      <c r="G207" s="15" t="s">
        <v>111</v>
      </c>
      <c r="H207" s="15" t="s">
        <v>653</v>
      </c>
      <c r="I207" s="15" t="s">
        <v>15</v>
      </c>
      <c r="J207" s="15" t="s">
        <v>44</v>
      </c>
      <c r="K207" s="15" t="s">
        <v>141</v>
      </c>
      <c r="L207" s="15" t="s">
        <v>297</v>
      </c>
      <c r="M207" s="15" t="s">
        <v>192</v>
      </c>
    </row>
    <row r="208" spans="1:13" x14ac:dyDescent="0.25">
      <c r="A208" s="14">
        <v>44451</v>
      </c>
      <c r="B208" s="14" t="s">
        <v>40</v>
      </c>
      <c r="C208" s="14">
        <v>4</v>
      </c>
      <c r="D208" s="14">
        <v>103.9</v>
      </c>
      <c r="E208" s="14" t="s">
        <v>13</v>
      </c>
      <c r="F208" s="14">
        <v>-19.260000000000002</v>
      </c>
      <c r="G208" s="14" t="s">
        <v>54</v>
      </c>
      <c r="H208" s="14" t="s">
        <v>651</v>
      </c>
      <c r="I208" s="14" t="s">
        <v>30</v>
      </c>
      <c r="J208" s="14" t="s">
        <v>22</v>
      </c>
      <c r="K208" s="14" t="s">
        <v>23</v>
      </c>
      <c r="L208" s="14" t="s">
        <v>298</v>
      </c>
      <c r="M208" s="14" t="s">
        <v>192</v>
      </c>
    </row>
    <row r="209" spans="1:13" x14ac:dyDescent="0.25">
      <c r="A209" s="15">
        <v>45059</v>
      </c>
      <c r="B209" s="15" t="s">
        <v>25</v>
      </c>
      <c r="C209" s="15">
        <v>39</v>
      </c>
      <c r="D209" s="15">
        <v>3401.8</v>
      </c>
      <c r="E209" s="15" t="s">
        <v>13</v>
      </c>
      <c r="F209" s="15">
        <v>-508.87</v>
      </c>
      <c r="G209" s="15" t="s">
        <v>52</v>
      </c>
      <c r="H209" s="15" t="s">
        <v>651</v>
      </c>
      <c r="I209" s="15" t="s">
        <v>21</v>
      </c>
      <c r="J209" s="15" t="s">
        <v>16</v>
      </c>
      <c r="K209" s="15" t="s">
        <v>17</v>
      </c>
      <c r="L209" s="15" t="s">
        <v>299</v>
      </c>
      <c r="M209" s="15" t="s">
        <v>192</v>
      </c>
    </row>
    <row r="210" spans="1:13" x14ac:dyDescent="0.25">
      <c r="A210" s="14">
        <v>45731</v>
      </c>
      <c r="B210" s="14" t="s">
        <v>40</v>
      </c>
      <c r="C210" s="14">
        <v>19</v>
      </c>
      <c r="D210" s="14">
        <v>146.63</v>
      </c>
      <c r="E210" s="14" t="s">
        <v>13</v>
      </c>
      <c r="F210" s="14">
        <v>-30.06</v>
      </c>
      <c r="G210" s="14" t="s">
        <v>146</v>
      </c>
      <c r="H210" s="14" t="s">
        <v>651</v>
      </c>
      <c r="I210" s="14" t="s">
        <v>21</v>
      </c>
      <c r="J210" s="14" t="s">
        <v>16</v>
      </c>
      <c r="K210" s="14" t="s">
        <v>194</v>
      </c>
      <c r="L210" s="14" t="s">
        <v>300</v>
      </c>
      <c r="M210" s="14" t="s">
        <v>192</v>
      </c>
    </row>
    <row r="211" spans="1:13" x14ac:dyDescent="0.25">
      <c r="A211" s="15">
        <v>47108</v>
      </c>
      <c r="B211" s="15" t="s">
        <v>25</v>
      </c>
      <c r="C211" s="15">
        <v>26</v>
      </c>
      <c r="D211" s="15">
        <v>258.11</v>
      </c>
      <c r="E211" s="15" t="s">
        <v>13</v>
      </c>
      <c r="F211" s="15">
        <v>9.9499999999999993</v>
      </c>
      <c r="G211" s="15" t="s">
        <v>68</v>
      </c>
      <c r="H211" s="15" t="s">
        <v>651</v>
      </c>
      <c r="I211" s="15" t="s">
        <v>21</v>
      </c>
      <c r="J211" s="15" t="s">
        <v>16</v>
      </c>
      <c r="K211" s="15" t="s">
        <v>194</v>
      </c>
      <c r="L211" s="15" t="s">
        <v>301</v>
      </c>
      <c r="M211" s="15" t="s">
        <v>192</v>
      </c>
    </row>
    <row r="212" spans="1:13" x14ac:dyDescent="0.25">
      <c r="A212" s="14">
        <v>47108</v>
      </c>
      <c r="B212" s="14" t="s">
        <v>25</v>
      </c>
      <c r="C212" s="14">
        <v>9</v>
      </c>
      <c r="D212" s="14">
        <v>1288.5150000000001</v>
      </c>
      <c r="E212" s="14" t="s">
        <v>13</v>
      </c>
      <c r="F212" s="14">
        <v>-382.57</v>
      </c>
      <c r="G212" s="14" t="s">
        <v>68</v>
      </c>
      <c r="H212" s="14" t="s">
        <v>651</v>
      </c>
      <c r="I212" s="14" t="s">
        <v>21</v>
      </c>
      <c r="J212" s="14" t="s">
        <v>44</v>
      </c>
      <c r="K212" s="14" t="s">
        <v>141</v>
      </c>
      <c r="L212" s="14">
        <v>2180</v>
      </c>
      <c r="M212" s="14" t="s">
        <v>192</v>
      </c>
    </row>
    <row r="213" spans="1:13" x14ac:dyDescent="0.25">
      <c r="A213" s="15">
        <v>50208</v>
      </c>
      <c r="B213" s="15" t="s">
        <v>33</v>
      </c>
      <c r="C213" s="15">
        <v>4</v>
      </c>
      <c r="D213" s="15">
        <v>38.76</v>
      </c>
      <c r="E213" s="15" t="s">
        <v>13</v>
      </c>
      <c r="F213" s="15">
        <v>-12.13</v>
      </c>
      <c r="G213" s="15" t="s">
        <v>302</v>
      </c>
      <c r="H213" s="15" t="s">
        <v>651</v>
      </c>
      <c r="I213" s="15" t="s">
        <v>15</v>
      </c>
      <c r="J213" s="15" t="s">
        <v>16</v>
      </c>
      <c r="K213" s="15" t="s">
        <v>201</v>
      </c>
      <c r="L213" s="15" t="s">
        <v>303</v>
      </c>
      <c r="M213" s="15" t="s">
        <v>192</v>
      </c>
    </row>
    <row r="214" spans="1:13" x14ac:dyDescent="0.25">
      <c r="A214" s="14">
        <v>51525</v>
      </c>
      <c r="B214" s="14" t="s">
        <v>40</v>
      </c>
      <c r="C214" s="14">
        <v>18</v>
      </c>
      <c r="D214" s="14">
        <v>360.24</v>
      </c>
      <c r="E214" s="14" t="s">
        <v>13</v>
      </c>
      <c r="F214" s="14">
        <v>-36.24</v>
      </c>
      <c r="G214" s="14" t="s">
        <v>304</v>
      </c>
      <c r="H214" s="14" t="s">
        <v>651</v>
      </c>
      <c r="I214" s="14" t="s">
        <v>30</v>
      </c>
      <c r="J214" s="14" t="s">
        <v>44</v>
      </c>
      <c r="K214" s="14" t="s">
        <v>206</v>
      </c>
      <c r="L214" s="14" t="s">
        <v>305</v>
      </c>
      <c r="M214" s="14" t="s">
        <v>192</v>
      </c>
    </row>
    <row r="215" spans="1:13" x14ac:dyDescent="0.25">
      <c r="A215" s="15">
        <v>52933</v>
      </c>
      <c r="B215" s="15" t="s">
        <v>28</v>
      </c>
      <c r="C215" s="15">
        <v>44</v>
      </c>
      <c r="D215" s="15">
        <v>210.46</v>
      </c>
      <c r="E215" s="15" t="s">
        <v>13</v>
      </c>
      <c r="F215" s="15">
        <v>50.04</v>
      </c>
      <c r="G215" s="15" t="s">
        <v>179</v>
      </c>
      <c r="H215" s="15" t="s">
        <v>651</v>
      </c>
      <c r="I215" s="15" t="s">
        <v>21</v>
      </c>
      <c r="J215" s="15" t="s">
        <v>16</v>
      </c>
      <c r="K215" s="15" t="s">
        <v>201</v>
      </c>
      <c r="L215" s="15" t="s">
        <v>306</v>
      </c>
      <c r="M215" s="15" t="s">
        <v>192</v>
      </c>
    </row>
    <row r="216" spans="1:13" x14ac:dyDescent="0.25">
      <c r="A216" s="14">
        <v>53894</v>
      </c>
      <c r="B216" s="14" t="s">
        <v>40</v>
      </c>
      <c r="C216" s="14">
        <v>29</v>
      </c>
      <c r="D216" s="14">
        <v>5159.3725000000004</v>
      </c>
      <c r="E216" s="14" t="s">
        <v>13</v>
      </c>
      <c r="F216" s="14">
        <v>1252.48</v>
      </c>
      <c r="G216" s="14" t="s">
        <v>71</v>
      </c>
      <c r="H216" s="14" t="s">
        <v>651</v>
      </c>
      <c r="I216" s="14" t="s">
        <v>21</v>
      </c>
      <c r="J216" s="14" t="s">
        <v>44</v>
      </c>
      <c r="K216" s="14" t="s">
        <v>141</v>
      </c>
      <c r="L216" s="14">
        <v>5125</v>
      </c>
      <c r="M216" s="14" t="s">
        <v>192</v>
      </c>
    </row>
    <row r="217" spans="1:13" x14ac:dyDescent="0.25">
      <c r="A217" s="15">
        <v>56610</v>
      </c>
      <c r="B217" s="15" t="s">
        <v>33</v>
      </c>
      <c r="C217" s="15">
        <v>20</v>
      </c>
      <c r="D217" s="15">
        <v>857.95</v>
      </c>
      <c r="E217" s="15" t="s">
        <v>13</v>
      </c>
      <c r="F217" s="15">
        <v>51.85</v>
      </c>
      <c r="G217" s="15" t="s">
        <v>68</v>
      </c>
      <c r="H217" s="15" t="s">
        <v>651</v>
      </c>
      <c r="I217" s="15" t="s">
        <v>21</v>
      </c>
      <c r="J217" s="15" t="s">
        <v>44</v>
      </c>
      <c r="K217" s="15" t="s">
        <v>206</v>
      </c>
      <c r="L217" s="15" t="s">
        <v>307</v>
      </c>
      <c r="M217" s="15" t="s">
        <v>192</v>
      </c>
    </row>
    <row r="218" spans="1:13" x14ac:dyDescent="0.25">
      <c r="A218" s="14">
        <v>3393</v>
      </c>
      <c r="B218" s="14" t="s">
        <v>12</v>
      </c>
      <c r="C218" s="14">
        <v>7</v>
      </c>
      <c r="D218" s="14">
        <v>127.74</v>
      </c>
      <c r="E218" s="14" t="s">
        <v>13</v>
      </c>
      <c r="F218" s="14">
        <v>-5.57</v>
      </c>
      <c r="G218" s="14" t="s">
        <v>308</v>
      </c>
      <c r="H218" s="14" t="s">
        <v>651</v>
      </c>
      <c r="I218" s="14" t="s">
        <v>21</v>
      </c>
      <c r="J218" s="14" t="s">
        <v>44</v>
      </c>
      <c r="K218" s="14" t="s">
        <v>206</v>
      </c>
      <c r="L218" s="14" t="s">
        <v>309</v>
      </c>
      <c r="M218" s="14" t="s">
        <v>192</v>
      </c>
    </row>
    <row r="219" spans="1:13" x14ac:dyDescent="0.25">
      <c r="A219" s="15">
        <v>7015</v>
      </c>
      <c r="B219" s="15" t="s">
        <v>25</v>
      </c>
      <c r="C219" s="15">
        <v>42</v>
      </c>
      <c r="D219" s="15">
        <v>7143.9269999999997</v>
      </c>
      <c r="E219" s="15" t="s">
        <v>13</v>
      </c>
      <c r="F219" s="15">
        <v>2374.73</v>
      </c>
      <c r="G219" s="15" t="s">
        <v>310</v>
      </c>
      <c r="H219" s="15" t="s">
        <v>651</v>
      </c>
      <c r="I219" s="15" t="s">
        <v>30</v>
      </c>
      <c r="J219" s="15" t="s">
        <v>44</v>
      </c>
      <c r="K219" s="15" t="s">
        <v>141</v>
      </c>
      <c r="L219" s="15" t="s">
        <v>311</v>
      </c>
      <c r="M219" s="15" t="s">
        <v>192</v>
      </c>
    </row>
    <row r="220" spans="1:13" x14ac:dyDescent="0.25">
      <c r="A220" s="14">
        <v>9925</v>
      </c>
      <c r="B220" s="14" t="s">
        <v>40</v>
      </c>
      <c r="C220" s="14">
        <v>43</v>
      </c>
      <c r="D220" s="14">
        <v>1751.68</v>
      </c>
      <c r="E220" s="14" t="s">
        <v>13</v>
      </c>
      <c r="F220" s="14">
        <v>771.83</v>
      </c>
      <c r="G220" s="14" t="s">
        <v>312</v>
      </c>
      <c r="H220" s="14" t="s">
        <v>651</v>
      </c>
      <c r="I220" s="14" t="s">
        <v>15</v>
      </c>
      <c r="J220" s="14" t="s">
        <v>16</v>
      </c>
      <c r="K220" s="14" t="s">
        <v>201</v>
      </c>
      <c r="L220" s="14" t="s">
        <v>313</v>
      </c>
      <c r="M220" s="14" t="s">
        <v>192</v>
      </c>
    </row>
    <row r="221" spans="1:13" x14ac:dyDescent="0.25">
      <c r="A221" s="15">
        <v>20455</v>
      </c>
      <c r="B221" s="15" t="s">
        <v>40</v>
      </c>
      <c r="C221" s="15">
        <v>7</v>
      </c>
      <c r="D221" s="15">
        <v>381.1995</v>
      </c>
      <c r="E221" s="15" t="s">
        <v>13</v>
      </c>
      <c r="F221" s="15">
        <v>-233.56</v>
      </c>
      <c r="G221" s="15" t="s">
        <v>113</v>
      </c>
      <c r="H221" s="15" t="s">
        <v>651</v>
      </c>
      <c r="I221" s="15" t="s">
        <v>15</v>
      </c>
      <c r="J221" s="15" t="s">
        <v>44</v>
      </c>
      <c r="K221" s="15" t="s">
        <v>141</v>
      </c>
      <c r="L221" s="15" t="s">
        <v>314</v>
      </c>
      <c r="M221" s="15" t="s">
        <v>192</v>
      </c>
    </row>
    <row r="222" spans="1:13" x14ac:dyDescent="0.25">
      <c r="A222" s="14">
        <v>38625</v>
      </c>
      <c r="B222" s="14" t="s">
        <v>25</v>
      </c>
      <c r="C222" s="14">
        <v>28</v>
      </c>
      <c r="D222" s="14">
        <v>2752</v>
      </c>
      <c r="E222" s="14" t="s">
        <v>13</v>
      </c>
      <c r="F222" s="14">
        <v>336.47</v>
      </c>
      <c r="G222" s="14" t="s">
        <v>312</v>
      </c>
      <c r="H222" s="14" t="s">
        <v>653</v>
      </c>
      <c r="I222" s="14" t="s">
        <v>15</v>
      </c>
      <c r="J222" s="14" t="s">
        <v>44</v>
      </c>
      <c r="K222" s="14" t="s">
        <v>206</v>
      </c>
      <c r="L222" s="14" t="s">
        <v>315</v>
      </c>
      <c r="M222" s="14" t="s">
        <v>192</v>
      </c>
    </row>
    <row r="223" spans="1:13" x14ac:dyDescent="0.25">
      <c r="A223" s="15">
        <v>41217</v>
      </c>
      <c r="B223" s="15" t="s">
        <v>12</v>
      </c>
      <c r="C223" s="15">
        <v>23</v>
      </c>
      <c r="D223" s="15">
        <v>1314.64</v>
      </c>
      <c r="E223" s="15" t="s">
        <v>13</v>
      </c>
      <c r="F223" s="15">
        <v>575.38</v>
      </c>
      <c r="G223" s="15" t="s">
        <v>316</v>
      </c>
      <c r="H223" s="15" t="s">
        <v>653</v>
      </c>
      <c r="I223" s="15" t="s">
        <v>21</v>
      </c>
      <c r="J223" s="15" t="s">
        <v>16</v>
      </c>
      <c r="K223" s="15" t="s">
        <v>194</v>
      </c>
      <c r="L223" s="15" t="s">
        <v>317</v>
      </c>
      <c r="M223" s="15" t="s">
        <v>192</v>
      </c>
    </row>
    <row r="224" spans="1:13" x14ac:dyDescent="0.25">
      <c r="A224" s="14">
        <v>41927</v>
      </c>
      <c r="B224" s="14" t="s">
        <v>25</v>
      </c>
      <c r="C224" s="14">
        <v>46</v>
      </c>
      <c r="D224" s="14">
        <v>2332.23</v>
      </c>
      <c r="E224" s="14" t="s">
        <v>13</v>
      </c>
      <c r="F224" s="14">
        <v>1085.93</v>
      </c>
      <c r="G224" s="14" t="s">
        <v>310</v>
      </c>
      <c r="H224" s="14" t="s">
        <v>653</v>
      </c>
      <c r="I224" s="14" t="s">
        <v>30</v>
      </c>
      <c r="J224" s="14" t="s">
        <v>16</v>
      </c>
      <c r="K224" s="14" t="s">
        <v>194</v>
      </c>
      <c r="L224" s="14" t="s">
        <v>237</v>
      </c>
      <c r="M224" s="14" t="s">
        <v>192</v>
      </c>
    </row>
    <row r="225" spans="1:13" x14ac:dyDescent="0.25">
      <c r="A225" s="15">
        <v>48230</v>
      </c>
      <c r="B225" s="15" t="s">
        <v>25</v>
      </c>
      <c r="C225" s="15">
        <v>39</v>
      </c>
      <c r="D225" s="15">
        <v>1140.26</v>
      </c>
      <c r="E225" s="15" t="s">
        <v>13</v>
      </c>
      <c r="F225" s="15">
        <v>387.2</v>
      </c>
      <c r="G225" s="15" t="s">
        <v>113</v>
      </c>
      <c r="H225" s="15" t="s">
        <v>650</v>
      </c>
      <c r="I225" s="15" t="s">
        <v>15</v>
      </c>
      <c r="J225" s="15" t="s">
        <v>22</v>
      </c>
      <c r="K225" s="15" t="s">
        <v>23</v>
      </c>
      <c r="L225" s="15" t="s">
        <v>318</v>
      </c>
      <c r="M225" s="15" t="s">
        <v>192</v>
      </c>
    </row>
    <row r="226" spans="1:13" x14ac:dyDescent="0.25">
      <c r="A226" s="14">
        <v>53600</v>
      </c>
      <c r="B226" s="14" t="s">
        <v>33</v>
      </c>
      <c r="C226" s="14">
        <v>8</v>
      </c>
      <c r="D226" s="14">
        <v>55.59</v>
      </c>
      <c r="E226" s="14" t="s">
        <v>13</v>
      </c>
      <c r="F226" s="14">
        <v>-17.95</v>
      </c>
      <c r="G226" s="14" t="s">
        <v>319</v>
      </c>
      <c r="H226" s="14" t="s">
        <v>650</v>
      </c>
      <c r="I226" s="14" t="s">
        <v>35</v>
      </c>
      <c r="J226" s="14" t="s">
        <v>16</v>
      </c>
      <c r="K226" s="14" t="s">
        <v>201</v>
      </c>
      <c r="L226" s="14" t="s">
        <v>320</v>
      </c>
      <c r="M226" s="14" t="s">
        <v>192</v>
      </c>
    </row>
    <row r="227" spans="1:13" x14ac:dyDescent="0.25">
      <c r="A227" s="15">
        <v>54150</v>
      </c>
      <c r="B227" s="15" t="s">
        <v>40</v>
      </c>
      <c r="C227" s="15">
        <v>12</v>
      </c>
      <c r="D227" s="15">
        <v>2011.6355000000001</v>
      </c>
      <c r="E227" s="15" t="s">
        <v>13</v>
      </c>
      <c r="F227" s="15">
        <v>-53.69</v>
      </c>
      <c r="G227" s="15" t="s">
        <v>321</v>
      </c>
      <c r="H227" s="15" t="s">
        <v>650</v>
      </c>
      <c r="I227" s="15" t="s">
        <v>15</v>
      </c>
      <c r="J227" s="15" t="s">
        <v>44</v>
      </c>
      <c r="K227" s="15" t="s">
        <v>141</v>
      </c>
      <c r="L227" s="15" t="s">
        <v>248</v>
      </c>
      <c r="M227" s="15" t="s">
        <v>192</v>
      </c>
    </row>
    <row r="228" spans="1:13" x14ac:dyDescent="0.25">
      <c r="A228" s="14">
        <v>2147</v>
      </c>
      <c r="B228" s="14" t="s">
        <v>25</v>
      </c>
      <c r="C228" s="14">
        <v>15</v>
      </c>
      <c r="D228" s="14">
        <v>605.1</v>
      </c>
      <c r="E228" s="14" t="s">
        <v>13</v>
      </c>
      <c r="F228" s="14">
        <v>92.81</v>
      </c>
      <c r="G228" s="14" t="s">
        <v>135</v>
      </c>
      <c r="H228" s="14" t="s">
        <v>650</v>
      </c>
      <c r="I228" s="14" t="s">
        <v>30</v>
      </c>
      <c r="J228" s="14" t="s">
        <v>16</v>
      </c>
      <c r="K228" s="14" t="s">
        <v>38</v>
      </c>
      <c r="L228" s="14" t="s">
        <v>251</v>
      </c>
      <c r="M228" s="14" t="s">
        <v>192</v>
      </c>
    </row>
    <row r="229" spans="1:13" x14ac:dyDescent="0.25">
      <c r="A229" s="15">
        <v>14503</v>
      </c>
      <c r="B229" s="15" t="s">
        <v>25</v>
      </c>
      <c r="C229" s="15">
        <v>14</v>
      </c>
      <c r="D229" s="15">
        <v>438.47</v>
      </c>
      <c r="E229" s="15" t="s">
        <v>13</v>
      </c>
      <c r="F229" s="15">
        <v>157.88999999999999</v>
      </c>
      <c r="G229" s="15" t="s">
        <v>114</v>
      </c>
      <c r="H229" s="15" t="s">
        <v>650</v>
      </c>
      <c r="I229" s="15" t="s">
        <v>15</v>
      </c>
      <c r="J229" s="15" t="s">
        <v>16</v>
      </c>
      <c r="K229" s="15" t="s">
        <v>201</v>
      </c>
      <c r="L229" s="15" t="s">
        <v>322</v>
      </c>
      <c r="M229" s="15" t="s">
        <v>192</v>
      </c>
    </row>
    <row r="230" spans="1:13" x14ac:dyDescent="0.25">
      <c r="A230" s="14">
        <v>16165</v>
      </c>
      <c r="B230" s="14" t="s">
        <v>25</v>
      </c>
      <c r="C230" s="14">
        <v>4</v>
      </c>
      <c r="D230" s="14">
        <v>136.68</v>
      </c>
      <c r="E230" s="14" t="s">
        <v>13</v>
      </c>
      <c r="F230" s="14">
        <v>-125.16</v>
      </c>
      <c r="G230" s="14" t="s">
        <v>135</v>
      </c>
      <c r="H230" s="14" t="s">
        <v>650</v>
      </c>
      <c r="I230" s="14" t="s">
        <v>35</v>
      </c>
      <c r="J230" s="14" t="s">
        <v>44</v>
      </c>
      <c r="K230" s="14" t="s">
        <v>206</v>
      </c>
      <c r="L230" s="14" t="s">
        <v>323</v>
      </c>
      <c r="M230" s="14" t="s">
        <v>192</v>
      </c>
    </row>
    <row r="231" spans="1:13" x14ac:dyDescent="0.25">
      <c r="A231" s="15">
        <v>16165</v>
      </c>
      <c r="B231" s="15" t="s">
        <v>25</v>
      </c>
      <c r="C231" s="15">
        <v>19</v>
      </c>
      <c r="D231" s="15">
        <v>3555.29</v>
      </c>
      <c r="E231" s="15" t="s">
        <v>13</v>
      </c>
      <c r="F231" s="15">
        <v>183.28</v>
      </c>
      <c r="G231" s="15" t="s">
        <v>135</v>
      </c>
      <c r="H231" s="15" t="s">
        <v>650</v>
      </c>
      <c r="I231" s="15" t="s">
        <v>35</v>
      </c>
      <c r="J231" s="15" t="s">
        <v>16</v>
      </c>
      <c r="K231" s="15" t="s">
        <v>17</v>
      </c>
      <c r="L231" s="15" t="s">
        <v>324</v>
      </c>
      <c r="M231" s="15" t="s">
        <v>192</v>
      </c>
    </row>
    <row r="232" spans="1:13" x14ac:dyDescent="0.25">
      <c r="A232" s="14">
        <v>24386</v>
      </c>
      <c r="B232" s="14" t="s">
        <v>12</v>
      </c>
      <c r="C232" s="14">
        <v>15</v>
      </c>
      <c r="D232" s="14">
        <v>76.94</v>
      </c>
      <c r="E232" s="14" t="s">
        <v>13</v>
      </c>
      <c r="F232" s="14">
        <v>29.67</v>
      </c>
      <c r="G232" s="14" t="s">
        <v>114</v>
      </c>
      <c r="H232" s="14" t="s">
        <v>650</v>
      </c>
      <c r="I232" s="14" t="s">
        <v>15</v>
      </c>
      <c r="J232" s="14" t="s">
        <v>16</v>
      </c>
      <c r="K232" s="14" t="s">
        <v>190</v>
      </c>
      <c r="L232" s="14" t="s">
        <v>325</v>
      </c>
      <c r="M232" s="14" t="s">
        <v>192</v>
      </c>
    </row>
    <row r="233" spans="1:13" x14ac:dyDescent="0.25">
      <c r="A233" s="15">
        <v>26016</v>
      </c>
      <c r="B233" s="15" t="s">
        <v>12</v>
      </c>
      <c r="C233" s="15">
        <v>44</v>
      </c>
      <c r="D233" s="15">
        <v>1642.6420000000001</v>
      </c>
      <c r="E233" s="15" t="s">
        <v>13</v>
      </c>
      <c r="F233" s="15">
        <v>314.83999999999997</v>
      </c>
      <c r="G233" s="15" t="s">
        <v>326</v>
      </c>
      <c r="H233" s="15" t="s">
        <v>650</v>
      </c>
      <c r="I233" s="15" t="s">
        <v>21</v>
      </c>
      <c r="J233" s="15" t="s">
        <v>44</v>
      </c>
      <c r="K233" s="15" t="s">
        <v>141</v>
      </c>
      <c r="L233" s="15" t="s">
        <v>327</v>
      </c>
      <c r="M233" s="15" t="s">
        <v>192</v>
      </c>
    </row>
    <row r="234" spans="1:13" x14ac:dyDescent="0.25">
      <c r="A234" s="14">
        <v>28130</v>
      </c>
      <c r="B234" s="14" t="s">
        <v>28</v>
      </c>
      <c r="C234" s="14">
        <v>23</v>
      </c>
      <c r="D234" s="14">
        <v>404.24</v>
      </c>
      <c r="E234" s="14" t="s">
        <v>13</v>
      </c>
      <c r="F234" s="14">
        <v>-76.989999999999995</v>
      </c>
      <c r="G234" s="14" t="s">
        <v>328</v>
      </c>
      <c r="H234" s="14" t="s">
        <v>649</v>
      </c>
      <c r="I234" s="14" t="s">
        <v>15</v>
      </c>
      <c r="J234" s="14" t="s">
        <v>16</v>
      </c>
      <c r="K234" s="14" t="s">
        <v>201</v>
      </c>
      <c r="L234" s="14" t="s">
        <v>329</v>
      </c>
      <c r="M234" s="14" t="s">
        <v>192</v>
      </c>
    </row>
    <row r="235" spans="1:13" x14ac:dyDescent="0.25">
      <c r="A235" s="15">
        <v>28130</v>
      </c>
      <c r="B235" s="15" t="s">
        <v>28</v>
      </c>
      <c r="C235" s="15">
        <v>32</v>
      </c>
      <c r="D235" s="15">
        <v>1381.88</v>
      </c>
      <c r="E235" s="15" t="s">
        <v>13</v>
      </c>
      <c r="F235" s="15">
        <v>598.20000000000005</v>
      </c>
      <c r="G235" s="15" t="s">
        <v>328</v>
      </c>
      <c r="H235" s="15" t="s">
        <v>649</v>
      </c>
      <c r="I235" s="15" t="s">
        <v>15</v>
      </c>
      <c r="J235" s="15" t="s">
        <v>22</v>
      </c>
      <c r="K235" s="15" t="s">
        <v>23</v>
      </c>
      <c r="L235" s="15" t="s">
        <v>330</v>
      </c>
      <c r="M235" s="15" t="s">
        <v>192</v>
      </c>
    </row>
    <row r="236" spans="1:13" x14ac:dyDescent="0.25">
      <c r="A236" s="14">
        <v>28290</v>
      </c>
      <c r="B236" s="14" t="s">
        <v>28</v>
      </c>
      <c r="C236" s="14">
        <v>43</v>
      </c>
      <c r="D236" s="14">
        <v>1307.3499999999999</v>
      </c>
      <c r="E236" s="14" t="s">
        <v>13</v>
      </c>
      <c r="F236" s="14">
        <v>-154.24</v>
      </c>
      <c r="G236" s="14" t="s">
        <v>184</v>
      </c>
      <c r="H236" s="14" t="s">
        <v>649</v>
      </c>
      <c r="I236" s="14" t="s">
        <v>30</v>
      </c>
      <c r="J236" s="14" t="s">
        <v>44</v>
      </c>
      <c r="K236" s="14" t="s">
        <v>206</v>
      </c>
      <c r="L236" s="14" t="s">
        <v>331</v>
      </c>
      <c r="M236" s="14" t="s">
        <v>192</v>
      </c>
    </row>
    <row r="237" spans="1:13" x14ac:dyDescent="0.25">
      <c r="A237" s="15">
        <v>28290</v>
      </c>
      <c r="B237" s="15" t="s">
        <v>28</v>
      </c>
      <c r="C237" s="15">
        <v>3</v>
      </c>
      <c r="D237" s="15">
        <v>523.58000000000004</v>
      </c>
      <c r="E237" s="15" t="s">
        <v>13</v>
      </c>
      <c r="F237" s="15">
        <v>-179.36</v>
      </c>
      <c r="G237" s="15" t="s">
        <v>184</v>
      </c>
      <c r="H237" s="15" t="s">
        <v>649</v>
      </c>
      <c r="I237" s="15" t="s">
        <v>30</v>
      </c>
      <c r="J237" s="15" t="s">
        <v>16</v>
      </c>
      <c r="K237" s="15" t="s">
        <v>17</v>
      </c>
      <c r="L237" s="15" t="s">
        <v>261</v>
      </c>
      <c r="M237" s="15" t="s">
        <v>192</v>
      </c>
    </row>
    <row r="238" spans="1:13" x14ac:dyDescent="0.25">
      <c r="A238" s="14">
        <v>31238</v>
      </c>
      <c r="B238" s="14" t="s">
        <v>33</v>
      </c>
      <c r="C238" s="14">
        <v>21</v>
      </c>
      <c r="D238" s="14">
        <v>7512.03</v>
      </c>
      <c r="E238" s="14" t="s">
        <v>13</v>
      </c>
      <c r="F238" s="14">
        <v>2017.64</v>
      </c>
      <c r="G238" s="14" t="s">
        <v>332</v>
      </c>
      <c r="H238" s="14" t="s">
        <v>649</v>
      </c>
      <c r="I238" s="14" t="s">
        <v>15</v>
      </c>
      <c r="J238" s="14" t="s">
        <v>16</v>
      </c>
      <c r="K238" s="14" t="s">
        <v>38</v>
      </c>
      <c r="L238" s="14" t="s">
        <v>333</v>
      </c>
      <c r="M238" s="14" t="s">
        <v>192</v>
      </c>
    </row>
    <row r="239" spans="1:13" x14ac:dyDescent="0.25">
      <c r="A239" s="15">
        <v>41059</v>
      </c>
      <c r="B239" s="15" t="s">
        <v>33</v>
      </c>
      <c r="C239" s="15">
        <v>26</v>
      </c>
      <c r="D239" s="15">
        <v>363.16</v>
      </c>
      <c r="E239" s="15" t="s">
        <v>13</v>
      </c>
      <c r="F239" s="15">
        <v>3.92</v>
      </c>
      <c r="G239" s="15" t="s">
        <v>182</v>
      </c>
      <c r="H239" s="15" t="s">
        <v>649</v>
      </c>
      <c r="I239" s="15" t="s">
        <v>15</v>
      </c>
      <c r="J239" s="15" t="s">
        <v>16</v>
      </c>
      <c r="K239" s="15" t="s">
        <v>201</v>
      </c>
      <c r="L239" s="15" t="s">
        <v>334</v>
      </c>
      <c r="M239" s="15" t="s">
        <v>192</v>
      </c>
    </row>
    <row r="240" spans="1:13" x14ac:dyDescent="0.25">
      <c r="A240" s="14">
        <v>43424</v>
      </c>
      <c r="B240" s="14" t="s">
        <v>25</v>
      </c>
      <c r="C240" s="14">
        <v>34</v>
      </c>
      <c r="D240" s="14">
        <v>772.56</v>
      </c>
      <c r="E240" s="14" t="s">
        <v>13</v>
      </c>
      <c r="F240" s="14">
        <v>143.87</v>
      </c>
      <c r="G240" s="14" t="s">
        <v>184</v>
      </c>
      <c r="H240" s="14" t="s">
        <v>649</v>
      </c>
      <c r="I240" s="14" t="s">
        <v>30</v>
      </c>
      <c r="J240" s="14" t="s">
        <v>16</v>
      </c>
      <c r="K240" s="14" t="s">
        <v>38</v>
      </c>
      <c r="L240" s="14" t="s">
        <v>335</v>
      </c>
      <c r="M240" s="14" t="s">
        <v>192</v>
      </c>
    </row>
    <row r="241" spans="1:13" x14ac:dyDescent="0.25">
      <c r="A241" s="15">
        <v>46243</v>
      </c>
      <c r="B241" s="15" t="s">
        <v>28</v>
      </c>
      <c r="C241" s="15">
        <v>31</v>
      </c>
      <c r="D241" s="15">
        <v>614.35</v>
      </c>
      <c r="E241" s="15" t="s">
        <v>13</v>
      </c>
      <c r="F241" s="15">
        <v>78.89</v>
      </c>
      <c r="G241" s="15" t="s">
        <v>184</v>
      </c>
      <c r="H241" s="15" t="s">
        <v>649</v>
      </c>
      <c r="I241" s="15" t="s">
        <v>15</v>
      </c>
      <c r="J241" s="15" t="s">
        <v>16</v>
      </c>
      <c r="K241" s="15" t="s">
        <v>194</v>
      </c>
      <c r="L241" s="15" t="s">
        <v>336</v>
      </c>
      <c r="M241" s="15" t="s">
        <v>192</v>
      </c>
    </row>
    <row r="242" spans="1:13" x14ac:dyDescent="0.25">
      <c r="A242" s="14">
        <v>51361</v>
      </c>
      <c r="B242" s="14" t="s">
        <v>28</v>
      </c>
      <c r="C242" s="14">
        <v>14</v>
      </c>
      <c r="D242" s="14">
        <v>76.06</v>
      </c>
      <c r="E242" s="14" t="s">
        <v>13</v>
      </c>
      <c r="F242" s="14">
        <v>-35.99</v>
      </c>
      <c r="G242" s="14" t="s">
        <v>185</v>
      </c>
      <c r="H242" s="14" t="s">
        <v>649</v>
      </c>
      <c r="I242" s="14" t="s">
        <v>15</v>
      </c>
      <c r="J242" s="14" t="s">
        <v>16</v>
      </c>
      <c r="K242" s="14" t="s">
        <v>194</v>
      </c>
      <c r="L242" s="14" t="s">
        <v>337</v>
      </c>
      <c r="M242" s="14" t="s">
        <v>192</v>
      </c>
    </row>
    <row r="243" spans="1:13" x14ac:dyDescent="0.25">
      <c r="A243" s="15">
        <v>51780</v>
      </c>
      <c r="B243" s="15" t="s">
        <v>28</v>
      </c>
      <c r="C243" s="15">
        <v>42</v>
      </c>
      <c r="D243" s="15">
        <v>372.69</v>
      </c>
      <c r="E243" s="15" t="s">
        <v>13</v>
      </c>
      <c r="F243" s="15">
        <v>-177.03</v>
      </c>
      <c r="G243" s="15" t="s">
        <v>338</v>
      </c>
      <c r="H243" s="15" t="s">
        <v>649</v>
      </c>
      <c r="I243" s="15" t="s">
        <v>21</v>
      </c>
      <c r="J243" s="15" t="s">
        <v>16</v>
      </c>
      <c r="K243" s="15" t="s">
        <v>201</v>
      </c>
      <c r="L243" s="15" t="s">
        <v>339</v>
      </c>
      <c r="M243" s="15" t="s">
        <v>192</v>
      </c>
    </row>
    <row r="244" spans="1:13" x14ac:dyDescent="0.25">
      <c r="A244" s="14">
        <v>59909</v>
      </c>
      <c r="B244" s="14" t="s">
        <v>28</v>
      </c>
      <c r="C244" s="14">
        <v>46</v>
      </c>
      <c r="D244" s="14">
        <v>411.56</v>
      </c>
      <c r="E244" s="14" t="s">
        <v>13</v>
      </c>
      <c r="F244" s="14">
        <v>-188.02</v>
      </c>
      <c r="G244" s="14" t="s">
        <v>340</v>
      </c>
      <c r="H244" s="14" t="s">
        <v>649</v>
      </c>
      <c r="I244" s="14" t="s">
        <v>35</v>
      </c>
      <c r="J244" s="14" t="s">
        <v>16</v>
      </c>
      <c r="K244" s="14" t="s">
        <v>17</v>
      </c>
      <c r="L244" s="14" t="s">
        <v>341</v>
      </c>
      <c r="M244" s="14" t="s">
        <v>192</v>
      </c>
    </row>
    <row r="245" spans="1:13" x14ac:dyDescent="0.25">
      <c r="A245" s="15">
        <v>15808</v>
      </c>
      <c r="B245" s="15" t="s">
        <v>40</v>
      </c>
      <c r="C245" s="15">
        <v>42</v>
      </c>
      <c r="D245" s="15">
        <v>906.64</v>
      </c>
      <c r="E245" s="15" t="s">
        <v>13</v>
      </c>
      <c r="F245" s="15">
        <v>-148.93</v>
      </c>
      <c r="G245" s="15" t="s">
        <v>189</v>
      </c>
      <c r="H245" s="15" t="s">
        <v>649</v>
      </c>
      <c r="I245" s="15" t="s">
        <v>15</v>
      </c>
      <c r="J245" s="15" t="s">
        <v>16</v>
      </c>
      <c r="K245" s="15" t="s">
        <v>201</v>
      </c>
      <c r="L245" s="15" t="s">
        <v>342</v>
      </c>
      <c r="M245" s="15" t="s">
        <v>192</v>
      </c>
    </row>
    <row r="246" spans="1:13" x14ac:dyDescent="0.25">
      <c r="A246" s="14">
        <v>21091</v>
      </c>
      <c r="B246" s="14" t="s">
        <v>12</v>
      </c>
      <c r="C246" s="14">
        <v>32</v>
      </c>
      <c r="D246" s="14">
        <v>270.73</v>
      </c>
      <c r="E246" s="14" t="s">
        <v>13</v>
      </c>
      <c r="F246" s="14">
        <v>-54.57</v>
      </c>
      <c r="G246" s="14" t="s">
        <v>189</v>
      </c>
      <c r="H246" s="14" t="s">
        <v>649</v>
      </c>
      <c r="I246" s="14" t="s">
        <v>15</v>
      </c>
      <c r="J246" s="14" t="s">
        <v>16</v>
      </c>
      <c r="K246" s="14" t="s">
        <v>201</v>
      </c>
      <c r="L246" s="14" t="s">
        <v>343</v>
      </c>
      <c r="M246" s="14" t="s">
        <v>192</v>
      </c>
    </row>
    <row r="247" spans="1:13" x14ac:dyDescent="0.25">
      <c r="A247" s="15">
        <v>28420</v>
      </c>
      <c r="B247" s="15" t="s">
        <v>28</v>
      </c>
      <c r="C247" s="15">
        <v>2</v>
      </c>
      <c r="D247" s="15">
        <v>45.64</v>
      </c>
      <c r="E247" s="15" t="s">
        <v>13</v>
      </c>
      <c r="F247" s="15">
        <v>-0.11</v>
      </c>
      <c r="G247" s="15" t="s">
        <v>189</v>
      </c>
      <c r="H247" s="15" t="s">
        <v>649</v>
      </c>
      <c r="I247" s="15" t="s">
        <v>15</v>
      </c>
      <c r="J247" s="15" t="s">
        <v>16</v>
      </c>
      <c r="K247" s="15" t="s">
        <v>211</v>
      </c>
      <c r="L247" s="15" t="s">
        <v>344</v>
      </c>
      <c r="M247" s="15" t="s">
        <v>192</v>
      </c>
    </row>
    <row r="248" spans="1:13" x14ac:dyDescent="0.25">
      <c r="A248" s="14">
        <v>33255</v>
      </c>
      <c r="B248" s="14" t="s">
        <v>40</v>
      </c>
      <c r="C248" s="14">
        <v>19</v>
      </c>
      <c r="D248" s="14">
        <v>108.21</v>
      </c>
      <c r="E248" s="14" t="s">
        <v>13</v>
      </c>
      <c r="F248" s="14">
        <v>-50.02</v>
      </c>
      <c r="G248" s="14" t="s">
        <v>345</v>
      </c>
      <c r="H248" s="14" t="s">
        <v>649</v>
      </c>
      <c r="I248" s="14" t="s">
        <v>30</v>
      </c>
      <c r="J248" s="14" t="s">
        <v>16</v>
      </c>
      <c r="K248" s="14" t="s">
        <v>194</v>
      </c>
      <c r="L248" s="14" t="s">
        <v>346</v>
      </c>
      <c r="M248" s="14" t="s">
        <v>192</v>
      </c>
    </row>
    <row r="249" spans="1:13" x14ac:dyDescent="0.25">
      <c r="A249" s="15">
        <v>35584</v>
      </c>
      <c r="B249" s="15" t="s">
        <v>33</v>
      </c>
      <c r="C249" s="15">
        <v>15</v>
      </c>
      <c r="D249" s="15">
        <v>150.33000000000001</v>
      </c>
      <c r="E249" s="15" t="s">
        <v>13</v>
      </c>
      <c r="F249" s="15">
        <v>-98.23</v>
      </c>
      <c r="G249" s="15" t="s">
        <v>347</v>
      </c>
      <c r="H249" s="15" t="s">
        <v>649</v>
      </c>
      <c r="I249" s="15" t="s">
        <v>15</v>
      </c>
      <c r="J249" s="15" t="s">
        <v>16</v>
      </c>
      <c r="K249" s="15" t="s">
        <v>17</v>
      </c>
      <c r="L249" s="15" t="s">
        <v>348</v>
      </c>
      <c r="M249" s="15" t="s">
        <v>192</v>
      </c>
    </row>
    <row r="250" spans="1:13" x14ac:dyDescent="0.25">
      <c r="A250" s="14">
        <v>35908</v>
      </c>
      <c r="B250" s="14" t="s">
        <v>25</v>
      </c>
      <c r="C250" s="14">
        <v>45</v>
      </c>
      <c r="D250" s="14">
        <v>529.28</v>
      </c>
      <c r="E250" s="14" t="s">
        <v>13</v>
      </c>
      <c r="F250" s="14">
        <v>-30.27</v>
      </c>
      <c r="G250" s="14" t="s">
        <v>349</v>
      </c>
      <c r="H250" s="14" t="s">
        <v>649</v>
      </c>
      <c r="I250" s="14" t="s">
        <v>35</v>
      </c>
      <c r="J250" s="14" t="s">
        <v>16</v>
      </c>
      <c r="K250" s="14" t="s">
        <v>17</v>
      </c>
      <c r="L250" s="14" t="s">
        <v>222</v>
      </c>
      <c r="M250" s="14" t="s">
        <v>192</v>
      </c>
    </row>
    <row r="251" spans="1:13" x14ac:dyDescent="0.25">
      <c r="A251" s="15">
        <v>293</v>
      </c>
      <c r="B251" s="15" t="s">
        <v>12</v>
      </c>
      <c r="C251" s="15">
        <v>27</v>
      </c>
      <c r="D251" s="15">
        <v>244.57</v>
      </c>
      <c r="E251" s="15" t="s">
        <v>60</v>
      </c>
      <c r="F251" s="15">
        <v>46.71</v>
      </c>
      <c r="G251" s="15" t="s">
        <v>350</v>
      </c>
      <c r="H251" s="15" t="s">
        <v>648</v>
      </c>
      <c r="I251" s="15" t="s">
        <v>21</v>
      </c>
      <c r="J251" s="15" t="s">
        <v>16</v>
      </c>
      <c r="K251" s="15" t="s">
        <v>201</v>
      </c>
      <c r="L251" s="15" t="s">
        <v>351</v>
      </c>
      <c r="M251" s="15" t="s">
        <v>192</v>
      </c>
    </row>
    <row r="252" spans="1:13" x14ac:dyDescent="0.25">
      <c r="A252" s="14">
        <v>1792</v>
      </c>
      <c r="B252" s="14" t="s">
        <v>28</v>
      </c>
      <c r="C252" s="14">
        <v>28</v>
      </c>
      <c r="D252" s="14">
        <v>370.48</v>
      </c>
      <c r="E252" s="14" t="s">
        <v>60</v>
      </c>
      <c r="F252" s="14">
        <v>-5.45</v>
      </c>
      <c r="G252" s="14" t="s">
        <v>137</v>
      </c>
      <c r="H252" s="14" t="s">
        <v>648</v>
      </c>
      <c r="I252" s="14" t="s">
        <v>21</v>
      </c>
      <c r="J252" s="14" t="s">
        <v>16</v>
      </c>
      <c r="K252" s="14" t="s">
        <v>17</v>
      </c>
      <c r="L252" s="14" t="s">
        <v>352</v>
      </c>
      <c r="M252" s="14" t="s">
        <v>192</v>
      </c>
    </row>
    <row r="253" spans="1:13" x14ac:dyDescent="0.25">
      <c r="A253" s="15">
        <v>6980</v>
      </c>
      <c r="B253" s="15" t="s">
        <v>25</v>
      </c>
      <c r="C253" s="15">
        <v>18</v>
      </c>
      <c r="D253" s="15">
        <v>136.29</v>
      </c>
      <c r="E253" s="15" t="s">
        <v>60</v>
      </c>
      <c r="F253" s="15">
        <v>-77.28</v>
      </c>
      <c r="G253" s="15" t="s">
        <v>353</v>
      </c>
      <c r="H253" s="15" t="s">
        <v>648</v>
      </c>
      <c r="I253" s="15" t="s">
        <v>21</v>
      </c>
      <c r="J253" s="15" t="s">
        <v>16</v>
      </c>
      <c r="K253" s="15" t="s">
        <v>201</v>
      </c>
      <c r="L253" s="15" t="s">
        <v>354</v>
      </c>
      <c r="M253" s="15" t="s">
        <v>192</v>
      </c>
    </row>
    <row r="254" spans="1:13" x14ac:dyDescent="0.25">
      <c r="A254" s="14">
        <v>8995</v>
      </c>
      <c r="B254" s="14" t="s">
        <v>12</v>
      </c>
      <c r="C254" s="14">
        <v>42</v>
      </c>
      <c r="D254" s="14">
        <v>266.36</v>
      </c>
      <c r="E254" s="14" t="s">
        <v>60</v>
      </c>
      <c r="F254" s="14">
        <v>-191.28</v>
      </c>
      <c r="G254" s="14" t="s">
        <v>20</v>
      </c>
      <c r="H254" s="14" t="s">
        <v>652</v>
      </c>
      <c r="I254" s="14" t="s">
        <v>21</v>
      </c>
      <c r="J254" s="14" t="s">
        <v>16</v>
      </c>
      <c r="K254" s="14" t="s">
        <v>194</v>
      </c>
      <c r="L254" s="14" t="s">
        <v>355</v>
      </c>
      <c r="M254" s="14" t="s">
        <v>192</v>
      </c>
    </row>
    <row r="255" spans="1:13" x14ac:dyDescent="0.25">
      <c r="A255" s="15">
        <v>10945</v>
      </c>
      <c r="B255" s="15" t="s">
        <v>33</v>
      </c>
      <c r="C255" s="15">
        <v>14</v>
      </c>
      <c r="D255" s="15">
        <v>1170.0250000000001</v>
      </c>
      <c r="E255" s="15" t="s">
        <v>60</v>
      </c>
      <c r="F255" s="15">
        <v>4.22</v>
      </c>
      <c r="G255" s="15" t="s">
        <v>353</v>
      </c>
      <c r="H255" s="15" t="s">
        <v>652</v>
      </c>
      <c r="I255" s="15" t="s">
        <v>21</v>
      </c>
      <c r="J255" s="15" t="s">
        <v>44</v>
      </c>
      <c r="K255" s="15" t="s">
        <v>141</v>
      </c>
      <c r="L255" s="15" t="s">
        <v>356</v>
      </c>
      <c r="M255" s="15" t="s">
        <v>192</v>
      </c>
    </row>
    <row r="256" spans="1:13" x14ac:dyDescent="0.25">
      <c r="A256" s="14">
        <v>11911</v>
      </c>
      <c r="B256" s="14" t="s">
        <v>40</v>
      </c>
      <c r="C256" s="14">
        <v>25</v>
      </c>
      <c r="D256" s="14">
        <v>397.84</v>
      </c>
      <c r="E256" s="14" t="s">
        <v>60</v>
      </c>
      <c r="F256" s="14">
        <v>-14.75</v>
      </c>
      <c r="G256" s="14" t="s">
        <v>357</v>
      </c>
      <c r="H256" s="14" t="s">
        <v>652</v>
      </c>
      <c r="I256" s="14" t="s">
        <v>21</v>
      </c>
      <c r="J256" s="14" t="s">
        <v>16</v>
      </c>
      <c r="K256" s="14" t="s">
        <v>201</v>
      </c>
      <c r="L256" s="14" t="s">
        <v>358</v>
      </c>
      <c r="M256" s="14" t="s">
        <v>192</v>
      </c>
    </row>
    <row r="257" spans="1:13" x14ac:dyDescent="0.25">
      <c r="A257" s="15">
        <v>14726</v>
      </c>
      <c r="B257" s="15" t="s">
        <v>28</v>
      </c>
      <c r="C257" s="15">
        <v>15</v>
      </c>
      <c r="D257" s="15">
        <v>310.87</v>
      </c>
      <c r="E257" s="15" t="s">
        <v>60</v>
      </c>
      <c r="F257" s="15">
        <v>-21.48</v>
      </c>
      <c r="G257" s="15" t="s">
        <v>353</v>
      </c>
      <c r="H257" s="15" t="s">
        <v>652</v>
      </c>
      <c r="I257" s="15" t="s">
        <v>21</v>
      </c>
      <c r="J257" s="15" t="s">
        <v>44</v>
      </c>
      <c r="K257" s="15" t="s">
        <v>206</v>
      </c>
      <c r="L257" s="15" t="s">
        <v>359</v>
      </c>
      <c r="M257" s="15" t="s">
        <v>192</v>
      </c>
    </row>
    <row r="258" spans="1:13" x14ac:dyDescent="0.25">
      <c r="A258" s="14">
        <v>16932</v>
      </c>
      <c r="B258" s="14" t="s">
        <v>40</v>
      </c>
      <c r="C258" s="14">
        <v>25</v>
      </c>
      <c r="D258" s="14">
        <v>144.84</v>
      </c>
      <c r="E258" s="14" t="s">
        <v>60</v>
      </c>
      <c r="F258" s="14">
        <v>-120.99</v>
      </c>
      <c r="G258" s="14" t="s">
        <v>137</v>
      </c>
      <c r="H258" s="14" t="s">
        <v>652</v>
      </c>
      <c r="I258" s="14" t="s">
        <v>21</v>
      </c>
      <c r="J258" s="14" t="s">
        <v>16</v>
      </c>
      <c r="K258" s="14" t="s">
        <v>194</v>
      </c>
      <c r="L258" s="14" t="s">
        <v>360</v>
      </c>
      <c r="M258" s="14" t="s">
        <v>192</v>
      </c>
    </row>
    <row r="259" spans="1:13" x14ac:dyDescent="0.25">
      <c r="A259" s="15">
        <v>21889</v>
      </c>
      <c r="B259" s="15" t="s">
        <v>28</v>
      </c>
      <c r="C259" s="15">
        <v>21</v>
      </c>
      <c r="D259" s="15">
        <v>1049.79</v>
      </c>
      <c r="E259" s="15" t="s">
        <v>60</v>
      </c>
      <c r="F259" s="15">
        <v>135.79</v>
      </c>
      <c r="G259" s="15" t="s">
        <v>140</v>
      </c>
      <c r="H259" s="15" t="s">
        <v>652</v>
      </c>
      <c r="I259" s="15" t="s">
        <v>21</v>
      </c>
      <c r="J259" s="15" t="s">
        <v>22</v>
      </c>
      <c r="K259" s="15" t="s">
        <v>23</v>
      </c>
      <c r="L259" s="15" t="s">
        <v>361</v>
      </c>
      <c r="M259" s="15" t="s">
        <v>192</v>
      </c>
    </row>
    <row r="260" spans="1:13" x14ac:dyDescent="0.25">
      <c r="A260" s="14">
        <v>21889</v>
      </c>
      <c r="B260" s="14" t="s">
        <v>28</v>
      </c>
      <c r="C260" s="14">
        <v>16</v>
      </c>
      <c r="D260" s="14">
        <v>817.18</v>
      </c>
      <c r="E260" s="14" t="s">
        <v>60</v>
      </c>
      <c r="F260" s="14">
        <v>103.38</v>
      </c>
      <c r="G260" s="14" t="s">
        <v>140</v>
      </c>
      <c r="H260" s="14" t="s">
        <v>652</v>
      </c>
      <c r="I260" s="14" t="s">
        <v>21</v>
      </c>
      <c r="J260" s="14" t="s">
        <v>16</v>
      </c>
      <c r="K260" s="14" t="s">
        <v>17</v>
      </c>
      <c r="L260" s="14" t="s">
        <v>362</v>
      </c>
      <c r="M260" s="14" t="s">
        <v>192</v>
      </c>
    </row>
    <row r="261" spans="1:13" x14ac:dyDescent="0.25">
      <c r="A261" s="15">
        <v>22532</v>
      </c>
      <c r="B261" s="15" t="s">
        <v>40</v>
      </c>
      <c r="C261" s="15">
        <v>13</v>
      </c>
      <c r="D261" s="15">
        <v>121.66</v>
      </c>
      <c r="E261" s="15" t="s">
        <v>60</v>
      </c>
      <c r="F261" s="15">
        <v>-11.8</v>
      </c>
      <c r="G261" s="15" t="s">
        <v>137</v>
      </c>
      <c r="H261" s="15" t="s">
        <v>652</v>
      </c>
      <c r="I261" s="15" t="s">
        <v>21</v>
      </c>
      <c r="J261" s="15" t="s">
        <v>16</v>
      </c>
      <c r="K261" s="15" t="s">
        <v>201</v>
      </c>
      <c r="L261" s="15" t="s">
        <v>363</v>
      </c>
      <c r="M261" s="15" t="s">
        <v>192</v>
      </c>
    </row>
    <row r="262" spans="1:13" x14ac:dyDescent="0.25">
      <c r="A262" s="14">
        <v>27109</v>
      </c>
      <c r="B262" s="14" t="s">
        <v>40</v>
      </c>
      <c r="C262" s="14">
        <v>48</v>
      </c>
      <c r="D262" s="14">
        <v>538.22</v>
      </c>
      <c r="E262" s="14" t="s">
        <v>60</v>
      </c>
      <c r="F262" s="14">
        <v>-154.66</v>
      </c>
      <c r="G262" s="14" t="s">
        <v>350</v>
      </c>
      <c r="H262" s="14" t="s">
        <v>652</v>
      </c>
      <c r="I262" s="14" t="s">
        <v>21</v>
      </c>
      <c r="J262" s="14" t="s">
        <v>44</v>
      </c>
      <c r="K262" s="14" t="s">
        <v>206</v>
      </c>
      <c r="L262" s="14" t="s">
        <v>364</v>
      </c>
      <c r="M262" s="14" t="s">
        <v>192</v>
      </c>
    </row>
    <row r="263" spans="1:13" x14ac:dyDescent="0.25">
      <c r="A263" s="15">
        <v>28675</v>
      </c>
      <c r="B263" s="15" t="s">
        <v>40</v>
      </c>
      <c r="C263" s="15">
        <v>15</v>
      </c>
      <c r="D263" s="15">
        <v>822.84249999999997</v>
      </c>
      <c r="E263" s="15" t="s">
        <v>60</v>
      </c>
      <c r="F263" s="15">
        <v>4.3899999999999997</v>
      </c>
      <c r="G263" s="15" t="s">
        <v>353</v>
      </c>
      <c r="H263" s="15" t="s">
        <v>652</v>
      </c>
      <c r="I263" s="15" t="s">
        <v>21</v>
      </c>
      <c r="J263" s="15" t="s">
        <v>44</v>
      </c>
      <c r="K263" s="15" t="s">
        <v>141</v>
      </c>
      <c r="L263" s="15">
        <v>252</v>
      </c>
      <c r="M263" s="15" t="s">
        <v>192</v>
      </c>
    </row>
    <row r="264" spans="1:13" x14ac:dyDescent="0.25">
      <c r="A264" s="14">
        <v>29287</v>
      </c>
      <c r="B264" s="14" t="s">
        <v>12</v>
      </c>
      <c r="C264" s="14">
        <v>50</v>
      </c>
      <c r="D264" s="14">
        <v>281.39</v>
      </c>
      <c r="E264" s="14" t="s">
        <v>60</v>
      </c>
      <c r="F264" s="14">
        <v>-106.4</v>
      </c>
      <c r="G264" s="14" t="s">
        <v>357</v>
      </c>
      <c r="H264" s="14" t="s">
        <v>652</v>
      </c>
      <c r="I264" s="14" t="s">
        <v>21</v>
      </c>
      <c r="J264" s="14" t="s">
        <v>16</v>
      </c>
      <c r="K264" s="14" t="s">
        <v>201</v>
      </c>
      <c r="L264" s="14" t="s">
        <v>365</v>
      </c>
      <c r="M264" s="14" t="s">
        <v>192</v>
      </c>
    </row>
    <row r="265" spans="1:13" x14ac:dyDescent="0.25">
      <c r="A265" s="15">
        <v>38884</v>
      </c>
      <c r="B265" s="15" t="s">
        <v>12</v>
      </c>
      <c r="C265" s="15">
        <v>47</v>
      </c>
      <c r="D265" s="15">
        <v>256</v>
      </c>
      <c r="E265" s="15" t="s">
        <v>60</v>
      </c>
      <c r="F265" s="15">
        <v>-119.84</v>
      </c>
      <c r="G265" s="15" t="s">
        <v>357</v>
      </c>
      <c r="H265" s="15" t="s">
        <v>652</v>
      </c>
      <c r="I265" s="15" t="s">
        <v>21</v>
      </c>
      <c r="J265" s="15" t="s">
        <v>16</v>
      </c>
      <c r="K265" s="15" t="s">
        <v>194</v>
      </c>
      <c r="L265" s="15" t="s">
        <v>346</v>
      </c>
      <c r="M265" s="15" t="s">
        <v>192</v>
      </c>
    </row>
    <row r="266" spans="1:13" x14ac:dyDescent="0.25">
      <c r="A266" s="14">
        <v>40160</v>
      </c>
      <c r="B266" s="14" t="s">
        <v>40</v>
      </c>
      <c r="C266" s="14">
        <v>23</v>
      </c>
      <c r="D266" s="14">
        <v>1404.22</v>
      </c>
      <c r="E266" s="14" t="s">
        <v>60</v>
      </c>
      <c r="F266" s="14">
        <v>202.87</v>
      </c>
      <c r="G266" s="14" t="s">
        <v>656</v>
      </c>
      <c r="H266" s="14" t="s">
        <v>652</v>
      </c>
      <c r="I266" s="14" t="s">
        <v>21</v>
      </c>
      <c r="J266" s="14" t="s">
        <v>22</v>
      </c>
      <c r="K266" s="14" t="s">
        <v>23</v>
      </c>
      <c r="L266" s="14" t="s">
        <v>366</v>
      </c>
      <c r="M266" s="14" t="s">
        <v>192</v>
      </c>
    </row>
    <row r="267" spans="1:13" x14ac:dyDescent="0.25">
      <c r="A267" s="15">
        <v>45217</v>
      </c>
      <c r="B267" s="15" t="s">
        <v>25</v>
      </c>
      <c r="C267" s="15">
        <v>40</v>
      </c>
      <c r="D267" s="15">
        <v>6789.9274999999998</v>
      </c>
      <c r="E267" s="15" t="s">
        <v>60</v>
      </c>
      <c r="F267" s="15">
        <v>1864.66</v>
      </c>
      <c r="G267" s="15" t="s">
        <v>353</v>
      </c>
      <c r="H267" s="15" t="s">
        <v>652</v>
      </c>
      <c r="I267" s="15" t="s">
        <v>21</v>
      </c>
      <c r="J267" s="15" t="s">
        <v>44</v>
      </c>
      <c r="K267" s="15" t="s">
        <v>141</v>
      </c>
      <c r="L267" s="15" t="s">
        <v>253</v>
      </c>
      <c r="M267" s="15" t="s">
        <v>192</v>
      </c>
    </row>
    <row r="268" spans="1:13" x14ac:dyDescent="0.25">
      <c r="A268" s="14">
        <v>55363</v>
      </c>
      <c r="B268" s="14" t="s">
        <v>12</v>
      </c>
      <c r="C268" s="14">
        <v>14</v>
      </c>
      <c r="D268" s="14">
        <v>2232.06</v>
      </c>
      <c r="E268" s="14" t="s">
        <v>60</v>
      </c>
      <c r="F268" s="14">
        <v>542.16</v>
      </c>
      <c r="G268" s="14" t="s">
        <v>367</v>
      </c>
      <c r="H268" s="14" t="s">
        <v>652</v>
      </c>
      <c r="I268" s="14" t="s">
        <v>21</v>
      </c>
      <c r="J268" s="14" t="s">
        <v>16</v>
      </c>
      <c r="K268" s="14" t="s">
        <v>17</v>
      </c>
      <c r="L268" s="14" t="s">
        <v>368</v>
      </c>
      <c r="M268" s="14" t="s">
        <v>192</v>
      </c>
    </row>
    <row r="269" spans="1:13" x14ac:dyDescent="0.25">
      <c r="A269" s="15">
        <v>57127</v>
      </c>
      <c r="B269" s="15" t="s">
        <v>28</v>
      </c>
      <c r="C269" s="15">
        <v>13</v>
      </c>
      <c r="D269" s="15">
        <v>735.54</v>
      </c>
      <c r="E269" s="15" t="s">
        <v>60</v>
      </c>
      <c r="F269" s="15">
        <v>171.82</v>
      </c>
      <c r="G269" s="15" t="s">
        <v>353</v>
      </c>
      <c r="H269" s="15" t="s">
        <v>652</v>
      </c>
      <c r="I269" s="15" t="s">
        <v>21</v>
      </c>
      <c r="J269" s="15" t="s">
        <v>16</v>
      </c>
      <c r="K269" s="15" t="s">
        <v>194</v>
      </c>
      <c r="L269" s="15" t="s">
        <v>369</v>
      </c>
      <c r="M269" s="15" t="s">
        <v>192</v>
      </c>
    </row>
    <row r="270" spans="1:13" x14ac:dyDescent="0.25">
      <c r="A270" s="14">
        <v>58055</v>
      </c>
      <c r="B270" s="14" t="s">
        <v>40</v>
      </c>
      <c r="C270" s="14">
        <v>26</v>
      </c>
      <c r="D270" s="14">
        <v>208.6</v>
      </c>
      <c r="E270" s="14" t="s">
        <v>60</v>
      </c>
      <c r="F270" s="14">
        <v>-56.45</v>
      </c>
      <c r="G270" s="14" t="s">
        <v>656</v>
      </c>
      <c r="H270" s="14" t="s">
        <v>651</v>
      </c>
      <c r="I270" s="14" t="s">
        <v>21</v>
      </c>
      <c r="J270" s="14" t="s">
        <v>22</v>
      </c>
      <c r="K270" s="14" t="s">
        <v>23</v>
      </c>
      <c r="L270" s="14" t="s">
        <v>370</v>
      </c>
      <c r="M270" s="14" t="s">
        <v>192</v>
      </c>
    </row>
    <row r="271" spans="1:13" x14ac:dyDescent="0.25">
      <c r="A271" s="15">
        <v>59202</v>
      </c>
      <c r="B271" s="15" t="s">
        <v>33</v>
      </c>
      <c r="C271" s="15">
        <v>7</v>
      </c>
      <c r="D271" s="15">
        <v>83.81</v>
      </c>
      <c r="E271" s="15" t="s">
        <v>60</v>
      </c>
      <c r="F271" s="15">
        <v>21.92</v>
      </c>
      <c r="G271" s="15" t="s">
        <v>197</v>
      </c>
      <c r="H271" s="15" t="s">
        <v>651</v>
      </c>
      <c r="I271" s="15" t="s">
        <v>21</v>
      </c>
      <c r="J271" s="15" t="s">
        <v>16</v>
      </c>
      <c r="K271" s="15" t="s">
        <v>190</v>
      </c>
      <c r="L271" s="15" t="s">
        <v>371</v>
      </c>
      <c r="M271" s="15" t="s">
        <v>192</v>
      </c>
    </row>
    <row r="272" spans="1:13" x14ac:dyDescent="0.25">
      <c r="A272" s="14">
        <v>59585</v>
      </c>
      <c r="B272" s="14" t="s">
        <v>12</v>
      </c>
      <c r="C272" s="14">
        <v>45</v>
      </c>
      <c r="D272" s="14">
        <v>712.04</v>
      </c>
      <c r="E272" s="14" t="s">
        <v>60</v>
      </c>
      <c r="F272" s="14">
        <v>-110.93</v>
      </c>
      <c r="G272" s="14" t="s">
        <v>357</v>
      </c>
      <c r="H272" s="14" t="s">
        <v>651</v>
      </c>
      <c r="I272" s="14" t="s">
        <v>21</v>
      </c>
      <c r="J272" s="14" t="s">
        <v>44</v>
      </c>
      <c r="K272" s="14" t="s">
        <v>62</v>
      </c>
      <c r="L272" s="14" t="s">
        <v>230</v>
      </c>
      <c r="M272" s="14" t="s">
        <v>192</v>
      </c>
    </row>
    <row r="273" spans="1:13" x14ac:dyDescent="0.25">
      <c r="A273" s="15">
        <v>645</v>
      </c>
      <c r="B273" s="15" t="s">
        <v>12</v>
      </c>
      <c r="C273" s="15">
        <v>42</v>
      </c>
      <c r="D273" s="15">
        <v>557.85</v>
      </c>
      <c r="E273" s="15" t="s">
        <v>60</v>
      </c>
      <c r="F273" s="15">
        <v>89.45</v>
      </c>
      <c r="G273" s="15" t="s">
        <v>143</v>
      </c>
      <c r="H273" s="15" t="s">
        <v>651</v>
      </c>
      <c r="I273" s="15" t="s">
        <v>21</v>
      </c>
      <c r="J273" s="15" t="s">
        <v>16</v>
      </c>
      <c r="K273" s="15" t="s">
        <v>201</v>
      </c>
      <c r="L273" s="15" t="s">
        <v>372</v>
      </c>
      <c r="M273" s="15" t="s">
        <v>192</v>
      </c>
    </row>
    <row r="274" spans="1:13" x14ac:dyDescent="0.25">
      <c r="A274" s="14">
        <v>13120</v>
      </c>
      <c r="B274" s="14" t="s">
        <v>28</v>
      </c>
      <c r="C274" s="14">
        <v>46</v>
      </c>
      <c r="D274" s="14">
        <v>590.42999999999995</v>
      </c>
      <c r="E274" s="14" t="s">
        <v>60</v>
      </c>
      <c r="F274" s="14">
        <v>82.59</v>
      </c>
      <c r="G274" s="14" t="s">
        <v>92</v>
      </c>
      <c r="H274" s="14" t="s">
        <v>651</v>
      </c>
      <c r="I274" s="14" t="s">
        <v>21</v>
      </c>
      <c r="J274" s="14" t="s">
        <v>16</v>
      </c>
      <c r="K274" s="14" t="s">
        <v>201</v>
      </c>
      <c r="L274" s="14" t="s">
        <v>372</v>
      </c>
      <c r="M274" s="14" t="s">
        <v>192</v>
      </c>
    </row>
    <row r="275" spans="1:13" x14ac:dyDescent="0.25">
      <c r="A275" s="15">
        <v>13120</v>
      </c>
      <c r="B275" s="15" t="s">
        <v>28</v>
      </c>
      <c r="C275" s="15">
        <v>8</v>
      </c>
      <c r="D275" s="15">
        <v>216.33</v>
      </c>
      <c r="E275" s="15" t="s">
        <v>60</v>
      </c>
      <c r="F275" s="15">
        <v>-17.37</v>
      </c>
      <c r="G275" s="15" t="s">
        <v>92</v>
      </c>
      <c r="H275" s="15" t="s">
        <v>651</v>
      </c>
      <c r="I275" s="15" t="s">
        <v>21</v>
      </c>
      <c r="J275" s="15" t="s">
        <v>16</v>
      </c>
      <c r="K275" s="15" t="s">
        <v>201</v>
      </c>
      <c r="L275" s="15" t="s">
        <v>373</v>
      </c>
      <c r="M275" s="15" t="s">
        <v>192</v>
      </c>
    </row>
    <row r="276" spans="1:13" x14ac:dyDescent="0.25">
      <c r="A276" s="14">
        <v>15618</v>
      </c>
      <c r="B276" s="14" t="s">
        <v>33</v>
      </c>
      <c r="C276" s="14">
        <v>9</v>
      </c>
      <c r="D276" s="14">
        <v>50.93</v>
      </c>
      <c r="E276" s="14" t="s">
        <v>60</v>
      </c>
      <c r="F276" s="14">
        <v>-34.979999999999997</v>
      </c>
      <c r="G276" s="14" t="s">
        <v>92</v>
      </c>
      <c r="H276" s="14" t="s">
        <v>651</v>
      </c>
      <c r="I276" s="14" t="s">
        <v>21</v>
      </c>
      <c r="J276" s="14" t="s">
        <v>16</v>
      </c>
      <c r="K276" s="14" t="s">
        <v>194</v>
      </c>
      <c r="L276" s="14" t="s">
        <v>374</v>
      </c>
      <c r="M276" s="14" t="s">
        <v>192</v>
      </c>
    </row>
    <row r="277" spans="1:13" x14ac:dyDescent="0.25">
      <c r="A277" s="15">
        <v>15618</v>
      </c>
      <c r="B277" s="15" t="s">
        <v>33</v>
      </c>
      <c r="C277" s="15">
        <v>44</v>
      </c>
      <c r="D277" s="15">
        <v>792.8</v>
      </c>
      <c r="E277" s="15" t="s">
        <v>60</v>
      </c>
      <c r="F277" s="15">
        <v>26.27</v>
      </c>
      <c r="G277" s="15" t="s">
        <v>92</v>
      </c>
      <c r="H277" s="15" t="s">
        <v>651</v>
      </c>
      <c r="I277" s="15" t="s">
        <v>21</v>
      </c>
      <c r="J277" s="15" t="s">
        <v>16</v>
      </c>
      <c r="K277" s="15" t="s">
        <v>194</v>
      </c>
      <c r="L277" s="15" t="s">
        <v>375</v>
      </c>
      <c r="M277" s="15" t="s">
        <v>192</v>
      </c>
    </row>
    <row r="278" spans="1:13" x14ac:dyDescent="0.25">
      <c r="A278" s="14">
        <v>15618</v>
      </c>
      <c r="B278" s="14" t="s">
        <v>33</v>
      </c>
      <c r="C278" s="14">
        <v>14</v>
      </c>
      <c r="D278" s="14">
        <v>782.45050000000003</v>
      </c>
      <c r="E278" s="14" t="s">
        <v>60</v>
      </c>
      <c r="F278" s="14">
        <v>-11.4</v>
      </c>
      <c r="G278" s="14" t="s">
        <v>92</v>
      </c>
      <c r="H278" s="14" t="s">
        <v>651</v>
      </c>
      <c r="I278" s="14" t="s">
        <v>21</v>
      </c>
      <c r="J278" s="14" t="s">
        <v>44</v>
      </c>
      <c r="K278" s="14" t="s">
        <v>141</v>
      </c>
      <c r="L278" s="14" t="s">
        <v>280</v>
      </c>
      <c r="M278" s="14" t="s">
        <v>192</v>
      </c>
    </row>
    <row r="279" spans="1:13" x14ac:dyDescent="0.25">
      <c r="A279" s="15">
        <v>16419</v>
      </c>
      <c r="B279" s="15" t="s">
        <v>25</v>
      </c>
      <c r="C279" s="15">
        <v>43</v>
      </c>
      <c r="D279" s="15">
        <v>241.19</v>
      </c>
      <c r="E279" s="15" t="s">
        <v>60</v>
      </c>
      <c r="F279" s="15">
        <v>-103.65</v>
      </c>
      <c r="G279" s="15" t="s">
        <v>92</v>
      </c>
      <c r="H279" s="15" t="s">
        <v>651</v>
      </c>
      <c r="I279" s="15" t="s">
        <v>21</v>
      </c>
      <c r="J279" s="15" t="s">
        <v>16</v>
      </c>
      <c r="K279" s="15" t="s">
        <v>194</v>
      </c>
      <c r="L279" s="15" t="s">
        <v>376</v>
      </c>
      <c r="M279" s="15" t="s">
        <v>192</v>
      </c>
    </row>
    <row r="280" spans="1:13" x14ac:dyDescent="0.25">
      <c r="A280" s="14">
        <v>30499</v>
      </c>
      <c r="B280" s="14" t="s">
        <v>12</v>
      </c>
      <c r="C280" s="14">
        <v>16</v>
      </c>
      <c r="D280" s="14">
        <v>92.06</v>
      </c>
      <c r="E280" s="14" t="s">
        <v>60</v>
      </c>
      <c r="F280" s="14">
        <v>5.66</v>
      </c>
      <c r="G280" s="14" t="s">
        <v>137</v>
      </c>
      <c r="H280" s="14" t="s">
        <v>651</v>
      </c>
      <c r="I280" s="14" t="s">
        <v>21</v>
      </c>
      <c r="J280" s="14" t="s">
        <v>16</v>
      </c>
      <c r="K280" s="14" t="s">
        <v>211</v>
      </c>
      <c r="L280" s="14" t="s">
        <v>377</v>
      </c>
      <c r="M280" s="14" t="s">
        <v>192</v>
      </c>
    </row>
    <row r="281" spans="1:13" x14ac:dyDescent="0.25">
      <c r="A281" s="15">
        <v>34978</v>
      </c>
      <c r="B281" s="15" t="s">
        <v>12</v>
      </c>
      <c r="C281" s="15">
        <v>49</v>
      </c>
      <c r="D281" s="15">
        <v>165.51</v>
      </c>
      <c r="E281" s="15" t="s">
        <v>60</v>
      </c>
      <c r="F281" s="15">
        <v>-269.91000000000003</v>
      </c>
      <c r="G281" s="15" t="s">
        <v>137</v>
      </c>
      <c r="H281" s="15" t="s">
        <v>651</v>
      </c>
      <c r="I281" s="15" t="s">
        <v>21</v>
      </c>
      <c r="J281" s="15" t="s">
        <v>16</v>
      </c>
      <c r="K281" s="15" t="s">
        <v>201</v>
      </c>
      <c r="L281" s="15" t="s">
        <v>378</v>
      </c>
      <c r="M281" s="15" t="s">
        <v>192</v>
      </c>
    </row>
    <row r="282" spans="1:13" x14ac:dyDescent="0.25">
      <c r="A282" s="14">
        <v>35558</v>
      </c>
      <c r="B282" s="14" t="s">
        <v>40</v>
      </c>
      <c r="C282" s="14">
        <v>2</v>
      </c>
      <c r="D282" s="14">
        <v>34.880000000000003</v>
      </c>
      <c r="E282" s="14" t="s">
        <v>60</v>
      </c>
      <c r="F282" s="14">
        <v>-22.12</v>
      </c>
      <c r="G282" s="14" t="s">
        <v>137</v>
      </c>
      <c r="H282" s="14" t="s">
        <v>651</v>
      </c>
      <c r="I282" s="14" t="s">
        <v>21</v>
      </c>
      <c r="J282" s="14" t="s">
        <v>22</v>
      </c>
      <c r="K282" s="14" t="s">
        <v>23</v>
      </c>
      <c r="L282" s="14" t="s">
        <v>379</v>
      </c>
      <c r="M282" s="14" t="s">
        <v>192</v>
      </c>
    </row>
    <row r="283" spans="1:13" x14ac:dyDescent="0.25">
      <c r="A283" s="15">
        <v>41570</v>
      </c>
      <c r="B283" s="15" t="s">
        <v>25</v>
      </c>
      <c r="C283" s="15">
        <v>24</v>
      </c>
      <c r="D283" s="15">
        <v>2289.92</v>
      </c>
      <c r="E283" s="15" t="s">
        <v>60</v>
      </c>
      <c r="F283" s="15">
        <v>1037.55</v>
      </c>
      <c r="G283" s="15" t="s">
        <v>143</v>
      </c>
      <c r="H283" s="15" t="s">
        <v>651</v>
      </c>
      <c r="I283" s="15" t="s">
        <v>21</v>
      </c>
      <c r="J283" s="15" t="s">
        <v>16</v>
      </c>
      <c r="K283" s="15" t="s">
        <v>194</v>
      </c>
      <c r="L283" s="15" t="s">
        <v>380</v>
      </c>
      <c r="M283" s="15" t="s">
        <v>192</v>
      </c>
    </row>
    <row r="284" spans="1:13" x14ac:dyDescent="0.25">
      <c r="A284" s="14">
        <v>46119</v>
      </c>
      <c r="B284" s="14" t="s">
        <v>40</v>
      </c>
      <c r="C284" s="14">
        <v>23</v>
      </c>
      <c r="D284" s="14">
        <v>93.05</v>
      </c>
      <c r="E284" s="14" t="s">
        <v>60</v>
      </c>
      <c r="F284" s="14">
        <v>15.27</v>
      </c>
      <c r="G284" s="14" t="s">
        <v>137</v>
      </c>
      <c r="H284" s="14" t="s">
        <v>651</v>
      </c>
      <c r="I284" s="14" t="s">
        <v>21</v>
      </c>
      <c r="J284" s="14" t="s">
        <v>16</v>
      </c>
      <c r="K284" s="14" t="s">
        <v>201</v>
      </c>
      <c r="L284" s="14" t="s">
        <v>381</v>
      </c>
      <c r="M284" s="14" t="s">
        <v>192</v>
      </c>
    </row>
    <row r="285" spans="1:13" x14ac:dyDescent="0.25">
      <c r="A285" s="15">
        <v>52130</v>
      </c>
      <c r="B285" s="15" t="s">
        <v>28</v>
      </c>
      <c r="C285" s="15">
        <v>13</v>
      </c>
      <c r="D285" s="15">
        <v>63.33</v>
      </c>
      <c r="E285" s="15" t="s">
        <v>60</v>
      </c>
      <c r="F285" s="15">
        <v>-39.96</v>
      </c>
      <c r="G285" s="15" t="s">
        <v>137</v>
      </c>
      <c r="H285" s="15" t="s">
        <v>650</v>
      </c>
      <c r="I285" s="15" t="s">
        <v>21</v>
      </c>
      <c r="J285" s="15" t="s">
        <v>16</v>
      </c>
      <c r="K285" s="15" t="s">
        <v>201</v>
      </c>
      <c r="L285" s="15" t="s">
        <v>382</v>
      </c>
      <c r="M285" s="15" t="s">
        <v>192</v>
      </c>
    </row>
    <row r="286" spans="1:13" x14ac:dyDescent="0.25">
      <c r="A286" s="14">
        <v>52130</v>
      </c>
      <c r="B286" s="14" t="s">
        <v>28</v>
      </c>
      <c r="C286" s="14">
        <v>36</v>
      </c>
      <c r="D286" s="14">
        <v>1436.55</v>
      </c>
      <c r="E286" s="14" t="s">
        <v>60</v>
      </c>
      <c r="F286" s="14">
        <v>-4.01</v>
      </c>
      <c r="G286" s="14" t="s">
        <v>137</v>
      </c>
      <c r="H286" s="14" t="s">
        <v>650</v>
      </c>
      <c r="I286" s="14" t="s">
        <v>21</v>
      </c>
      <c r="J286" s="14" t="s">
        <v>22</v>
      </c>
      <c r="K286" s="14" t="s">
        <v>23</v>
      </c>
      <c r="L286" s="14" t="s">
        <v>383</v>
      </c>
      <c r="M286" s="14" t="s">
        <v>192</v>
      </c>
    </row>
    <row r="287" spans="1:13" x14ac:dyDescent="0.25">
      <c r="A287" s="15">
        <v>53508</v>
      </c>
      <c r="B287" s="15" t="s">
        <v>12</v>
      </c>
      <c r="C287" s="15">
        <v>13</v>
      </c>
      <c r="D287" s="15">
        <v>1072.22</v>
      </c>
      <c r="E287" s="15" t="s">
        <v>60</v>
      </c>
      <c r="F287" s="15">
        <v>149.63999999999999</v>
      </c>
      <c r="G287" s="15" t="s">
        <v>92</v>
      </c>
      <c r="H287" s="15" t="s">
        <v>650</v>
      </c>
      <c r="I287" s="15" t="s">
        <v>21</v>
      </c>
      <c r="J287" s="15" t="s">
        <v>44</v>
      </c>
      <c r="K287" s="15" t="s">
        <v>206</v>
      </c>
      <c r="L287" s="15" t="s">
        <v>384</v>
      </c>
      <c r="M287" s="15" t="s">
        <v>192</v>
      </c>
    </row>
    <row r="288" spans="1:13" x14ac:dyDescent="0.25">
      <c r="A288" s="14">
        <v>450</v>
      </c>
      <c r="B288" s="14" t="s">
        <v>25</v>
      </c>
      <c r="C288" s="14">
        <v>35</v>
      </c>
      <c r="D288" s="14">
        <v>543.72</v>
      </c>
      <c r="E288" s="14" t="s">
        <v>60</v>
      </c>
      <c r="F288" s="14">
        <v>-211.13</v>
      </c>
      <c r="G288" s="14" t="s">
        <v>252</v>
      </c>
      <c r="H288" s="14" t="s">
        <v>653</v>
      </c>
      <c r="I288" s="14" t="s">
        <v>21</v>
      </c>
      <c r="J288" s="14" t="s">
        <v>16</v>
      </c>
      <c r="K288" s="14" t="s">
        <v>17</v>
      </c>
      <c r="L288" s="14" t="s">
        <v>385</v>
      </c>
      <c r="M288" s="14" t="s">
        <v>192</v>
      </c>
    </row>
    <row r="289" spans="1:13" x14ac:dyDescent="0.25">
      <c r="A289" s="15">
        <v>1028</v>
      </c>
      <c r="B289" s="15" t="s">
        <v>12</v>
      </c>
      <c r="C289" s="15">
        <v>11</v>
      </c>
      <c r="D289" s="15">
        <v>2021.1469999999999</v>
      </c>
      <c r="E289" s="15" t="s">
        <v>60</v>
      </c>
      <c r="F289" s="15">
        <v>-60.39</v>
      </c>
      <c r="G289" s="15" t="s">
        <v>252</v>
      </c>
      <c r="H289" s="15" t="s">
        <v>653</v>
      </c>
      <c r="I289" s="15" t="s">
        <v>21</v>
      </c>
      <c r="J289" s="15" t="s">
        <v>44</v>
      </c>
      <c r="K289" s="15" t="s">
        <v>141</v>
      </c>
      <c r="L289" s="15">
        <v>3285</v>
      </c>
      <c r="M289" s="15" t="s">
        <v>192</v>
      </c>
    </row>
    <row r="290" spans="1:13" x14ac:dyDescent="0.25">
      <c r="A290" s="14">
        <v>2883</v>
      </c>
      <c r="B290" s="14" t="s">
        <v>28</v>
      </c>
      <c r="C290" s="14">
        <v>34</v>
      </c>
      <c r="D290" s="14">
        <v>2154.34</v>
      </c>
      <c r="E290" s="14" t="s">
        <v>60</v>
      </c>
      <c r="F290" s="14">
        <v>177.66</v>
      </c>
      <c r="G290" s="14" t="s">
        <v>148</v>
      </c>
      <c r="H290" s="14" t="s">
        <v>653</v>
      </c>
      <c r="I290" s="14" t="s">
        <v>21</v>
      </c>
      <c r="J290" s="14" t="s">
        <v>16</v>
      </c>
      <c r="K290" s="14" t="s">
        <v>17</v>
      </c>
      <c r="L290" s="14" t="s">
        <v>235</v>
      </c>
      <c r="M290" s="14" t="s">
        <v>192</v>
      </c>
    </row>
    <row r="291" spans="1:13" x14ac:dyDescent="0.25">
      <c r="A291" s="15">
        <v>5318</v>
      </c>
      <c r="B291" s="15" t="s">
        <v>12</v>
      </c>
      <c r="C291" s="15">
        <v>8</v>
      </c>
      <c r="D291" s="15">
        <v>1042.25</v>
      </c>
      <c r="E291" s="15" t="s">
        <v>60</v>
      </c>
      <c r="F291" s="15">
        <v>195.16</v>
      </c>
      <c r="G291" s="15" t="s">
        <v>252</v>
      </c>
      <c r="H291" s="15" t="s">
        <v>653</v>
      </c>
      <c r="I291" s="15" t="s">
        <v>21</v>
      </c>
      <c r="J291" s="15" t="s">
        <v>16</v>
      </c>
      <c r="K291" s="15" t="s">
        <v>38</v>
      </c>
      <c r="L291" s="15" t="s">
        <v>386</v>
      </c>
      <c r="M291" s="15" t="s">
        <v>192</v>
      </c>
    </row>
    <row r="292" spans="1:13" x14ac:dyDescent="0.25">
      <c r="A292" s="14">
        <v>6115</v>
      </c>
      <c r="B292" s="14" t="s">
        <v>33</v>
      </c>
      <c r="C292" s="14">
        <v>25</v>
      </c>
      <c r="D292" s="14">
        <v>409.08</v>
      </c>
      <c r="E292" s="14" t="s">
        <v>60</v>
      </c>
      <c r="F292" s="14">
        <v>78.86</v>
      </c>
      <c r="G292" s="14" t="s">
        <v>252</v>
      </c>
      <c r="H292" s="14" t="s">
        <v>653</v>
      </c>
      <c r="I292" s="14" t="s">
        <v>21</v>
      </c>
      <c r="J292" s="14" t="s">
        <v>22</v>
      </c>
      <c r="K292" s="14" t="s">
        <v>23</v>
      </c>
      <c r="L292" s="14" t="s">
        <v>387</v>
      </c>
      <c r="M292" s="14" t="s">
        <v>192</v>
      </c>
    </row>
    <row r="293" spans="1:13" x14ac:dyDescent="0.25">
      <c r="A293" s="15">
        <v>9792</v>
      </c>
      <c r="B293" s="15" t="s">
        <v>28</v>
      </c>
      <c r="C293" s="15">
        <v>14</v>
      </c>
      <c r="D293" s="15">
        <v>84.09</v>
      </c>
      <c r="E293" s="15" t="s">
        <v>60</v>
      </c>
      <c r="F293" s="15">
        <v>-73.14</v>
      </c>
      <c r="G293" s="15" t="s">
        <v>65</v>
      </c>
      <c r="H293" s="15" t="s">
        <v>653</v>
      </c>
      <c r="I293" s="15" t="s">
        <v>21</v>
      </c>
      <c r="J293" s="15" t="s">
        <v>16</v>
      </c>
      <c r="K293" s="15" t="s">
        <v>201</v>
      </c>
      <c r="L293" s="15" t="s">
        <v>388</v>
      </c>
      <c r="M293" s="15" t="s">
        <v>192</v>
      </c>
    </row>
    <row r="294" spans="1:13" x14ac:dyDescent="0.25">
      <c r="A294" s="14">
        <v>14275</v>
      </c>
      <c r="B294" s="14" t="s">
        <v>28</v>
      </c>
      <c r="C294" s="14">
        <v>20</v>
      </c>
      <c r="D294" s="14">
        <v>42.22</v>
      </c>
      <c r="E294" s="14" t="s">
        <v>60</v>
      </c>
      <c r="F294" s="14">
        <v>-7.73</v>
      </c>
      <c r="G294" s="14" t="s">
        <v>146</v>
      </c>
      <c r="H294" s="14" t="s">
        <v>653</v>
      </c>
      <c r="I294" s="14" t="s">
        <v>21</v>
      </c>
      <c r="J294" s="14" t="s">
        <v>16</v>
      </c>
      <c r="K294" s="14" t="s">
        <v>201</v>
      </c>
      <c r="L294" s="14" t="s">
        <v>389</v>
      </c>
      <c r="M294" s="14" t="s">
        <v>192</v>
      </c>
    </row>
    <row r="295" spans="1:13" x14ac:dyDescent="0.25">
      <c r="A295" s="15">
        <v>14535</v>
      </c>
      <c r="B295" s="15" t="s">
        <v>25</v>
      </c>
      <c r="C295" s="15">
        <v>22</v>
      </c>
      <c r="D295" s="15">
        <v>245.96</v>
      </c>
      <c r="E295" s="15" t="s">
        <v>60</v>
      </c>
      <c r="F295" s="15">
        <v>-33.82</v>
      </c>
      <c r="G295" s="15" t="s">
        <v>146</v>
      </c>
      <c r="H295" s="15" t="s">
        <v>653</v>
      </c>
      <c r="I295" s="15" t="s">
        <v>21</v>
      </c>
      <c r="J295" s="15" t="s">
        <v>16</v>
      </c>
      <c r="K295" s="15" t="s">
        <v>17</v>
      </c>
      <c r="L295" s="15" t="s">
        <v>390</v>
      </c>
      <c r="M295" s="15" t="s">
        <v>192</v>
      </c>
    </row>
    <row r="296" spans="1:13" x14ac:dyDescent="0.25">
      <c r="A296" s="14">
        <v>17926</v>
      </c>
      <c r="B296" s="14" t="s">
        <v>40</v>
      </c>
      <c r="C296" s="14">
        <v>37</v>
      </c>
      <c r="D296" s="14">
        <v>608.33000000000004</v>
      </c>
      <c r="E296" s="14" t="s">
        <v>60</v>
      </c>
      <c r="F296" s="14">
        <v>-70.040000000000006</v>
      </c>
      <c r="G296" s="14" t="s">
        <v>65</v>
      </c>
      <c r="H296" s="14" t="s">
        <v>653</v>
      </c>
      <c r="I296" s="14" t="s">
        <v>21</v>
      </c>
      <c r="J296" s="14" t="s">
        <v>16</v>
      </c>
      <c r="K296" s="14" t="s">
        <v>17</v>
      </c>
      <c r="L296" s="14" t="s">
        <v>269</v>
      </c>
      <c r="M296" s="14" t="s">
        <v>192</v>
      </c>
    </row>
    <row r="297" spans="1:13" x14ac:dyDescent="0.25">
      <c r="A297" s="15">
        <v>49634</v>
      </c>
      <c r="B297" s="15" t="s">
        <v>25</v>
      </c>
      <c r="C297" s="15">
        <v>45</v>
      </c>
      <c r="D297" s="15">
        <v>132.31</v>
      </c>
      <c r="E297" s="15" t="s">
        <v>60</v>
      </c>
      <c r="F297" s="15">
        <v>10.91</v>
      </c>
      <c r="G297" s="15" t="s">
        <v>65</v>
      </c>
      <c r="H297" s="15" t="s">
        <v>653</v>
      </c>
      <c r="I297" s="15" t="s">
        <v>21</v>
      </c>
      <c r="J297" s="15" t="s">
        <v>16</v>
      </c>
      <c r="K297" s="15" t="s">
        <v>201</v>
      </c>
      <c r="L297" s="15" t="s">
        <v>391</v>
      </c>
      <c r="M297" s="15" t="s">
        <v>192</v>
      </c>
    </row>
    <row r="298" spans="1:13" x14ac:dyDescent="0.25">
      <c r="A298" s="14">
        <v>53825</v>
      </c>
      <c r="B298" s="14" t="s">
        <v>28</v>
      </c>
      <c r="C298" s="14">
        <v>36</v>
      </c>
      <c r="D298" s="14">
        <v>1646.05</v>
      </c>
      <c r="E298" s="14" t="s">
        <v>60</v>
      </c>
      <c r="F298" s="14">
        <v>649.79999999999995</v>
      </c>
      <c r="G298" s="14" t="s">
        <v>92</v>
      </c>
      <c r="H298" s="14" t="s">
        <v>653</v>
      </c>
      <c r="I298" s="14" t="s">
        <v>21</v>
      </c>
      <c r="J298" s="14" t="s">
        <v>16</v>
      </c>
      <c r="K298" s="14" t="s">
        <v>194</v>
      </c>
      <c r="L298" s="14" t="s">
        <v>237</v>
      </c>
      <c r="M298" s="14" t="s">
        <v>192</v>
      </c>
    </row>
    <row r="299" spans="1:13" x14ac:dyDescent="0.25">
      <c r="A299" s="15">
        <v>21509</v>
      </c>
      <c r="B299" s="15" t="s">
        <v>12</v>
      </c>
      <c r="C299" s="15">
        <v>13</v>
      </c>
      <c r="D299" s="15">
        <v>47.93</v>
      </c>
      <c r="E299" s="15" t="s">
        <v>60</v>
      </c>
      <c r="F299" s="15">
        <v>15.82</v>
      </c>
      <c r="G299" s="15" t="s">
        <v>392</v>
      </c>
      <c r="H299" s="15" t="s">
        <v>653</v>
      </c>
      <c r="I299" s="15" t="s">
        <v>21</v>
      </c>
      <c r="J299" s="15" t="s">
        <v>16</v>
      </c>
      <c r="K299" s="15" t="s">
        <v>190</v>
      </c>
      <c r="L299" s="15" t="s">
        <v>393</v>
      </c>
      <c r="M299" s="15" t="s">
        <v>192</v>
      </c>
    </row>
    <row r="300" spans="1:13" x14ac:dyDescent="0.25">
      <c r="A300" s="14">
        <v>52326</v>
      </c>
      <c r="B300" s="14" t="s">
        <v>28</v>
      </c>
      <c r="C300" s="14">
        <v>41</v>
      </c>
      <c r="D300" s="14">
        <v>152.28</v>
      </c>
      <c r="E300" s="14" t="s">
        <v>60</v>
      </c>
      <c r="F300" s="14">
        <v>-154.81</v>
      </c>
      <c r="G300" s="14" t="s">
        <v>392</v>
      </c>
      <c r="H300" s="14" t="s">
        <v>653</v>
      </c>
      <c r="I300" s="14" t="s">
        <v>21</v>
      </c>
      <c r="J300" s="14" t="s">
        <v>16</v>
      </c>
      <c r="K300" s="14" t="s">
        <v>201</v>
      </c>
      <c r="L300" s="14" t="s">
        <v>394</v>
      </c>
      <c r="M300" s="14" t="s">
        <v>192</v>
      </c>
    </row>
    <row r="301" spans="1:13" x14ac:dyDescent="0.25">
      <c r="A301" s="15">
        <v>54947</v>
      </c>
      <c r="B301" s="15" t="s">
        <v>25</v>
      </c>
      <c r="C301" s="15">
        <v>42</v>
      </c>
      <c r="D301" s="15">
        <v>1498.46</v>
      </c>
      <c r="E301" s="15" t="s">
        <v>60</v>
      </c>
      <c r="F301" s="15">
        <v>565.37</v>
      </c>
      <c r="G301" s="15" t="s">
        <v>395</v>
      </c>
      <c r="H301" s="15" t="s">
        <v>653</v>
      </c>
      <c r="I301" s="15" t="s">
        <v>21</v>
      </c>
      <c r="J301" s="15" t="s">
        <v>22</v>
      </c>
      <c r="K301" s="15" t="s">
        <v>23</v>
      </c>
      <c r="L301" s="15" t="s">
        <v>396</v>
      </c>
      <c r="M301" s="15" t="s">
        <v>192</v>
      </c>
    </row>
    <row r="302" spans="1:13" x14ac:dyDescent="0.25">
      <c r="A302" s="14">
        <v>4257</v>
      </c>
      <c r="B302" s="14" t="s">
        <v>33</v>
      </c>
      <c r="C302" s="14">
        <v>45</v>
      </c>
      <c r="D302" s="14">
        <v>253.89</v>
      </c>
      <c r="E302" s="14" t="s">
        <v>60</v>
      </c>
      <c r="F302" s="14">
        <v>-83.66</v>
      </c>
      <c r="G302" s="14" t="s">
        <v>179</v>
      </c>
      <c r="H302" s="14" t="s">
        <v>653</v>
      </c>
      <c r="I302" s="14" t="s">
        <v>21</v>
      </c>
      <c r="J302" s="14" t="s">
        <v>16</v>
      </c>
      <c r="K302" s="14" t="s">
        <v>211</v>
      </c>
      <c r="L302" s="14" t="s">
        <v>397</v>
      </c>
      <c r="M302" s="14" t="s">
        <v>192</v>
      </c>
    </row>
    <row r="303" spans="1:13" x14ac:dyDescent="0.25">
      <c r="A303" s="15">
        <v>5698</v>
      </c>
      <c r="B303" s="15" t="s">
        <v>33</v>
      </c>
      <c r="C303" s="15">
        <v>15</v>
      </c>
      <c r="D303" s="15">
        <v>297.05</v>
      </c>
      <c r="E303" s="15" t="s">
        <v>60</v>
      </c>
      <c r="F303" s="15">
        <v>-16.89</v>
      </c>
      <c r="G303" s="15" t="s">
        <v>56</v>
      </c>
      <c r="H303" s="15" t="s">
        <v>653</v>
      </c>
      <c r="I303" s="15" t="s">
        <v>21</v>
      </c>
      <c r="J303" s="15" t="s">
        <v>16</v>
      </c>
      <c r="K303" s="15" t="s">
        <v>38</v>
      </c>
      <c r="L303" s="15" t="s">
        <v>398</v>
      </c>
      <c r="M303" s="15" t="s">
        <v>192</v>
      </c>
    </row>
    <row r="304" spans="1:13" x14ac:dyDescent="0.25">
      <c r="A304" s="14">
        <v>5698</v>
      </c>
      <c r="B304" s="14" t="s">
        <v>33</v>
      </c>
      <c r="C304" s="14">
        <v>7</v>
      </c>
      <c r="D304" s="14">
        <v>108.26</v>
      </c>
      <c r="E304" s="14" t="s">
        <v>60</v>
      </c>
      <c r="F304" s="14">
        <v>25.51</v>
      </c>
      <c r="G304" s="14" t="s">
        <v>56</v>
      </c>
      <c r="H304" s="14" t="s">
        <v>653</v>
      </c>
      <c r="I304" s="14" t="s">
        <v>21</v>
      </c>
      <c r="J304" s="14" t="s">
        <v>16</v>
      </c>
      <c r="K304" s="14" t="s">
        <v>211</v>
      </c>
      <c r="L304" s="14" t="s">
        <v>399</v>
      </c>
      <c r="M304" s="14" t="s">
        <v>192</v>
      </c>
    </row>
    <row r="305" spans="1:13" x14ac:dyDescent="0.25">
      <c r="A305" s="15">
        <v>11301</v>
      </c>
      <c r="B305" s="15" t="s">
        <v>33</v>
      </c>
      <c r="C305" s="15">
        <v>29</v>
      </c>
      <c r="D305" s="15">
        <v>1194.96</v>
      </c>
      <c r="E305" s="15" t="s">
        <v>60</v>
      </c>
      <c r="F305" s="15">
        <v>107.45</v>
      </c>
      <c r="G305" s="15" t="s">
        <v>52</v>
      </c>
      <c r="H305" s="15" t="s">
        <v>653</v>
      </c>
      <c r="I305" s="15" t="s">
        <v>21</v>
      </c>
      <c r="J305" s="15" t="s">
        <v>44</v>
      </c>
      <c r="K305" s="15" t="s">
        <v>206</v>
      </c>
      <c r="L305" s="15" t="s">
        <v>400</v>
      </c>
      <c r="M305" s="15" t="s">
        <v>192</v>
      </c>
    </row>
    <row r="306" spans="1:13" x14ac:dyDescent="0.25">
      <c r="A306" s="14">
        <v>16161</v>
      </c>
      <c r="B306" s="14" t="s">
        <v>33</v>
      </c>
      <c r="C306" s="14">
        <v>49</v>
      </c>
      <c r="D306" s="14">
        <v>2692.6895</v>
      </c>
      <c r="E306" s="14" t="s">
        <v>60</v>
      </c>
      <c r="F306" s="14">
        <v>768.32</v>
      </c>
      <c r="G306" s="14" t="s">
        <v>56</v>
      </c>
      <c r="H306" s="14" t="s">
        <v>653</v>
      </c>
      <c r="I306" s="14" t="s">
        <v>21</v>
      </c>
      <c r="J306" s="14" t="s">
        <v>44</v>
      </c>
      <c r="K306" s="14" t="s">
        <v>141</v>
      </c>
      <c r="L306" s="14" t="s">
        <v>401</v>
      </c>
      <c r="M306" s="14" t="s">
        <v>192</v>
      </c>
    </row>
    <row r="307" spans="1:13" x14ac:dyDescent="0.25">
      <c r="A307" s="15">
        <v>20038</v>
      </c>
      <c r="B307" s="15" t="s">
        <v>28</v>
      </c>
      <c r="C307" s="15">
        <v>42</v>
      </c>
      <c r="D307" s="15">
        <v>173.44</v>
      </c>
      <c r="E307" s="15" t="s">
        <v>60</v>
      </c>
      <c r="F307" s="15">
        <v>-172.4</v>
      </c>
      <c r="G307" s="15" t="s">
        <v>65</v>
      </c>
      <c r="H307" s="15" t="s">
        <v>653</v>
      </c>
      <c r="I307" s="15" t="s">
        <v>21</v>
      </c>
      <c r="J307" s="15" t="s">
        <v>22</v>
      </c>
      <c r="K307" s="15" t="s">
        <v>23</v>
      </c>
      <c r="L307" s="15" t="s">
        <v>402</v>
      </c>
      <c r="M307" s="15" t="s">
        <v>192</v>
      </c>
    </row>
    <row r="308" spans="1:13" x14ac:dyDescent="0.25">
      <c r="A308" s="14">
        <v>20422</v>
      </c>
      <c r="B308" s="14" t="s">
        <v>12</v>
      </c>
      <c r="C308" s="14">
        <v>5</v>
      </c>
      <c r="D308" s="14">
        <v>15.38</v>
      </c>
      <c r="E308" s="14" t="s">
        <v>60</v>
      </c>
      <c r="F308" s="14">
        <v>1.61</v>
      </c>
      <c r="G308" s="14" t="s">
        <v>146</v>
      </c>
      <c r="H308" s="14" t="s">
        <v>653</v>
      </c>
      <c r="I308" s="14" t="s">
        <v>21</v>
      </c>
      <c r="J308" s="14" t="s">
        <v>16</v>
      </c>
      <c r="K308" s="14" t="s">
        <v>190</v>
      </c>
      <c r="L308" s="14" t="s">
        <v>403</v>
      </c>
      <c r="M308" s="14" t="s">
        <v>192</v>
      </c>
    </row>
    <row r="309" spans="1:13" x14ac:dyDescent="0.25">
      <c r="A309" s="15">
        <v>24450</v>
      </c>
      <c r="B309" s="15" t="s">
        <v>40</v>
      </c>
      <c r="C309" s="15">
        <v>37</v>
      </c>
      <c r="D309" s="15">
        <v>443.35</v>
      </c>
      <c r="E309" s="15" t="s">
        <v>60</v>
      </c>
      <c r="F309" s="15">
        <v>-21.73</v>
      </c>
      <c r="G309" s="15" t="s">
        <v>56</v>
      </c>
      <c r="H309" s="15" t="s">
        <v>653</v>
      </c>
      <c r="I309" s="15" t="s">
        <v>21</v>
      </c>
      <c r="J309" s="15" t="s">
        <v>16</v>
      </c>
      <c r="K309" s="15" t="s">
        <v>38</v>
      </c>
      <c r="L309" s="15" t="s">
        <v>404</v>
      </c>
      <c r="M309" s="15" t="s">
        <v>192</v>
      </c>
    </row>
    <row r="310" spans="1:13" x14ac:dyDescent="0.25">
      <c r="A310" s="14">
        <v>24450</v>
      </c>
      <c r="B310" s="14" t="s">
        <v>40</v>
      </c>
      <c r="C310" s="14">
        <v>4</v>
      </c>
      <c r="D310" s="14">
        <v>30.85</v>
      </c>
      <c r="E310" s="14" t="s">
        <v>60</v>
      </c>
      <c r="F310" s="14">
        <v>-12.88</v>
      </c>
      <c r="G310" s="14" t="s">
        <v>56</v>
      </c>
      <c r="H310" s="14" t="s">
        <v>653</v>
      </c>
      <c r="I310" s="14" t="s">
        <v>21</v>
      </c>
      <c r="J310" s="14" t="s">
        <v>16</v>
      </c>
      <c r="K310" s="14" t="s">
        <v>194</v>
      </c>
      <c r="L310" s="14" t="s">
        <v>405</v>
      </c>
      <c r="M310" s="14" t="s">
        <v>192</v>
      </c>
    </row>
    <row r="311" spans="1:13" x14ac:dyDescent="0.25">
      <c r="A311" s="15">
        <v>25031</v>
      </c>
      <c r="B311" s="15" t="s">
        <v>12</v>
      </c>
      <c r="C311" s="15">
        <v>20</v>
      </c>
      <c r="D311" s="15">
        <v>100.11</v>
      </c>
      <c r="E311" s="15" t="s">
        <v>60</v>
      </c>
      <c r="F311" s="15">
        <v>-41.7</v>
      </c>
      <c r="G311" s="15" t="s">
        <v>65</v>
      </c>
      <c r="H311" s="15" t="s">
        <v>653</v>
      </c>
      <c r="I311" s="15" t="s">
        <v>21</v>
      </c>
      <c r="J311" s="15" t="s">
        <v>16</v>
      </c>
      <c r="K311" s="15" t="s">
        <v>194</v>
      </c>
      <c r="L311" s="15" t="s">
        <v>406</v>
      </c>
      <c r="M311" s="15" t="s">
        <v>192</v>
      </c>
    </row>
    <row r="312" spans="1:13" x14ac:dyDescent="0.25">
      <c r="A312" s="14">
        <v>25830</v>
      </c>
      <c r="B312" s="14" t="s">
        <v>28</v>
      </c>
      <c r="C312" s="14">
        <v>5</v>
      </c>
      <c r="D312" s="14">
        <v>25.34</v>
      </c>
      <c r="E312" s="14" t="s">
        <v>60</v>
      </c>
      <c r="F312" s="14">
        <v>-21.29</v>
      </c>
      <c r="G312" s="14" t="s">
        <v>68</v>
      </c>
      <c r="H312" s="14" t="s">
        <v>653</v>
      </c>
      <c r="I312" s="14" t="s">
        <v>21</v>
      </c>
      <c r="J312" s="14" t="s">
        <v>16</v>
      </c>
      <c r="K312" s="14" t="s">
        <v>38</v>
      </c>
      <c r="L312" s="14" t="s">
        <v>407</v>
      </c>
      <c r="M312" s="14" t="s">
        <v>192</v>
      </c>
    </row>
    <row r="313" spans="1:13" x14ac:dyDescent="0.25">
      <c r="A313" s="15">
        <v>25830</v>
      </c>
      <c r="B313" s="15" t="s">
        <v>28</v>
      </c>
      <c r="C313" s="15">
        <v>11</v>
      </c>
      <c r="D313" s="15">
        <v>178.57</v>
      </c>
      <c r="E313" s="15" t="s">
        <v>60</v>
      </c>
      <c r="F313" s="15">
        <v>-37.39</v>
      </c>
      <c r="G313" s="15" t="s">
        <v>68</v>
      </c>
      <c r="H313" s="15" t="s">
        <v>653</v>
      </c>
      <c r="I313" s="15" t="s">
        <v>21</v>
      </c>
      <c r="J313" s="15" t="s">
        <v>16</v>
      </c>
      <c r="K313" s="15" t="s">
        <v>201</v>
      </c>
      <c r="L313" s="15" t="s">
        <v>408</v>
      </c>
      <c r="M313" s="15" t="s">
        <v>192</v>
      </c>
    </row>
    <row r="314" spans="1:13" x14ac:dyDescent="0.25">
      <c r="A314" s="14">
        <v>30147</v>
      </c>
      <c r="B314" s="14" t="s">
        <v>25</v>
      </c>
      <c r="C314" s="14">
        <v>37</v>
      </c>
      <c r="D314" s="14">
        <v>740.14</v>
      </c>
      <c r="E314" s="14" t="s">
        <v>60</v>
      </c>
      <c r="F314" s="14">
        <v>29.73</v>
      </c>
      <c r="G314" s="14" t="s">
        <v>71</v>
      </c>
      <c r="H314" s="14" t="s">
        <v>653</v>
      </c>
      <c r="I314" s="14" t="s">
        <v>21</v>
      </c>
      <c r="J314" s="14" t="s">
        <v>22</v>
      </c>
      <c r="K314" s="14" t="s">
        <v>23</v>
      </c>
      <c r="L314" s="14" t="s">
        <v>213</v>
      </c>
      <c r="M314" s="14" t="s">
        <v>192</v>
      </c>
    </row>
    <row r="315" spans="1:13" x14ac:dyDescent="0.25">
      <c r="A315" s="15">
        <v>30310</v>
      </c>
      <c r="B315" s="15" t="s">
        <v>33</v>
      </c>
      <c r="C315" s="15">
        <v>21</v>
      </c>
      <c r="D315" s="15">
        <v>2024.0284999999999</v>
      </c>
      <c r="E315" s="15" t="s">
        <v>60</v>
      </c>
      <c r="F315" s="15">
        <v>4.9000000000000004</v>
      </c>
      <c r="G315" s="15" t="s">
        <v>129</v>
      </c>
      <c r="H315" s="15" t="s">
        <v>653</v>
      </c>
      <c r="I315" s="15" t="s">
        <v>21</v>
      </c>
      <c r="J315" s="15" t="s">
        <v>44</v>
      </c>
      <c r="K315" s="15" t="s">
        <v>141</v>
      </c>
      <c r="L315" s="15" t="s">
        <v>409</v>
      </c>
      <c r="M315" s="15" t="s">
        <v>192</v>
      </c>
    </row>
    <row r="316" spans="1:13" x14ac:dyDescent="0.25">
      <c r="A316" s="14">
        <v>35649</v>
      </c>
      <c r="B316" s="14" t="s">
        <v>33</v>
      </c>
      <c r="C316" s="14">
        <v>9</v>
      </c>
      <c r="D316" s="14">
        <v>43.26</v>
      </c>
      <c r="E316" s="14" t="s">
        <v>60</v>
      </c>
      <c r="F316" s="14">
        <v>3.9</v>
      </c>
      <c r="G316" s="14" t="s">
        <v>68</v>
      </c>
      <c r="H316" s="14" t="s">
        <v>653</v>
      </c>
      <c r="I316" s="14" t="s">
        <v>21</v>
      </c>
      <c r="J316" s="14" t="s">
        <v>16</v>
      </c>
      <c r="K316" s="14" t="s">
        <v>201</v>
      </c>
      <c r="L316" s="14" t="s">
        <v>410</v>
      </c>
      <c r="M316" s="14" t="s">
        <v>192</v>
      </c>
    </row>
    <row r="317" spans="1:13" x14ac:dyDescent="0.25">
      <c r="A317" s="15">
        <v>35649</v>
      </c>
      <c r="B317" s="15" t="s">
        <v>33</v>
      </c>
      <c r="C317" s="15">
        <v>25</v>
      </c>
      <c r="D317" s="15">
        <v>174.03</v>
      </c>
      <c r="E317" s="15" t="s">
        <v>60</v>
      </c>
      <c r="F317" s="15">
        <v>-42.37</v>
      </c>
      <c r="G317" s="15" t="s">
        <v>68</v>
      </c>
      <c r="H317" s="15" t="s">
        <v>653</v>
      </c>
      <c r="I317" s="15" t="s">
        <v>21</v>
      </c>
      <c r="J317" s="15" t="s">
        <v>16</v>
      </c>
      <c r="K317" s="15" t="s">
        <v>194</v>
      </c>
      <c r="L317" s="15" t="s">
        <v>411</v>
      </c>
      <c r="M317" s="15" t="s">
        <v>192</v>
      </c>
    </row>
    <row r="318" spans="1:13" x14ac:dyDescent="0.25">
      <c r="A318" s="14">
        <v>41412</v>
      </c>
      <c r="B318" s="14" t="s">
        <v>25</v>
      </c>
      <c r="C318" s="14">
        <v>47</v>
      </c>
      <c r="D318" s="14">
        <v>263.81</v>
      </c>
      <c r="E318" s="14" t="s">
        <v>60</v>
      </c>
      <c r="F318" s="14">
        <v>-237.54</v>
      </c>
      <c r="G318" s="14" t="s">
        <v>111</v>
      </c>
      <c r="H318" s="14" t="s">
        <v>653</v>
      </c>
      <c r="I318" s="14" t="s">
        <v>21</v>
      </c>
      <c r="J318" s="14" t="s">
        <v>16</v>
      </c>
      <c r="K318" s="14" t="s">
        <v>201</v>
      </c>
      <c r="L318" s="14" t="s">
        <v>388</v>
      </c>
      <c r="M318" s="14" t="s">
        <v>192</v>
      </c>
    </row>
    <row r="319" spans="1:13" x14ac:dyDescent="0.25">
      <c r="A319" s="15">
        <v>42339</v>
      </c>
      <c r="B319" s="15" t="s">
        <v>40</v>
      </c>
      <c r="C319" s="15">
        <v>31</v>
      </c>
      <c r="D319" s="15">
        <v>206.54</v>
      </c>
      <c r="E319" s="15" t="s">
        <v>60</v>
      </c>
      <c r="F319" s="15">
        <v>-178.82</v>
      </c>
      <c r="G319" s="15" t="s">
        <v>71</v>
      </c>
      <c r="H319" s="15" t="s">
        <v>653</v>
      </c>
      <c r="I319" s="15" t="s">
        <v>21</v>
      </c>
      <c r="J319" s="15" t="s">
        <v>16</v>
      </c>
      <c r="K319" s="15" t="s">
        <v>194</v>
      </c>
      <c r="L319" s="15" t="s">
        <v>412</v>
      </c>
      <c r="M319" s="15" t="s">
        <v>192</v>
      </c>
    </row>
    <row r="320" spans="1:13" x14ac:dyDescent="0.25">
      <c r="A320" s="14">
        <v>43111</v>
      </c>
      <c r="B320" s="14" t="s">
        <v>12</v>
      </c>
      <c r="C320" s="14">
        <v>27</v>
      </c>
      <c r="D320" s="14">
        <v>4722.83</v>
      </c>
      <c r="E320" s="14" t="s">
        <v>60</v>
      </c>
      <c r="F320" s="14">
        <v>1749.78</v>
      </c>
      <c r="G320" s="14" t="s">
        <v>65</v>
      </c>
      <c r="H320" s="14" t="s">
        <v>653</v>
      </c>
      <c r="I320" s="14" t="s">
        <v>21</v>
      </c>
      <c r="J320" s="14" t="s">
        <v>16</v>
      </c>
      <c r="K320" s="14" t="s">
        <v>201</v>
      </c>
      <c r="L320" s="14" t="s">
        <v>413</v>
      </c>
      <c r="M320" s="14" t="s">
        <v>192</v>
      </c>
    </row>
    <row r="321" spans="1:13" x14ac:dyDescent="0.25">
      <c r="A321" s="15">
        <v>47520</v>
      </c>
      <c r="B321" s="15" t="s">
        <v>25</v>
      </c>
      <c r="C321" s="15">
        <v>36</v>
      </c>
      <c r="D321" s="15">
        <v>277.88</v>
      </c>
      <c r="E321" s="15" t="s">
        <v>60</v>
      </c>
      <c r="F321" s="15">
        <v>-64.41</v>
      </c>
      <c r="G321" s="15" t="s">
        <v>179</v>
      </c>
      <c r="H321" s="15" t="s">
        <v>651</v>
      </c>
      <c r="I321" s="15" t="s">
        <v>21</v>
      </c>
      <c r="J321" s="15" t="s">
        <v>16</v>
      </c>
      <c r="K321" s="15" t="s">
        <v>201</v>
      </c>
      <c r="L321" s="15" t="s">
        <v>277</v>
      </c>
      <c r="M321" s="15" t="s">
        <v>192</v>
      </c>
    </row>
    <row r="322" spans="1:13" x14ac:dyDescent="0.25">
      <c r="A322" s="14">
        <v>47520</v>
      </c>
      <c r="B322" s="14" t="s">
        <v>25</v>
      </c>
      <c r="C322" s="14">
        <v>47</v>
      </c>
      <c r="D322" s="14">
        <v>925.3</v>
      </c>
      <c r="E322" s="14" t="s">
        <v>60</v>
      </c>
      <c r="F322" s="14">
        <v>257.31</v>
      </c>
      <c r="G322" s="14" t="s">
        <v>179</v>
      </c>
      <c r="H322" s="14" t="s">
        <v>651</v>
      </c>
      <c r="I322" s="14" t="s">
        <v>21</v>
      </c>
      <c r="J322" s="14" t="s">
        <v>16</v>
      </c>
      <c r="K322" s="14" t="s">
        <v>194</v>
      </c>
      <c r="L322" s="14" t="s">
        <v>414</v>
      </c>
      <c r="M322" s="14" t="s">
        <v>192</v>
      </c>
    </row>
    <row r="323" spans="1:13" x14ac:dyDescent="0.25">
      <c r="A323" s="15">
        <v>49088</v>
      </c>
      <c r="B323" s="15" t="s">
        <v>40</v>
      </c>
      <c r="C323" s="15">
        <v>31</v>
      </c>
      <c r="D323" s="15">
        <v>1295.54</v>
      </c>
      <c r="E323" s="15" t="s">
        <v>60</v>
      </c>
      <c r="F323" s="15">
        <v>214.23</v>
      </c>
      <c r="G323" s="15" t="s">
        <v>56</v>
      </c>
      <c r="H323" s="15" t="s">
        <v>651</v>
      </c>
      <c r="I323" s="15" t="s">
        <v>21</v>
      </c>
      <c r="J323" s="15" t="s">
        <v>16</v>
      </c>
      <c r="K323" s="15" t="s">
        <v>194</v>
      </c>
      <c r="L323" s="15" t="s">
        <v>290</v>
      </c>
      <c r="M323" s="15" t="s">
        <v>192</v>
      </c>
    </row>
    <row r="324" spans="1:13" x14ac:dyDescent="0.25">
      <c r="A324" s="14">
        <v>49634</v>
      </c>
      <c r="B324" s="14" t="s">
        <v>25</v>
      </c>
      <c r="C324" s="14">
        <v>39</v>
      </c>
      <c r="D324" s="14">
        <v>403.73</v>
      </c>
      <c r="E324" s="14" t="s">
        <v>60</v>
      </c>
      <c r="F324" s="14">
        <v>-44.13</v>
      </c>
      <c r="G324" s="14" t="s">
        <v>65</v>
      </c>
      <c r="H324" s="14" t="s">
        <v>651</v>
      </c>
      <c r="I324" s="14" t="s">
        <v>21</v>
      </c>
      <c r="J324" s="14" t="s">
        <v>16</v>
      </c>
      <c r="K324" s="14" t="s">
        <v>38</v>
      </c>
      <c r="L324" s="14" t="s">
        <v>415</v>
      </c>
      <c r="M324" s="14" t="s">
        <v>192</v>
      </c>
    </row>
    <row r="325" spans="1:13" x14ac:dyDescent="0.25">
      <c r="A325" s="15">
        <v>53025</v>
      </c>
      <c r="B325" s="15" t="s">
        <v>40</v>
      </c>
      <c r="C325" s="15">
        <v>32</v>
      </c>
      <c r="D325" s="15">
        <v>195.57</v>
      </c>
      <c r="E325" s="15" t="s">
        <v>60</v>
      </c>
      <c r="F325" s="15">
        <v>-132.93</v>
      </c>
      <c r="G325" s="15" t="s">
        <v>68</v>
      </c>
      <c r="H325" s="15" t="s">
        <v>651</v>
      </c>
      <c r="I325" s="15" t="s">
        <v>21</v>
      </c>
      <c r="J325" s="15" t="s">
        <v>16</v>
      </c>
      <c r="K325" s="15" t="s">
        <v>194</v>
      </c>
      <c r="L325" s="15" t="s">
        <v>240</v>
      </c>
      <c r="M325" s="15" t="s">
        <v>192</v>
      </c>
    </row>
    <row r="326" spans="1:13" x14ac:dyDescent="0.25">
      <c r="A326" s="14">
        <v>54304</v>
      </c>
      <c r="B326" s="14" t="s">
        <v>12</v>
      </c>
      <c r="C326" s="14">
        <v>11</v>
      </c>
      <c r="D326" s="14">
        <v>558.62</v>
      </c>
      <c r="E326" s="14" t="s">
        <v>60</v>
      </c>
      <c r="F326" s="14">
        <v>118.32</v>
      </c>
      <c r="G326" s="14" t="s">
        <v>68</v>
      </c>
      <c r="H326" s="14" t="s">
        <v>651</v>
      </c>
      <c r="I326" s="14" t="s">
        <v>21</v>
      </c>
      <c r="J326" s="14" t="s">
        <v>16</v>
      </c>
      <c r="K326" s="14" t="s">
        <v>38</v>
      </c>
      <c r="L326" s="14" t="s">
        <v>416</v>
      </c>
      <c r="M326" s="14" t="s">
        <v>192</v>
      </c>
    </row>
    <row r="327" spans="1:13" x14ac:dyDescent="0.25">
      <c r="A327" s="15">
        <v>56321</v>
      </c>
      <c r="B327" s="15" t="s">
        <v>40</v>
      </c>
      <c r="C327" s="15">
        <v>24</v>
      </c>
      <c r="D327" s="15">
        <v>135.88</v>
      </c>
      <c r="E327" s="15" t="s">
        <v>60</v>
      </c>
      <c r="F327" s="15">
        <v>-75.39</v>
      </c>
      <c r="G327" s="15" t="s">
        <v>111</v>
      </c>
      <c r="H327" s="15" t="s">
        <v>651</v>
      </c>
      <c r="I327" s="15" t="s">
        <v>21</v>
      </c>
      <c r="J327" s="15" t="s">
        <v>16</v>
      </c>
      <c r="K327" s="15" t="s">
        <v>201</v>
      </c>
      <c r="L327" s="15" t="s">
        <v>417</v>
      </c>
      <c r="M327" s="15" t="s">
        <v>192</v>
      </c>
    </row>
    <row r="328" spans="1:13" x14ac:dyDescent="0.25">
      <c r="A328" s="14">
        <v>57671</v>
      </c>
      <c r="B328" s="14" t="s">
        <v>25</v>
      </c>
      <c r="C328" s="14">
        <v>6</v>
      </c>
      <c r="D328" s="14">
        <v>22.78</v>
      </c>
      <c r="E328" s="14" t="s">
        <v>60</v>
      </c>
      <c r="F328" s="14">
        <v>3.96</v>
      </c>
      <c r="G328" s="14" t="s">
        <v>179</v>
      </c>
      <c r="H328" s="14" t="s">
        <v>651</v>
      </c>
      <c r="I328" s="14" t="s">
        <v>21</v>
      </c>
      <c r="J328" s="14" t="s">
        <v>16</v>
      </c>
      <c r="K328" s="14" t="s">
        <v>190</v>
      </c>
      <c r="L328" s="14" t="s">
        <v>418</v>
      </c>
      <c r="M328" s="14" t="s">
        <v>192</v>
      </c>
    </row>
    <row r="329" spans="1:13" x14ac:dyDescent="0.25">
      <c r="A329" s="15">
        <v>58978</v>
      </c>
      <c r="B329" s="15" t="s">
        <v>28</v>
      </c>
      <c r="C329" s="15">
        <v>13</v>
      </c>
      <c r="D329" s="15">
        <v>75.89</v>
      </c>
      <c r="E329" s="15" t="s">
        <v>60</v>
      </c>
      <c r="F329" s="15">
        <v>-31.01</v>
      </c>
      <c r="G329" s="15" t="s">
        <v>56</v>
      </c>
      <c r="H329" s="15" t="s">
        <v>651</v>
      </c>
      <c r="I329" s="15" t="s">
        <v>21</v>
      </c>
      <c r="J329" s="15" t="s">
        <v>16</v>
      </c>
      <c r="K329" s="15" t="s">
        <v>194</v>
      </c>
      <c r="L329" s="15" t="s">
        <v>419</v>
      </c>
      <c r="M329" s="15" t="s">
        <v>192</v>
      </c>
    </row>
    <row r="330" spans="1:13" x14ac:dyDescent="0.25">
      <c r="A330" s="14">
        <v>5092</v>
      </c>
      <c r="B330" s="14" t="s">
        <v>28</v>
      </c>
      <c r="C330" s="14">
        <v>25</v>
      </c>
      <c r="D330" s="14">
        <v>978.77</v>
      </c>
      <c r="E330" s="14" t="s">
        <v>60</v>
      </c>
      <c r="F330" s="14">
        <v>220.91</v>
      </c>
      <c r="G330" s="14" t="s">
        <v>420</v>
      </c>
      <c r="H330" s="14" t="s">
        <v>651</v>
      </c>
      <c r="I330" s="14" t="s">
        <v>21</v>
      </c>
      <c r="J330" s="14" t="s">
        <v>16</v>
      </c>
      <c r="K330" s="14" t="s">
        <v>194</v>
      </c>
      <c r="L330" s="14" t="s">
        <v>421</v>
      </c>
      <c r="M330" s="14" t="s">
        <v>192</v>
      </c>
    </row>
    <row r="331" spans="1:13" x14ac:dyDescent="0.25">
      <c r="A331" s="15">
        <v>8257</v>
      </c>
      <c r="B331" s="15" t="s">
        <v>28</v>
      </c>
      <c r="C331" s="15">
        <v>18</v>
      </c>
      <c r="D331" s="15">
        <v>881.32</v>
      </c>
      <c r="E331" s="15" t="s">
        <v>60</v>
      </c>
      <c r="F331" s="15">
        <v>373.67</v>
      </c>
      <c r="G331" s="15" t="s">
        <v>422</v>
      </c>
      <c r="H331" s="15" t="s">
        <v>651</v>
      </c>
      <c r="I331" s="15" t="s">
        <v>21</v>
      </c>
      <c r="J331" s="15" t="s">
        <v>16</v>
      </c>
      <c r="K331" s="15" t="s">
        <v>194</v>
      </c>
      <c r="L331" s="15" t="s">
        <v>423</v>
      </c>
      <c r="M331" s="15" t="s">
        <v>192</v>
      </c>
    </row>
    <row r="332" spans="1:13" x14ac:dyDescent="0.25">
      <c r="A332" s="14">
        <v>9285</v>
      </c>
      <c r="B332" s="14" t="s">
        <v>40</v>
      </c>
      <c r="C332" s="14">
        <v>3</v>
      </c>
      <c r="D332" s="14">
        <v>124.81</v>
      </c>
      <c r="E332" s="14" t="s">
        <v>60</v>
      </c>
      <c r="F332" s="14">
        <v>-11.94</v>
      </c>
      <c r="G332" s="14" t="s">
        <v>422</v>
      </c>
      <c r="H332" s="14" t="s">
        <v>651</v>
      </c>
      <c r="I332" s="14" t="s">
        <v>21</v>
      </c>
      <c r="J332" s="14" t="s">
        <v>16</v>
      </c>
      <c r="K332" s="14" t="s">
        <v>201</v>
      </c>
      <c r="L332" s="14" t="s">
        <v>227</v>
      </c>
      <c r="M332" s="14" t="s">
        <v>192</v>
      </c>
    </row>
    <row r="333" spans="1:13" x14ac:dyDescent="0.25">
      <c r="A333" s="15">
        <v>20642</v>
      </c>
      <c r="B333" s="15" t="s">
        <v>12</v>
      </c>
      <c r="C333" s="15">
        <v>32</v>
      </c>
      <c r="D333" s="15">
        <v>135.19999999999999</v>
      </c>
      <c r="E333" s="15" t="s">
        <v>60</v>
      </c>
      <c r="F333" s="15">
        <v>59.4</v>
      </c>
      <c r="G333" s="15" t="s">
        <v>424</v>
      </c>
      <c r="H333" s="15" t="s">
        <v>651</v>
      </c>
      <c r="I333" s="15" t="s">
        <v>21</v>
      </c>
      <c r="J333" s="15" t="s">
        <v>16</v>
      </c>
      <c r="K333" s="15" t="s">
        <v>190</v>
      </c>
      <c r="L333" s="15" t="s">
        <v>425</v>
      </c>
      <c r="M333" s="15" t="s">
        <v>192</v>
      </c>
    </row>
    <row r="334" spans="1:13" x14ac:dyDescent="0.25">
      <c r="A334" s="14">
        <v>30467</v>
      </c>
      <c r="B334" s="14" t="s">
        <v>40</v>
      </c>
      <c r="C334" s="14">
        <v>5</v>
      </c>
      <c r="D334" s="14">
        <v>2019.65</v>
      </c>
      <c r="E334" s="14" t="s">
        <v>60</v>
      </c>
      <c r="F334" s="14">
        <v>289.88</v>
      </c>
      <c r="G334" s="14" t="s">
        <v>420</v>
      </c>
      <c r="H334" s="14" t="s">
        <v>653</v>
      </c>
      <c r="I334" s="14" t="s">
        <v>21</v>
      </c>
      <c r="J334" s="14" t="s">
        <v>16</v>
      </c>
      <c r="K334" s="14" t="s">
        <v>201</v>
      </c>
      <c r="L334" s="14" t="s">
        <v>243</v>
      </c>
      <c r="M334" s="14" t="s">
        <v>192</v>
      </c>
    </row>
    <row r="335" spans="1:13" x14ac:dyDescent="0.25">
      <c r="A335" s="15">
        <v>33893</v>
      </c>
      <c r="B335" s="15" t="s">
        <v>25</v>
      </c>
      <c r="C335" s="15">
        <v>6</v>
      </c>
      <c r="D335" s="15">
        <v>232.21</v>
      </c>
      <c r="E335" s="15" t="s">
        <v>60</v>
      </c>
      <c r="F335" s="15">
        <v>-14.03</v>
      </c>
      <c r="G335" s="15" t="s">
        <v>75</v>
      </c>
      <c r="H335" s="15" t="s">
        <v>653</v>
      </c>
      <c r="I335" s="15" t="s">
        <v>21</v>
      </c>
      <c r="J335" s="15" t="s">
        <v>16</v>
      </c>
      <c r="K335" s="15" t="s">
        <v>211</v>
      </c>
      <c r="L335" s="15" t="s">
        <v>426</v>
      </c>
      <c r="M335" s="15" t="s">
        <v>192</v>
      </c>
    </row>
    <row r="336" spans="1:13" x14ac:dyDescent="0.25">
      <c r="A336" s="14">
        <v>38656</v>
      </c>
      <c r="B336" s="14" t="s">
        <v>28</v>
      </c>
      <c r="C336" s="14">
        <v>13</v>
      </c>
      <c r="D336" s="14">
        <v>64.459999999999994</v>
      </c>
      <c r="E336" s="14" t="s">
        <v>60</v>
      </c>
      <c r="F336" s="14">
        <v>25.16</v>
      </c>
      <c r="G336" s="14" t="s">
        <v>420</v>
      </c>
      <c r="H336" s="14" t="s">
        <v>653</v>
      </c>
      <c r="I336" s="14" t="s">
        <v>21</v>
      </c>
      <c r="J336" s="14" t="s">
        <v>16</v>
      </c>
      <c r="K336" s="14" t="s">
        <v>190</v>
      </c>
      <c r="L336" s="14" t="s">
        <v>427</v>
      </c>
      <c r="M336" s="14" t="s">
        <v>192</v>
      </c>
    </row>
    <row r="337" spans="1:13" x14ac:dyDescent="0.25">
      <c r="A337" s="15">
        <v>44610</v>
      </c>
      <c r="B337" s="15" t="s">
        <v>12</v>
      </c>
      <c r="C337" s="15">
        <v>31</v>
      </c>
      <c r="D337" s="15">
        <v>127.9</v>
      </c>
      <c r="E337" s="15" t="s">
        <v>60</v>
      </c>
      <c r="F337" s="15">
        <v>54.21</v>
      </c>
      <c r="G337" s="15" t="s">
        <v>428</v>
      </c>
      <c r="H337" s="15" t="s">
        <v>653</v>
      </c>
      <c r="I337" s="15" t="s">
        <v>21</v>
      </c>
      <c r="J337" s="15" t="s">
        <v>16</v>
      </c>
      <c r="K337" s="15" t="s">
        <v>190</v>
      </c>
      <c r="L337" s="15" t="s">
        <v>425</v>
      </c>
      <c r="M337" s="15" t="s">
        <v>192</v>
      </c>
    </row>
    <row r="338" spans="1:13" x14ac:dyDescent="0.25">
      <c r="A338" s="14">
        <v>53667</v>
      </c>
      <c r="B338" s="14" t="s">
        <v>33</v>
      </c>
      <c r="C338" s="14">
        <v>33</v>
      </c>
      <c r="D338" s="14">
        <v>112.36</v>
      </c>
      <c r="E338" s="14" t="s">
        <v>60</v>
      </c>
      <c r="F338" s="14">
        <v>-159.74</v>
      </c>
      <c r="G338" s="14" t="s">
        <v>308</v>
      </c>
      <c r="H338" s="14" t="s">
        <v>650</v>
      </c>
      <c r="I338" s="14" t="s">
        <v>21</v>
      </c>
      <c r="J338" s="14" t="s">
        <v>16</v>
      </c>
      <c r="K338" s="14" t="s">
        <v>201</v>
      </c>
      <c r="L338" s="14" t="s">
        <v>429</v>
      </c>
      <c r="M338" s="14" t="s">
        <v>192</v>
      </c>
    </row>
    <row r="339" spans="1:13" x14ac:dyDescent="0.25">
      <c r="A339" s="15">
        <v>53667</v>
      </c>
      <c r="B339" s="15" t="s">
        <v>33</v>
      </c>
      <c r="C339" s="15">
        <v>16</v>
      </c>
      <c r="D339" s="15">
        <v>481.04899999999998</v>
      </c>
      <c r="E339" s="15" t="s">
        <v>60</v>
      </c>
      <c r="F339" s="15">
        <v>46.51</v>
      </c>
      <c r="G339" s="15" t="s">
        <v>308</v>
      </c>
      <c r="H339" s="15" t="s">
        <v>650</v>
      </c>
      <c r="I339" s="15" t="s">
        <v>21</v>
      </c>
      <c r="J339" s="15" t="s">
        <v>44</v>
      </c>
      <c r="K339" s="15" t="s">
        <v>141</v>
      </c>
      <c r="L339" s="15" t="s">
        <v>430</v>
      </c>
      <c r="M339" s="15" t="s">
        <v>192</v>
      </c>
    </row>
    <row r="340" spans="1:13" x14ac:dyDescent="0.25">
      <c r="A340" s="14">
        <v>55429</v>
      </c>
      <c r="B340" s="14" t="s">
        <v>12</v>
      </c>
      <c r="C340" s="14">
        <v>43</v>
      </c>
      <c r="D340" s="14">
        <v>260.58999999999997</v>
      </c>
      <c r="E340" s="14" t="s">
        <v>60</v>
      </c>
      <c r="F340" s="14">
        <v>-157.76</v>
      </c>
      <c r="G340" s="14" t="s">
        <v>316</v>
      </c>
      <c r="H340" s="14" t="s">
        <v>650</v>
      </c>
      <c r="I340" s="14" t="s">
        <v>21</v>
      </c>
      <c r="J340" s="14" t="s">
        <v>16</v>
      </c>
      <c r="K340" s="14" t="s">
        <v>194</v>
      </c>
      <c r="L340" s="14" t="s">
        <v>431</v>
      </c>
      <c r="M340" s="14" t="s">
        <v>192</v>
      </c>
    </row>
    <row r="341" spans="1:13" x14ac:dyDescent="0.25">
      <c r="A341" s="15">
        <v>3463</v>
      </c>
      <c r="B341" s="15" t="s">
        <v>40</v>
      </c>
      <c r="C341" s="15">
        <v>43</v>
      </c>
      <c r="D341" s="15">
        <v>264.75</v>
      </c>
      <c r="E341" s="15" t="s">
        <v>60</v>
      </c>
      <c r="F341" s="15">
        <v>-212.51</v>
      </c>
      <c r="G341" s="15" t="s">
        <v>432</v>
      </c>
      <c r="H341" s="15" t="s">
        <v>650</v>
      </c>
      <c r="I341" s="15" t="s">
        <v>21</v>
      </c>
      <c r="J341" s="15" t="s">
        <v>16</v>
      </c>
      <c r="K341" s="15" t="s">
        <v>194</v>
      </c>
      <c r="L341" s="15" t="s">
        <v>433</v>
      </c>
      <c r="M341" s="15" t="s">
        <v>192</v>
      </c>
    </row>
    <row r="342" spans="1:13" x14ac:dyDescent="0.25">
      <c r="A342" s="14">
        <v>5538</v>
      </c>
      <c r="B342" s="14" t="s">
        <v>40</v>
      </c>
      <c r="C342" s="14">
        <v>43</v>
      </c>
      <c r="D342" s="14">
        <v>1281.28</v>
      </c>
      <c r="E342" s="14" t="s">
        <v>60</v>
      </c>
      <c r="F342" s="14">
        <v>415.85</v>
      </c>
      <c r="G342" s="14" t="s">
        <v>432</v>
      </c>
      <c r="H342" s="14" t="s">
        <v>650</v>
      </c>
      <c r="I342" s="14" t="s">
        <v>21</v>
      </c>
      <c r="J342" s="14" t="s">
        <v>16</v>
      </c>
      <c r="K342" s="14" t="s">
        <v>201</v>
      </c>
      <c r="L342" s="14" t="s">
        <v>434</v>
      </c>
      <c r="M342" s="14" t="s">
        <v>192</v>
      </c>
    </row>
    <row r="343" spans="1:13" x14ac:dyDescent="0.25">
      <c r="A343" s="15">
        <v>5538</v>
      </c>
      <c r="B343" s="15" t="s">
        <v>40</v>
      </c>
      <c r="C343" s="15">
        <v>4</v>
      </c>
      <c r="D343" s="15">
        <v>430.84800000000001</v>
      </c>
      <c r="E343" s="15" t="s">
        <v>60</v>
      </c>
      <c r="F343" s="15">
        <v>-492.77</v>
      </c>
      <c r="G343" s="15" t="s">
        <v>432</v>
      </c>
      <c r="H343" s="15" t="s">
        <v>650</v>
      </c>
      <c r="I343" s="15" t="s">
        <v>21</v>
      </c>
      <c r="J343" s="15" t="s">
        <v>44</v>
      </c>
      <c r="K343" s="15" t="s">
        <v>141</v>
      </c>
      <c r="L343" s="15">
        <v>8290</v>
      </c>
      <c r="M343" s="15" t="s">
        <v>192</v>
      </c>
    </row>
    <row r="344" spans="1:13" x14ac:dyDescent="0.25">
      <c r="A344" s="14">
        <v>9155</v>
      </c>
      <c r="B344" s="14" t="s">
        <v>40</v>
      </c>
      <c r="C344" s="14">
        <v>17</v>
      </c>
      <c r="D344" s="14">
        <v>518.79999999999995</v>
      </c>
      <c r="E344" s="14" t="s">
        <v>60</v>
      </c>
      <c r="F344" s="14">
        <v>54.63</v>
      </c>
      <c r="G344" s="14" t="s">
        <v>326</v>
      </c>
      <c r="H344" s="14" t="s">
        <v>650</v>
      </c>
      <c r="I344" s="14" t="s">
        <v>21</v>
      </c>
      <c r="J344" s="14" t="s">
        <v>16</v>
      </c>
      <c r="K344" s="14" t="s">
        <v>201</v>
      </c>
      <c r="L344" s="14" t="s">
        <v>435</v>
      </c>
      <c r="M344" s="14" t="s">
        <v>192</v>
      </c>
    </row>
    <row r="345" spans="1:13" x14ac:dyDescent="0.25">
      <c r="A345" s="15">
        <v>12292</v>
      </c>
      <c r="B345" s="15" t="s">
        <v>25</v>
      </c>
      <c r="C345" s="15">
        <v>32</v>
      </c>
      <c r="D345" s="15">
        <v>824.24</v>
      </c>
      <c r="E345" s="15" t="s">
        <v>60</v>
      </c>
      <c r="F345" s="15">
        <v>-127.23</v>
      </c>
      <c r="G345" s="15" t="s">
        <v>326</v>
      </c>
      <c r="H345" s="15" t="s">
        <v>650</v>
      </c>
      <c r="I345" s="15" t="s">
        <v>21</v>
      </c>
      <c r="J345" s="15" t="s">
        <v>44</v>
      </c>
      <c r="K345" s="15" t="s">
        <v>206</v>
      </c>
      <c r="L345" s="15" t="s">
        <v>262</v>
      </c>
      <c r="M345" s="15" t="s">
        <v>192</v>
      </c>
    </row>
    <row r="346" spans="1:13" x14ac:dyDescent="0.25">
      <c r="A346" s="14">
        <v>23713</v>
      </c>
      <c r="B346" s="14" t="s">
        <v>25</v>
      </c>
      <c r="C346" s="14">
        <v>38</v>
      </c>
      <c r="D346" s="14">
        <v>3701.5205000000001</v>
      </c>
      <c r="E346" s="14" t="s">
        <v>60</v>
      </c>
      <c r="F346" s="14">
        <v>894.06</v>
      </c>
      <c r="G346" s="14" t="s">
        <v>436</v>
      </c>
      <c r="H346" s="14" t="s">
        <v>650</v>
      </c>
      <c r="I346" s="14" t="s">
        <v>21</v>
      </c>
      <c r="J346" s="14" t="s">
        <v>44</v>
      </c>
      <c r="K346" s="14" t="s">
        <v>141</v>
      </c>
      <c r="L346" s="14">
        <v>8890</v>
      </c>
      <c r="M346" s="14" t="s">
        <v>192</v>
      </c>
    </row>
    <row r="347" spans="1:13" x14ac:dyDescent="0.25">
      <c r="A347" s="15">
        <v>26016</v>
      </c>
      <c r="B347" s="15" t="s">
        <v>12</v>
      </c>
      <c r="C347" s="15">
        <v>2</v>
      </c>
      <c r="D347" s="15">
        <v>154.94</v>
      </c>
      <c r="E347" s="15" t="s">
        <v>60</v>
      </c>
      <c r="F347" s="15">
        <v>-358.43</v>
      </c>
      <c r="G347" s="15" t="s">
        <v>326</v>
      </c>
      <c r="H347" s="15" t="s">
        <v>650</v>
      </c>
      <c r="I347" s="15" t="s">
        <v>21</v>
      </c>
      <c r="J347" s="15" t="s">
        <v>44</v>
      </c>
      <c r="K347" s="15" t="s">
        <v>206</v>
      </c>
      <c r="L347" s="15" t="s">
        <v>437</v>
      </c>
      <c r="M347" s="15" t="s">
        <v>192</v>
      </c>
    </row>
    <row r="348" spans="1:13" x14ac:dyDescent="0.25">
      <c r="A348" s="14">
        <v>32452</v>
      </c>
      <c r="B348" s="14" t="s">
        <v>33</v>
      </c>
      <c r="C348" s="14">
        <v>3</v>
      </c>
      <c r="D348" s="14">
        <v>8.6</v>
      </c>
      <c r="E348" s="14" t="s">
        <v>60</v>
      </c>
      <c r="F348" s="14">
        <v>-2.0299999999999998</v>
      </c>
      <c r="G348" s="14" t="s">
        <v>332</v>
      </c>
      <c r="H348" s="14" t="s">
        <v>649</v>
      </c>
      <c r="I348" s="14" t="s">
        <v>21</v>
      </c>
      <c r="J348" s="14" t="s">
        <v>16</v>
      </c>
      <c r="K348" s="14" t="s">
        <v>190</v>
      </c>
      <c r="L348" s="14" t="s">
        <v>438</v>
      </c>
      <c r="M348" s="14" t="s">
        <v>192</v>
      </c>
    </row>
    <row r="349" spans="1:13" x14ac:dyDescent="0.25">
      <c r="A349" s="15">
        <v>33378</v>
      </c>
      <c r="B349" s="15" t="s">
        <v>12</v>
      </c>
      <c r="C349" s="15">
        <v>25</v>
      </c>
      <c r="D349" s="15">
        <v>945.36</v>
      </c>
      <c r="E349" s="15" t="s">
        <v>60</v>
      </c>
      <c r="F349" s="15">
        <v>219.85</v>
      </c>
      <c r="G349" s="15" t="s">
        <v>332</v>
      </c>
      <c r="H349" s="15" t="s">
        <v>649</v>
      </c>
      <c r="I349" s="15" t="s">
        <v>21</v>
      </c>
      <c r="J349" s="15" t="s">
        <v>16</v>
      </c>
      <c r="K349" s="15" t="s">
        <v>211</v>
      </c>
      <c r="L349" s="15" t="s">
        <v>439</v>
      </c>
      <c r="M349" s="15" t="s">
        <v>192</v>
      </c>
    </row>
    <row r="350" spans="1:13" x14ac:dyDescent="0.25">
      <c r="A350" s="14">
        <v>38240</v>
      </c>
      <c r="B350" s="14" t="s">
        <v>12</v>
      </c>
      <c r="C350" s="14">
        <v>4</v>
      </c>
      <c r="D350" s="14">
        <v>41.53</v>
      </c>
      <c r="E350" s="14" t="s">
        <v>60</v>
      </c>
      <c r="F350" s="14">
        <v>-15.53</v>
      </c>
      <c r="G350" s="14" t="s">
        <v>326</v>
      </c>
      <c r="H350" s="14" t="s">
        <v>649</v>
      </c>
      <c r="I350" s="14" t="s">
        <v>21</v>
      </c>
      <c r="J350" s="14" t="s">
        <v>16</v>
      </c>
      <c r="K350" s="14" t="s">
        <v>201</v>
      </c>
      <c r="L350" s="14" t="s">
        <v>440</v>
      </c>
      <c r="M350" s="14" t="s">
        <v>192</v>
      </c>
    </row>
    <row r="351" spans="1:13" x14ac:dyDescent="0.25">
      <c r="A351" s="15">
        <v>38917</v>
      </c>
      <c r="B351" s="15" t="s">
        <v>28</v>
      </c>
      <c r="C351" s="15">
        <v>11</v>
      </c>
      <c r="D351" s="15">
        <v>618.19650000000001</v>
      </c>
      <c r="E351" s="15" t="s">
        <v>60</v>
      </c>
      <c r="F351" s="15">
        <v>-132.53</v>
      </c>
      <c r="G351" s="15" t="s">
        <v>332</v>
      </c>
      <c r="H351" s="15" t="s">
        <v>649</v>
      </c>
      <c r="I351" s="15" t="s">
        <v>21</v>
      </c>
      <c r="J351" s="15" t="s">
        <v>44</v>
      </c>
      <c r="K351" s="15" t="s">
        <v>141</v>
      </c>
      <c r="L351" s="15">
        <v>6120</v>
      </c>
      <c r="M351" s="15" t="s">
        <v>192</v>
      </c>
    </row>
    <row r="352" spans="1:13" x14ac:dyDescent="0.25">
      <c r="A352" s="14">
        <v>50336</v>
      </c>
      <c r="B352" s="14" t="s">
        <v>25</v>
      </c>
      <c r="C352" s="14">
        <v>9</v>
      </c>
      <c r="D352" s="14">
        <v>58.98</v>
      </c>
      <c r="E352" s="14" t="s">
        <v>60</v>
      </c>
      <c r="F352" s="14">
        <v>-17.79</v>
      </c>
      <c r="G352" s="14" t="s">
        <v>332</v>
      </c>
      <c r="H352" s="14" t="s">
        <v>649</v>
      </c>
      <c r="I352" s="14" t="s">
        <v>21</v>
      </c>
      <c r="J352" s="14" t="s">
        <v>16</v>
      </c>
      <c r="K352" s="14" t="s">
        <v>201</v>
      </c>
      <c r="L352" s="14" t="s">
        <v>441</v>
      </c>
      <c r="M352" s="14" t="s">
        <v>192</v>
      </c>
    </row>
    <row r="353" spans="1:13" x14ac:dyDescent="0.25">
      <c r="A353" s="15">
        <v>52071</v>
      </c>
      <c r="B353" s="15" t="s">
        <v>25</v>
      </c>
      <c r="C353" s="15">
        <v>14</v>
      </c>
      <c r="D353" s="15">
        <v>136.85</v>
      </c>
      <c r="E353" s="15" t="s">
        <v>60</v>
      </c>
      <c r="F353" s="15">
        <v>-4.43</v>
      </c>
      <c r="G353" s="15" t="s">
        <v>442</v>
      </c>
      <c r="H353" s="15" t="s">
        <v>649</v>
      </c>
      <c r="I353" s="15" t="s">
        <v>21</v>
      </c>
      <c r="J353" s="15" t="s">
        <v>16</v>
      </c>
      <c r="K353" s="15" t="s">
        <v>201</v>
      </c>
      <c r="L353" s="15" t="s">
        <v>363</v>
      </c>
      <c r="M353" s="15" t="s">
        <v>192</v>
      </c>
    </row>
    <row r="354" spans="1:13" x14ac:dyDescent="0.25">
      <c r="A354" s="14">
        <v>52071</v>
      </c>
      <c r="B354" s="14" t="s">
        <v>25</v>
      </c>
      <c r="C354" s="14">
        <v>1</v>
      </c>
      <c r="D354" s="14">
        <v>12.74</v>
      </c>
      <c r="E354" s="14" t="s">
        <v>60</v>
      </c>
      <c r="F354" s="14">
        <v>-11.39</v>
      </c>
      <c r="G354" s="14" t="s">
        <v>442</v>
      </c>
      <c r="H354" s="14" t="s">
        <v>649</v>
      </c>
      <c r="I354" s="14" t="s">
        <v>21</v>
      </c>
      <c r="J354" s="14" t="s">
        <v>22</v>
      </c>
      <c r="K354" s="14" t="s">
        <v>23</v>
      </c>
      <c r="L354" s="14" t="s">
        <v>291</v>
      </c>
      <c r="M354" s="14" t="s">
        <v>192</v>
      </c>
    </row>
    <row r="355" spans="1:13" x14ac:dyDescent="0.25">
      <c r="A355" s="15">
        <v>26759</v>
      </c>
      <c r="B355" s="15" t="s">
        <v>25</v>
      </c>
      <c r="C355" s="15">
        <v>30</v>
      </c>
      <c r="D355" s="15">
        <v>251.11</v>
      </c>
      <c r="E355" s="15" t="s">
        <v>60</v>
      </c>
      <c r="F355" s="15">
        <v>10.039999999999999</v>
      </c>
      <c r="G355" s="15" t="s">
        <v>57</v>
      </c>
      <c r="H355" s="15" t="s">
        <v>649</v>
      </c>
      <c r="I355" s="15" t="s">
        <v>21</v>
      </c>
      <c r="J355" s="15" t="s">
        <v>16</v>
      </c>
      <c r="K355" s="15" t="s">
        <v>201</v>
      </c>
      <c r="L355" s="15" t="s">
        <v>443</v>
      </c>
      <c r="M355" s="15" t="s">
        <v>192</v>
      </c>
    </row>
    <row r="356" spans="1:13" x14ac:dyDescent="0.25">
      <c r="A356" s="14">
        <v>483</v>
      </c>
      <c r="B356" s="14" t="s">
        <v>12</v>
      </c>
      <c r="C356" s="14">
        <v>30</v>
      </c>
      <c r="D356" s="14">
        <v>4965.7595000000001</v>
      </c>
      <c r="E356" s="14" t="s">
        <v>60</v>
      </c>
      <c r="F356" s="14">
        <v>1198.97</v>
      </c>
      <c r="G356" s="14" t="s">
        <v>444</v>
      </c>
      <c r="H356" s="14" t="s">
        <v>648</v>
      </c>
      <c r="I356" s="14" t="s">
        <v>15</v>
      </c>
      <c r="J356" s="14" t="s">
        <v>44</v>
      </c>
      <c r="K356" s="14" t="s">
        <v>141</v>
      </c>
      <c r="L356" s="14" t="s">
        <v>445</v>
      </c>
      <c r="M356" s="14" t="s">
        <v>192</v>
      </c>
    </row>
    <row r="357" spans="1:13" x14ac:dyDescent="0.25">
      <c r="A357" s="15">
        <v>613</v>
      </c>
      <c r="B357" s="15" t="s">
        <v>12</v>
      </c>
      <c r="C357" s="15">
        <v>12</v>
      </c>
      <c r="D357" s="15">
        <v>93.54</v>
      </c>
      <c r="E357" s="15" t="s">
        <v>60</v>
      </c>
      <c r="F357" s="15">
        <v>-54.04</v>
      </c>
      <c r="G357" s="15" t="s">
        <v>446</v>
      </c>
      <c r="H357" s="15" t="s">
        <v>648</v>
      </c>
      <c r="I357" s="15" t="s">
        <v>15</v>
      </c>
      <c r="J357" s="15" t="s">
        <v>16</v>
      </c>
      <c r="K357" s="15" t="s">
        <v>201</v>
      </c>
      <c r="L357" s="15" t="s">
        <v>354</v>
      </c>
      <c r="M357" s="15" t="s">
        <v>192</v>
      </c>
    </row>
    <row r="358" spans="1:13" x14ac:dyDescent="0.25">
      <c r="A358" s="14">
        <v>613</v>
      </c>
      <c r="B358" s="14" t="s">
        <v>12</v>
      </c>
      <c r="C358" s="14">
        <v>22</v>
      </c>
      <c r="D358" s="14">
        <v>905.08</v>
      </c>
      <c r="E358" s="14" t="s">
        <v>60</v>
      </c>
      <c r="F358" s="14">
        <v>127.7</v>
      </c>
      <c r="G358" s="14" t="s">
        <v>446</v>
      </c>
      <c r="H358" s="14" t="s">
        <v>648</v>
      </c>
      <c r="I358" s="14" t="s">
        <v>15</v>
      </c>
      <c r="J358" s="14" t="s">
        <v>16</v>
      </c>
      <c r="K358" s="14" t="s">
        <v>17</v>
      </c>
      <c r="L358" s="14" t="s">
        <v>447</v>
      </c>
      <c r="M358" s="14" t="s">
        <v>192</v>
      </c>
    </row>
    <row r="359" spans="1:13" x14ac:dyDescent="0.25">
      <c r="A359" s="15">
        <v>1344</v>
      </c>
      <c r="B359" s="15" t="s">
        <v>28</v>
      </c>
      <c r="C359" s="15">
        <v>15</v>
      </c>
      <c r="D359" s="15">
        <v>834.904</v>
      </c>
      <c r="E359" s="15" t="s">
        <v>60</v>
      </c>
      <c r="F359" s="15">
        <v>-11.68</v>
      </c>
      <c r="G359" s="15" t="s">
        <v>77</v>
      </c>
      <c r="H359" s="15" t="s">
        <v>648</v>
      </c>
      <c r="I359" s="15" t="s">
        <v>15</v>
      </c>
      <c r="J359" s="15" t="s">
        <v>44</v>
      </c>
      <c r="K359" s="15" t="s">
        <v>141</v>
      </c>
      <c r="L359" s="15" t="s">
        <v>297</v>
      </c>
      <c r="M359" s="15" t="s">
        <v>192</v>
      </c>
    </row>
    <row r="360" spans="1:13" x14ac:dyDescent="0.25">
      <c r="A360" s="14">
        <v>1344</v>
      </c>
      <c r="B360" s="14" t="s">
        <v>28</v>
      </c>
      <c r="C360" s="14">
        <v>18</v>
      </c>
      <c r="D360" s="14">
        <v>2480.9205000000002</v>
      </c>
      <c r="E360" s="14" t="s">
        <v>60</v>
      </c>
      <c r="F360" s="14">
        <v>313.58</v>
      </c>
      <c r="G360" s="14" t="s">
        <v>77</v>
      </c>
      <c r="H360" s="14" t="s">
        <v>648</v>
      </c>
      <c r="I360" s="14" t="s">
        <v>15</v>
      </c>
      <c r="J360" s="14" t="s">
        <v>44</v>
      </c>
      <c r="K360" s="14" t="s">
        <v>141</v>
      </c>
      <c r="L360" s="14" t="s">
        <v>448</v>
      </c>
      <c r="M360" s="14" t="s">
        <v>192</v>
      </c>
    </row>
    <row r="361" spans="1:13" x14ac:dyDescent="0.25">
      <c r="A361" s="15">
        <v>1539</v>
      </c>
      <c r="B361" s="15" t="s">
        <v>28</v>
      </c>
      <c r="C361" s="15">
        <v>33</v>
      </c>
      <c r="D361" s="15">
        <v>511.83</v>
      </c>
      <c r="E361" s="15" t="s">
        <v>60</v>
      </c>
      <c r="F361" s="15">
        <v>-172.88</v>
      </c>
      <c r="G361" s="15" t="s">
        <v>221</v>
      </c>
      <c r="H361" s="15" t="s">
        <v>648</v>
      </c>
      <c r="I361" s="15" t="s">
        <v>15</v>
      </c>
      <c r="J361" s="15" t="s">
        <v>16</v>
      </c>
      <c r="K361" s="15" t="s">
        <v>201</v>
      </c>
      <c r="L361" s="15" t="s">
        <v>329</v>
      </c>
      <c r="M361" s="15" t="s">
        <v>192</v>
      </c>
    </row>
    <row r="362" spans="1:13" x14ac:dyDescent="0.25">
      <c r="A362" s="14">
        <v>2532</v>
      </c>
      <c r="B362" s="14" t="s">
        <v>12</v>
      </c>
      <c r="C362" s="14">
        <v>39</v>
      </c>
      <c r="D362" s="14">
        <v>282.07</v>
      </c>
      <c r="E362" s="14" t="s">
        <v>60</v>
      </c>
      <c r="F362" s="14">
        <v>140.01</v>
      </c>
      <c r="G362" s="14" t="s">
        <v>89</v>
      </c>
      <c r="H362" s="14" t="s">
        <v>648</v>
      </c>
      <c r="I362" s="14" t="s">
        <v>15</v>
      </c>
      <c r="J362" s="14" t="s">
        <v>16</v>
      </c>
      <c r="K362" s="14" t="s">
        <v>190</v>
      </c>
      <c r="L362" s="14" t="s">
        <v>449</v>
      </c>
      <c r="M362" s="14" t="s">
        <v>192</v>
      </c>
    </row>
    <row r="363" spans="1:13" x14ac:dyDescent="0.25">
      <c r="A363" s="15">
        <v>2791</v>
      </c>
      <c r="B363" s="15" t="s">
        <v>12</v>
      </c>
      <c r="C363" s="15">
        <v>47</v>
      </c>
      <c r="D363" s="15">
        <v>191.67</v>
      </c>
      <c r="E363" s="15" t="s">
        <v>60</v>
      </c>
      <c r="F363" s="15">
        <v>-236.27</v>
      </c>
      <c r="G363" s="15" t="s">
        <v>231</v>
      </c>
      <c r="H363" s="15" t="s">
        <v>648</v>
      </c>
      <c r="I363" s="15" t="s">
        <v>15</v>
      </c>
      <c r="J363" s="15" t="s">
        <v>16</v>
      </c>
      <c r="K363" s="15" t="s">
        <v>201</v>
      </c>
      <c r="L363" s="15" t="s">
        <v>450</v>
      </c>
      <c r="M363" s="15" t="s">
        <v>192</v>
      </c>
    </row>
    <row r="364" spans="1:13" x14ac:dyDescent="0.25">
      <c r="A364" s="14">
        <v>2791</v>
      </c>
      <c r="B364" s="14" t="s">
        <v>12</v>
      </c>
      <c r="C364" s="14">
        <v>18</v>
      </c>
      <c r="D364" s="14">
        <v>507.64</v>
      </c>
      <c r="E364" s="14" t="s">
        <v>60</v>
      </c>
      <c r="F364" s="14">
        <v>118.94</v>
      </c>
      <c r="G364" s="14" t="s">
        <v>231</v>
      </c>
      <c r="H364" s="14" t="s">
        <v>648</v>
      </c>
      <c r="I364" s="14" t="s">
        <v>15</v>
      </c>
      <c r="J364" s="14" t="s">
        <v>16</v>
      </c>
      <c r="K364" s="14" t="s">
        <v>194</v>
      </c>
      <c r="L364" s="14" t="s">
        <v>451</v>
      </c>
      <c r="M364" s="14" t="s">
        <v>192</v>
      </c>
    </row>
    <row r="365" spans="1:13" x14ac:dyDescent="0.25">
      <c r="A365" s="15">
        <v>3908</v>
      </c>
      <c r="B365" s="15" t="s">
        <v>33</v>
      </c>
      <c r="C365" s="15">
        <v>8</v>
      </c>
      <c r="D365" s="15">
        <v>820.28399999999999</v>
      </c>
      <c r="E365" s="15" t="s">
        <v>60</v>
      </c>
      <c r="F365" s="15">
        <v>-180.2</v>
      </c>
      <c r="G365" s="15" t="s">
        <v>158</v>
      </c>
      <c r="H365" s="15" t="s">
        <v>648</v>
      </c>
      <c r="I365" s="15" t="s">
        <v>15</v>
      </c>
      <c r="J365" s="15" t="s">
        <v>44</v>
      </c>
      <c r="K365" s="15" t="s">
        <v>141</v>
      </c>
      <c r="L365" s="15">
        <v>6160</v>
      </c>
      <c r="M365" s="15" t="s">
        <v>192</v>
      </c>
    </row>
    <row r="366" spans="1:13" x14ac:dyDescent="0.25">
      <c r="A366" s="14">
        <v>4132</v>
      </c>
      <c r="B366" s="14" t="s">
        <v>25</v>
      </c>
      <c r="C366" s="14">
        <v>5</v>
      </c>
      <c r="D366" s="14">
        <v>14.76</v>
      </c>
      <c r="E366" s="14" t="s">
        <v>60</v>
      </c>
      <c r="F366" s="14">
        <v>1.32</v>
      </c>
      <c r="G366" s="14" t="s">
        <v>452</v>
      </c>
      <c r="H366" s="14" t="s">
        <v>648</v>
      </c>
      <c r="I366" s="14" t="s">
        <v>15</v>
      </c>
      <c r="J366" s="14" t="s">
        <v>16</v>
      </c>
      <c r="K366" s="14" t="s">
        <v>190</v>
      </c>
      <c r="L366" s="14" t="s">
        <v>453</v>
      </c>
      <c r="M366" s="14" t="s">
        <v>192</v>
      </c>
    </row>
    <row r="367" spans="1:13" x14ac:dyDescent="0.25">
      <c r="A367" s="15">
        <v>5569</v>
      </c>
      <c r="B367" s="15" t="s">
        <v>25</v>
      </c>
      <c r="C367" s="15">
        <v>12</v>
      </c>
      <c r="D367" s="15">
        <v>118.97</v>
      </c>
      <c r="E367" s="15" t="s">
        <v>60</v>
      </c>
      <c r="F367" s="15">
        <v>-0.06</v>
      </c>
      <c r="G367" s="15" t="s">
        <v>159</v>
      </c>
      <c r="H367" s="15" t="s">
        <v>648</v>
      </c>
      <c r="I367" s="15" t="s">
        <v>15</v>
      </c>
      <c r="J367" s="15" t="s">
        <v>22</v>
      </c>
      <c r="K367" s="15" t="s">
        <v>23</v>
      </c>
      <c r="L367" s="15" t="s">
        <v>454</v>
      </c>
      <c r="M367" s="15" t="s">
        <v>192</v>
      </c>
    </row>
    <row r="368" spans="1:13" x14ac:dyDescent="0.25">
      <c r="A368" s="14">
        <v>5894</v>
      </c>
      <c r="B368" s="14" t="s">
        <v>12</v>
      </c>
      <c r="C368" s="14">
        <v>7</v>
      </c>
      <c r="D368" s="14">
        <v>384.33</v>
      </c>
      <c r="E368" s="14" t="s">
        <v>60</v>
      </c>
      <c r="F368" s="14">
        <v>87.68</v>
      </c>
      <c r="G368" s="14" t="s">
        <v>455</v>
      </c>
      <c r="H368" s="14" t="s">
        <v>648</v>
      </c>
      <c r="I368" s="14" t="s">
        <v>15</v>
      </c>
      <c r="J368" s="14" t="s">
        <v>16</v>
      </c>
      <c r="K368" s="14" t="s">
        <v>201</v>
      </c>
      <c r="L368" s="14" t="s">
        <v>456</v>
      </c>
      <c r="M368" s="14" t="s">
        <v>192</v>
      </c>
    </row>
    <row r="369" spans="1:13" x14ac:dyDescent="0.25">
      <c r="A369" s="15">
        <v>5894</v>
      </c>
      <c r="B369" s="15" t="s">
        <v>12</v>
      </c>
      <c r="C369" s="15">
        <v>3</v>
      </c>
      <c r="D369" s="15">
        <v>239.03</v>
      </c>
      <c r="E369" s="15" t="s">
        <v>60</v>
      </c>
      <c r="F369" s="15">
        <v>-68.22</v>
      </c>
      <c r="G369" s="15" t="s">
        <v>455</v>
      </c>
      <c r="H369" s="15" t="s">
        <v>648</v>
      </c>
      <c r="I369" s="15" t="s">
        <v>15</v>
      </c>
      <c r="J369" s="15" t="s">
        <v>16</v>
      </c>
      <c r="K369" s="15" t="s">
        <v>38</v>
      </c>
      <c r="L369" s="15" t="s">
        <v>457</v>
      </c>
      <c r="M369" s="15" t="s">
        <v>192</v>
      </c>
    </row>
    <row r="370" spans="1:13" x14ac:dyDescent="0.25">
      <c r="A370" s="14">
        <v>6182</v>
      </c>
      <c r="B370" s="14" t="s">
        <v>28</v>
      </c>
      <c r="C370" s="14">
        <v>40</v>
      </c>
      <c r="D370" s="14">
        <v>255.48</v>
      </c>
      <c r="E370" s="14" t="s">
        <v>60</v>
      </c>
      <c r="F370" s="14">
        <v>-116.79</v>
      </c>
      <c r="G370" s="14" t="s">
        <v>78</v>
      </c>
      <c r="H370" s="14" t="s">
        <v>648</v>
      </c>
      <c r="I370" s="14" t="s">
        <v>15</v>
      </c>
      <c r="J370" s="14" t="s">
        <v>16</v>
      </c>
      <c r="K370" s="14" t="s">
        <v>194</v>
      </c>
      <c r="L370" s="14" t="s">
        <v>458</v>
      </c>
      <c r="M370" s="14" t="s">
        <v>192</v>
      </c>
    </row>
    <row r="371" spans="1:13" x14ac:dyDescent="0.25">
      <c r="A371" s="15">
        <v>6982</v>
      </c>
      <c r="B371" s="15" t="s">
        <v>25</v>
      </c>
      <c r="C371" s="15">
        <v>41</v>
      </c>
      <c r="D371" s="15">
        <v>844.09</v>
      </c>
      <c r="E371" s="15" t="s">
        <v>60</v>
      </c>
      <c r="F371" s="15">
        <v>52.56</v>
      </c>
      <c r="G371" s="15" t="s">
        <v>158</v>
      </c>
      <c r="H371" s="15" t="s">
        <v>648</v>
      </c>
      <c r="I371" s="15" t="s">
        <v>15</v>
      </c>
      <c r="J371" s="15" t="s">
        <v>22</v>
      </c>
      <c r="K371" s="15" t="s">
        <v>23</v>
      </c>
      <c r="L371" s="15" t="s">
        <v>213</v>
      </c>
      <c r="M371" s="15" t="s">
        <v>192</v>
      </c>
    </row>
    <row r="372" spans="1:13" x14ac:dyDescent="0.25">
      <c r="A372" s="14">
        <v>7430</v>
      </c>
      <c r="B372" s="14" t="s">
        <v>33</v>
      </c>
      <c r="C372" s="14">
        <v>50</v>
      </c>
      <c r="D372" s="14">
        <v>751.77</v>
      </c>
      <c r="E372" s="14" t="s">
        <v>60</v>
      </c>
      <c r="F372" s="14">
        <v>353.2</v>
      </c>
      <c r="G372" s="14" t="s">
        <v>153</v>
      </c>
      <c r="H372" s="14" t="s">
        <v>648</v>
      </c>
      <c r="I372" s="14" t="s">
        <v>15</v>
      </c>
      <c r="J372" s="14" t="s">
        <v>16</v>
      </c>
      <c r="K372" s="14" t="s">
        <v>211</v>
      </c>
      <c r="L372" s="14" t="s">
        <v>399</v>
      </c>
      <c r="M372" s="14" t="s">
        <v>192</v>
      </c>
    </row>
    <row r="373" spans="1:13" x14ac:dyDescent="0.25">
      <c r="A373" s="15">
        <v>9126</v>
      </c>
      <c r="B373" s="15" t="s">
        <v>33</v>
      </c>
      <c r="C373" s="15">
        <v>47</v>
      </c>
      <c r="D373" s="15">
        <v>2799.7</v>
      </c>
      <c r="E373" s="15" t="s">
        <v>60</v>
      </c>
      <c r="F373" s="15">
        <v>884.08</v>
      </c>
      <c r="G373" s="15" t="s">
        <v>82</v>
      </c>
      <c r="H373" s="15" t="s">
        <v>652</v>
      </c>
      <c r="I373" s="15" t="s">
        <v>15</v>
      </c>
      <c r="J373" s="15" t="s">
        <v>16</v>
      </c>
      <c r="K373" s="15" t="s">
        <v>38</v>
      </c>
      <c r="L373" s="15" t="s">
        <v>459</v>
      </c>
      <c r="M373" s="15" t="s">
        <v>192</v>
      </c>
    </row>
    <row r="374" spans="1:13" x14ac:dyDescent="0.25">
      <c r="A374" s="14">
        <v>9763</v>
      </c>
      <c r="B374" s="14" t="s">
        <v>33</v>
      </c>
      <c r="C374" s="14">
        <v>44</v>
      </c>
      <c r="D374" s="14">
        <v>176.26</v>
      </c>
      <c r="E374" s="14" t="s">
        <v>60</v>
      </c>
      <c r="F374" s="14">
        <v>75.13</v>
      </c>
      <c r="G374" s="14" t="s">
        <v>89</v>
      </c>
      <c r="H374" s="14" t="s">
        <v>652</v>
      </c>
      <c r="I374" s="14" t="s">
        <v>15</v>
      </c>
      <c r="J374" s="14" t="s">
        <v>16</v>
      </c>
      <c r="K374" s="14" t="s">
        <v>190</v>
      </c>
      <c r="L374" s="14" t="s">
        <v>425</v>
      </c>
      <c r="M374" s="14" t="s">
        <v>192</v>
      </c>
    </row>
    <row r="375" spans="1:13" x14ac:dyDescent="0.25">
      <c r="A375" s="15">
        <v>10437</v>
      </c>
      <c r="B375" s="15" t="s">
        <v>40</v>
      </c>
      <c r="C375" s="15">
        <v>50</v>
      </c>
      <c r="D375" s="15">
        <v>820.52</v>
      </c>
      <c r="E375" s="15" t="s">
        <v>60</v>
      </c>
      <c r="F375" s="15">
        <v>-191.22</v>
      </c>
      <c r="G375" s="15" t="s">
        <v>167</v>
      </c>
      <c r="H375" s="15" t="s">
        <v>652</v>
      </c>
      <c r="I375" s="15" t="s">
        <v>15</v>
      </c>
      <c r="J375" s="15" t="s">
        <v>16</v>
      </c>
      <c r="K375" s="15" t="s">
        <v>201</v>
      </c>
      <c r="L375" s="15" t="s">
        <v>329</v>
      </c>
      <c r="M375" s="15" t="s">
        <v>192</v>
      </c>
    </row>
    <row r="376" spans="1:13" x14ac:dyDescent="0.25">
      <c r="A376" s="14">
        <v>10535</v>
      </c>
      <c r="B376" s="14" t="s">
        <v>28</v>
      </c>
      <c r="C376" s="14">
        <v>25</v>
      </c>
      <c r="D376" s="14">
        <v>854.88</v>
      </c>
      <c r="E376" s="14" t="s">
        <v>60</v>
      </c>
      <c r="F376" s="14">
        <v>-44.14</v>
      </c>
      <c r="G376" s="14" t="s">
        <v>81</v>
      </c>
      <c r="H376" s="14" t="s">
        <v>652</v>
      </c>
      <c r="I376" s="14" t="s">
        <v>15</v>
      </c>
      <c r="J376" s="14" t="s">
        <v>22</v>
      </c>
      <c r="K376" s="14" t="s">
        <v>23</v>
      </c>
      <c r="L376" s="14" t="s">
        <v>228</v>
      </c>
      <c r="M376" s="14" t="s">
        <v>192</v>
      </c>
    </row>
    <row r="377" spans="1:13" x14ac:dyDescent="0.25">
      <c r="A377" s="15">
        <v>11202</v>
      </c>
      <c r="B377" s="15" t="s">
        <v>33</v>
      </c>
      <c r="C377" s="15">
        <v>8</v>
      </c>
      <c r="D377" s="15">
        <v>339.81</v>
      </c>
      <c r="E377" s="15" t="s">
        <v>60</v>
      </c>
      <c r="F377" s="15">
        <v>79.59</v>
      </c>
      <c r="G377" s="15" t="s">
        <v>153</v>
      </c>
      <c r="H377" s="15" t="s">
        <v>652</v>
      </c>
      <c r="I377" s="15" t="s">
        <v>15</v>
      </c>
      <c r="J377" s="15" t="s">
        <v>16</v>
      </c>
      <c r="K377" s="15" t="s">
        <v>201</v>
      </c>
      <c r="L377" s="15" t="s">
        <v>460</v>
      </c>
      <c r="M377" s="15" t="s">
        <v>192</v>
      </c>
    </row>
    <row r="378" spans="1:13" x14ac:dyDescent="0.25">
      <c r="A378" s="14">
        <v>11941</v>
      </c>
      <c r="B378" s="14" t="s">
        <v>40</v>
      </c>
      <c r="C378" s="14">
        <v>4</v>
      </c>
      <c r="D378" s="14">
        <v>73.069999999999993</v>
      </c>
      <c r="E378" s="14" t="s">
        <v>60</v>
      </c>
      <c r="F378" s="14">
        <v>-41.01</v>
      </c>
      <c r="G378" s="14" t="s">
        <v>164</v>
      </c>
      <c r="H378" s="14" t="s">
        <v>652</v>
      </c>
      <c r="I378" s="14" t="s">
        <v>15</v>
      </c>
      <c r="J378" s="14" t="s">
        <v>16</v>
      </c>
      <c r="K378" s="14" t="s">
        <v>17</v>
      </c>
      <c r="L378" s="14" t="s">
        <v>385</v>
      </c>
      <c r="M378" s="14" t="s">
        <v>192</v>
      </c>
    </row>
    <row r="379" spans="1:13" x14ac:dyDescent="0.25">
      <c r="A379" s="15">
        <v>12352</v>
      </c>
      <c r="B379" s="15" t="s">
        <v>33</v>
      </c>
      <c r="C379" s="15">
        <v>5</v>
      </c>
      <c r="D379" s="15">
        <v>36.86</v>
      </c>
      <c r="E379" s="15" t="s">
        <v>60</v>
      </c>
      <c r="F379" s="15">
        <v>-32.82</v>
      </c>
      <c r="G379" s="15" t="s">
        <v>461</v>
      </c>
      <c r="H379" s="15" t="s">
        <v>652</v>
      </c>
      <c r="I379" s="15" t="s">
        <v>15</v>
      </c>
      <c r="J379" s="15" t="s">
        <v>16</v>
      </c>
      <c r="K379" s="15" t="s">
        <v>201</v>
      </c>
      <c r="L379" s="15" t="s">
        <v>462</v>
      </c>
      <c r="M379" s="15" t="s">
        <v>192</v>
      </c>
    </row>
    <row r="380" spans="1:13" x14ac:dyDescent="0.25">
      <c r="A380" s="14">
        <v>12544</v>
      </c>
      <c r="B380" s="14" t="s">
        <v>28</v>
      </c>
      <c r="C380" s="14">
        <v>34</v>
      </c>
      <c r="D380" s="14">
        <v>74.3</v>
      </c>
      <c r="E380" s="14" t="s">
        <v>60</v>
      </c>
      <c r="F380" s="14">
        <v>-129.01</v>
      </c>
      <c r="G380" s="14" t="s">
        <v>77</v>
      </c>
      <c r="H380" s="14" t="s">
        <v>652</v>
      </c>
      <c r="I380" s="14" t="s">
        <v>15</v>
      </c>
      <c r="J380" s="14" t="s">
        <v>22</v>
      </c>
      <c r="K380" s="14" t="s">
        <v>23</v>
      </c>
      <c r="L380" s="14" t="s">
        <v>296</v>
      </c>
      <c r="M380" s="14" t="s">
        <v>192</v>
      </c>
    </row>
    <row r="381" spans="1:13" x14ac:dyDescent="0.25">
      <c r="A381" s="15">
        <v>13346</v>
      </c>
      <c r="B381" s="15" t="s">
        <v>28</v>
      </c>
      <c r="C381" s="15">
        <v>44</v>
      </c>
      <c r="D381" s="15">
        <v>268.33999999999997</v>
      </c>
      <c r="E381" s="15" t="s">
        <v>60</v>
      </c>
      <c r="F381" s="15">
        <v>-240.83</v>
      </c>
      <c r="G381" s="15" t="s">
        <v>81</v>
      </c>
      <c r="H381" s="15" t="s">
        <v>652</v>
      </c>
      <c r="I381" s="15" t="s">
        <v>15</v>
      </c>
      <c r="J381" s="15" t="s">
        <v>16</v>
      </c>
      <c r="K381" s="15" t="s">
        <v>194</v>
      </c>
      <c r="L381" s="15" t="s">
        <v>463</v>
      </c>
      <c r="M381" s="15" t="s">
        <v>192</v>
      </c>
    </row>
    <row r="382" spans="1:13" x14ac:dyDescent="0.25">
      <c r="A382" s="14">
        <v>16193</v>
      </c>
      <c r="B382" s="14" t="s">
        <v>25</v>
      </c>
      <c r="C382" s="14">
        <v>8</v>
      </c>
      <c r="D382" s="14">
        <v>300.2</v>
      </c>
      <c r="E382" s="14" t="s">
        <v>60</v>
      </c>
      <c r="F382" s="14">
        <v>6.41</v>
      </c>
      <c r="G382" s="14" t="s">
        <v>159</v>
      </c>
      <c r="H382" s="14" t="s">
        <v>652</v>
      </c>
      <c r="I382" s="14" t="s">
        <v>15</v>
      </c>
      <c r="J382" s="14" t="s">
        <v>16</v>
      </c>
      <c r="K382" s="14" t="s">
        <v>17</v>
      </c>
      <c r="L382" s="14" t="s">
        <v>464</v>
      </c>
      <c r="M382" s="14" t="s">
        <v>192</v>
      </c>
    </row>
    <row r="383" spans="1:13" x14ac:dyDescent="0.25">
      <c r="A383" s="15">
        <v>16423</v>
      </c>
      <c r="B383" s="15" t="s">
        <v>33</v>
      </c>
      <c r="C383" s="15">
        <v>19</v>
      </c>
      <c r="D383" s="15">
        <v>128.21</v>
      </c>
      <c r="E383" s="15" t="s">
        <v>60</v>
      </c>
      <c r="F383" s="15">
        <v>-55.13</v>
      </c>
      <c r="G383" s="15" t="s">
        <v>26</v>
      </c>
      <c r="H383" s="15" t="s">
        <v>652</v>
      </c>
      <c r="I383" s="15" t="s">
        <v>15</v>
      </c>
      <c r="J383" s="15" t="s">
        <v>16</v>
      </c>
      <c r="K383" s="15" t="s">
        <v>194</v>
      </c>
      <c r="L383" s="15" t="s">
        <v>465</v>
      </c>
      <c r="M383" s="15" t="s">
        <v>192</v>
      </c>
    </row>
    <row r="384" spans="1:13" x14ac:dyDescent="0.25">
      <c r="A384" s="14">
        <v>16451</v>
      </c>
      <c r="B384" s="14" t="s">
        <v>25</v>
      </c>
      <c r="C384" s="14">
        <v>9</v>
      </c>
      <c r="D384" s="14">
        <v>252.79</v>
      </c>
      <c r="E384" s="14" t="s">
        <v>60</v>
      </c>
      <c r="F384" s="14">
        <v>58.23</v>
      </c>
      <c r="G384" s="14" t="s">
        <v>167</v>
      </c>
      <c r="H384" s="14" t="s">
        <v>652</v>
      </c>
      <c r="I384" s="14" t="s">
        <v>15</v>
      </c>
      <c r="J384" s="14" t="s">
        <v>16</v>
      </c>
      <c r="K384" s="14" t="s">
        <v>201</v>
      </c>
      <c r="L384" s="14" t="s">
        <v>322</v>
      </c>
      <c r="M384" s="14" t="s">
        <v>192</v>
      </c>
    </row>
    <row r="385" spans="1:13" x14ac:dyDescent="0.25">
      <c r="A385" s="15">
        <v>18144</v>
      </c>
      <c r="B385" s="15" t="s">
        <v>40</v>
      </c>
      <c r="C385" s="15">
        <v>48</v>
      </c>
      <c r="D385" s="15">
        <v>207.08</v>
      </c>
      <c r="E385" s="15" t="s">
        <v>60</v>
      </c>
      <c r="F385" s="15">
        <v>-131.82</v>
      </c>
      <c r="G385" s="15" t="s">
        <v>158</v>
      </c>
      <c r="H385" s="15" t="s">
        <v>652</v>
      </c>
      <c r="I385" s="15" t="s">
        <v>15</v>
      </c>
      <c r="J385" s="15" t="s">
        <v>16</v>
      </c>
      <c r="K385" s="15" t="s">
        <v>194</v>
      </c>
      <c r="L385" s="15" t="s">
        <v>466</v>
      </c>
      <c r="M385" s="15" t="s">
        <v>192</v>
      </c>
    </row>
    <row r="386" spans="1:13" x14ac:dyDescent="0.25">
      <c r="A386" s="14">
        <v>18308</v>
      </c>
      <c r="B386" s="14" t="s">
        <v>25</v>
      </c>
      <c r="C386" s="14">
        <v>30</v>
      </c>
      <c r="D386" s="14">
        <v>114.12</v>
      </c>
      <c r="E386" s="14" t="s">
        <v>60</v>
      </c>
      <c r="F386" s="14">
        <v>15.73</v>
      </c>
      <c r="G386" s="14" t="s">
        <v>455</v>
      </c>
      <c r="H386" s="14" t="s">
        <v>652</v>
      </c>
      <c r="I386" s="14" t="s">
        <v>15</v>
      </c>
      <c r="J386" s="14" t="s">
        <v>16</v>
      </c>
      <c r="K386" s="14" t="s">
        <v>201</v>
      </c>
      <c r="L386" s="14" t="s">
        <v>381</v>
      </c>
      <c r="M386" s="14" t="s">
        <v>192</v>
      </c>
    </row>
    <row r="387" spans="1:13" x14ac:dyDescent="0.25">
      <c r="A387" s="15">
        <v>18308</v>
      </c>
      <c r="B387" s="15" t="s">
        <v>25</v>
      </c>
      <c r="C387" s="15">
        <v>15</v>
      </c>
      <c r="D387" s="15">
        <v>436.05</v>
      </c>
      <c r="E387" s="15" t="s">
        <v>60</v>
      </c>
      <c r="F387" s="15">
        <v>-92.58</v>
      </c>
      <c r="G387" s="15" t="s">
        <v>455</v>
      </c>
      <c r="H387" s="15" t="s">
        <v>652</v>
      </c>
      <c r="I387" s="15" t="s">
        <v>15</v>
      </c>
      <c r="J387" s="15" t="s">
        <v>44</v>
      </c>
      <c r="K387" s="15" t="s">
        <v>206</v>
      </c>
      <c r="L387" s="15" t="s">
        <v>323</v>
      </c>
      <c r="M387" s="15" t="s">
        <v>192</v>
      </c>
    </row>
    <row r="388" spans="1:13" x14ac:dyDescent="0.25">
      <c r="A388" s="14">
        <v>18308</v>
      </c>
      <c r="B388" s="14" t="s">
        <v>25</v>
      </c>
      <c r="C388" s="14">
        <v>49</v>
      </c>
      <c r="D388" s="14">
        <v>5247.4835000000003</v>
      </c>
      <c r="E388" s="14" t="s">
        <v>60</v>
      </c>
      <c r="F388" s="14">
        <v>1465.87</v>
      </c>
      <c r="G388" s="14" t="s">
        <v>455</v>
      </c>
      <c r="H388" s="14" t="s">
        <v>652</v>
      </c>
      <c r="I388" s="14" t="s">
        <v>15</v>
      </c>
      <c r="J388" s="14" t="s">
        <v>44</v>
      </c>
      <c r="K388" s="14" t="s">
        <v>141</v>
      </c>
      <c r="L388" s="14" t="s">
        <v>467</v>
      </c>
      <c r="M388" s="14" t="s">
        <v>192</v>
      </c>
    </row>
    <row r="389" spans="1:13" x14ac:dyDescent="0.25">
      <c r="A389" s="15">
        <v>19078</v>
      </c>
      <c r="B389" s="15" t="s">
        <v>40</v>
      </c>
      <c r="C389" s="15">
        <v>21</v>
      </c>
      <c r="D389" s="15">
        <v>256.12</v>
      </c>
      <c r="E389" s="15" t="s">
        <v>60</v>
      </c>
      <c r="F389" s="15">
        <v>-18.190000000000001</v>
      </c>
      <c r="G389" s="15" t="s">
        <v>86</v>
      </c>
      <c r="H389" s="15" t="s">
        <v>652</v>
      </c>
      <c r="I389" s="15" t="s">
        <v>15</v>
      </c>
      <c r="J389" s="15" t="s">
        <v>16</v>
      </c>
      <c r="K389" s="15" t="s">
        <v>38</v>
      </c>
      <c r="L389" s="15" t="s">
        <v>404</v>
      </c>
      <c r="M389" s="15" t="s">
        <v>192</v>
      </c>
    </row>
    <row r="390" spans="1:13" x14ac:dyDescent="0.25">
      <c r="A390" s="14">
        <v>19686</v>
      </c>
      <c r="B390" s="14" t="s">
        <v>33</v>
      </c>
      <c r="C390" s="14">
        <v>11</v>
      </c>
      <c r="D390" s="14">
        <v>152.66999999999999</v>
      </c>
      <c r="E390" s="14" t="s">
        <v>60</v>
      </c>
      <c r="F390" s="14">
        <v>12.76</v>
      </c>
      <c r="G390" s="14" t="s">
        <v>89</v>
      </c>
      <c r="H390" s="14" t="s">
        <v>652</v>
      </c>
      <c r="I390" s="14" t="s">
        <v>15</v>
      </c>
      <c r="J390" s="14" t="s">
        <v>16</v>
      </c>
      <c r="K390" s="14" t="s">
        <v>201</v>
      </c>
      <c r="L390" s="14" t="s">
        <v>372</v>
      </c>
      <c r="M390" s="14" t="s">
        <v>192</v>
      </c>
    </row>
    <row r="391" spans="1:13" x14ac:dyDescent="0.25">
      <c r="A391" s="15">
        <v>22151</v>
      </c>
      <c r="B391" s="15" t="s">
        <v>12</v>
      </c>
      <c r="C391" s="15">
        <v>49</v>
      </c>
      <c r="D391" s="15">
        <v>465.83</v>
      </c>
      <c r="E391" s="15" t="s">
        <v>60</v>
      </c>
      <c r="F391" s="15">
        <v>-79.72</v>
      </c>
      <c r="G391" s="15" t="s">
        <v>120</v>
      </c>
      <c r="H391" s="15" t="s">
        <v>652</v>
      </c>
      <c r="I391" s="15" t="s">
        <v>15</v>
      </c>
      <c r="J391" s="15" t="s">
        <v>22</v>
      </c>
      <c r="K391" s="15" t="s">
        <v>23</v>
      </c>
      <c r="L391" s="15" t="s">
        <v>454</v>
      </c>
      <c r="M391" s="15" t="s">
        <v>192</v>
      </c>
    </row>
    <row r="392" spans="1:13" x14ac:dyDescent="0.25">
      <c r="A392" s="14">
        <v>23264</v>
      </c>
      <c r="B392" s="14" t="s">
        <v>40</v>
      </c>
      <c r="C392" s="14">
        <v>16</v>
      </c>
      <c r="D392" s="14">
        <v>108.42</v>
      </c>
      <c r="E392" s="14" t="s">
        <v>60</v>
      </c>
      <c r="F392" s="14">
        <v>-50.82</v>
      </c>
      <c r="G392" s="14" t="s">
        <v>444</v>
      </c>
      <c r="H392" s="14" t="s">
        <v>652</v>
      </c>
      <c r="I392" s="14" t="s">
        <v>15</v>
      </c>
      <c r="J392" s="14" t="s">
        <v>16</v>
      </c>
      <c r="K392" s="14" t="s">
        <v>194</v>
      </c>
      <c r="L392" s="14" t="s">
        <v>468</v>
      </c>
      <c r="M392" s="14" t="s">
        <v>192</v>
      </c>
    </row>
    <row r="393" spans="1:13" x14ac:dyDescent="0.25">
      <c r="A393" s="15">
        <v>23264</v>
      </c>
      <c r="B393" s="15" t="s">
        <v>40</v>
      </c>
      <c r="C393" s="15">
        <v>27</v>
      </c>
      <c r="D393" s="15">
        <v>78.47</v>
      </c>
      <c r="E393" s="15" t="s">
        <v>60</v>
      </c>
      <c r="F393" s="15">
        <v>17.989999999999998</v>
      </c>
      <c r="G393" s="15" t="s">
        <v>444</v>
      </c>
      <c r="H393" s="15" t="s">
        <v>652</v>
      </c>
      <c r="I393" s="15" t="s">
        <v>15</v>
      </c>
      <c r="J393" s="15" t="s">
        <v>16</v>
      </c>
      <c r="K393" s="15" t="s">
        <v>190</v>
      </c>
      <c r="L393" s="15" t="s">
        <v>469</v>
      </c>
      <c r="M393" s="15" t="s">
        <v>192</v>
      </c>
    </row>
    <row r="394" spans="1:13" x14ac:dyDescent="0.25">
      <c r="A394" s="14">
        <v>24128</v>
      </c>
      <c r="B394" s="14" t="s">
        <v>12</v>
      </c>
      <c r="C394" s="14">
        <v>43</v>
      </c>
      <c r="D394" s="14">
        <v>6583.9129999999996</v>
      </c>
      <c r="E394" s="14" t="s">
        <v>60</v>
      </c>
      <c r="F394" s="14">
        <v>1459.79</v>
      </c>
      <c r="G394" s="14" t="s">
        <v>231</v>
      </c>
      <c r="H394" s="14" t="s">
        <v>652</v>
      </c>
      <c r="I394" s="14" t="s">
        <v>15</v>
      </c>
      <c r="J394" s="14" t="s">
        <v>44</v>
      </c>
      <c r="K394" s="14" t="s">
        <v>141</v>
      </c>
      <c r="L394" s="14" t="s">
        <v>248</v>
      </c>
      <c r="M394" s="14" t="s">
        <v>192</v>
      </c>
    </row>
    <row r="395" spans="1:13" x14ac:dyDescent="0.25">
      <c r="A395" s="15">
        <v>25634</v>
      </c>
      <c r="B395" s="15" t="s">
        <v>25</v>
      </c>
      <c r="C395" s="15">
        <v>29</v>
      </c>
      <c r="D395" s="15">
        <v>593.32000000000005</v>
      </c>
      <c r="E395" s="15" t="s">
        <v>60</v>
      </c>
      <c r="F395" s="15">
        <v>28.99</v>
      </c>
      <c r="G395" s="15" t="s">
        <v>162</v>
      </c>
      <c r="H395" s="15" t="s">
        <v>652</v>
      </c>
      <c r="I395" s="15" t="s">
        <v>15</v>
      </c>
      <c r="J395" s="15" t="s">
        <v>44</v>
      </c>
      <c r="K395" s="15" t="s">
        <v>206</v>
      </c>
      <c r="L395" s="15" t="s">
        <v>359</v>
      </c>
      <c r="M395" s="15" t="s">
        <v>192</v>
      </c>
    </row>
    <row r="396" spans="1:13" x14ac:dyDescent="0.25">
      <c r="A396" s="14">
        <v>25767</v>
      </c>
      <c r="B396" s="14" t="s">
        <v>12</v>
      </c>
      <c r="C396" s="14">
        <v>15</v>
      </c>
      <c r="D396" s="14">
        <v>593.73</v>
      </c>
      <c r="E396" s="14" t="s">
        <v>60</v>
      </c>
      <c r="F396" s="14">
        <v>108.01</v>
      </c>
      <c r="G396" s="14" t="s">
        <v>455</v>
      </c>
      <c r="H396" s="14" t="s">
        <v>652</v>
      </c>
      <c r="I396" s="14" t="s">
        <v>15</v>
      </c>
      <c r="J396" s="14" t="s">
        <v>16</v>
      </c>
      <c r="K396" s="14" t="s">
        <v>194</v>
      </c>
      <c r="L396" s="14" t="s">
        <v>421</v>
      </c>
      <c r="M396" s="14" t="s">
        <v>192</v>
      </c>
    </row>
    <row r="397" spans="1:13" x14ac:dyDescent="0.25">
      <c r="A397" s="15">
        <v>26499</v>
      </c>
      <c r="B397" s="15" t="s">
        <v>33</v>
      </c>
      <c r="C397" s="15">
        <v>11</v>
      </c>
      <c r="D397" s="15">
        <v>32.4</v>
      </c>
      <c r="E397" s="15" t="s">
        <v>60</v>
      </c>
      <c r="F397" s="15">
        <v>8.7799999999999994</v>
      </c>
      <c r="G397" s="15" t="s">
        <v>82</v>
      </c>
      <c r="H397" s="15" t="s">
        <v>652</v>
      </c>
      <c r="I397" s="15" t="s">
        <v>15</v>
      </c>
      <c r="J397" s="15" t="s">
        <v>16</v>
      </c>
      <c r="K397" s="15" t="s">
        <v>190</v>
      </c>
      <c r="L397" s="15" t="s">
        <v>438</v>
      </c>
      <c r="M397" s="15" t="s">
        <v>192</v>
      </c>
    </row>
    <row r="398" spans="1:13" x14ac:dyDescent="0.25">
      <c r="A398" s="14">
        <v>26531</v>
      </c>
      <c r="B398" s="14" t="s">
        <v>33</v>
      </c>
      <c r="C398" s="14">
        <v>26</v>
      </c>
      <c r="D398" s="14">
        <v>4688.9485000000004</v>
      </c>
      <c r="E398" s="14" t="s">
        <v>60</v>
      </c>
      <c r="F398" s="14">
        <v>1215.44</v>
      </c>
      <c r="G398" s="14" t="s">
        <v>470</v>
      </c>
      <c r="H398" s="14" t="s">
        <v>652</v>
      </c>
      <c r="I398" s="14" t="s">
        <v>15</v>
      </c>
      <c r="J398" s="14" t="s">
        <v>44</v>
      </c>
      <c r="K398" s="14" t="s">
        <v>141</v>
      </c>
      <c r="L398" s="14" t="s">
        <v>471</v>
      </c>
      <c r="M398" s="14" t="s">
        <v>192</v>
      </c>
    </row>
    <row r="399" spans="1:13" x14ac:dyDescent="0.25">
      <c r="A399" s="15">
        <v>26567</v>
      </c>
      <c r="B399" s="15" t="s">
        <v>40</v>
      </c>
      <c r="C399" s="15">
        <v>8</v>
      </c>
      <c r="D399" s="15">
        <v>50.7</v>
      </c>
      <c r="E399" s="15" t="s">
        <v>60</v>
      </c>
      <c r="F399" s="15">
        <v>-44.07</v>
      </c>
      <c r="G399" s="15" t="s">
        <v>82</v>
      </c>
      <c r="H399" s="15" t="s">
        <v>652</v>
      </c>
      <c r="I399" s="15" t="s">
        <v>15</v>
      </c>
      <c r="J399" s="15" t="s">
        <v>16</v>
      </c>
      <c r="K399" s="15" t="s">
        <v>201</v>
      </c>
      <c r="L399" s="15" t="s">
        <v>388</v>
      </c>
      <c r="M399" s="15" t="s">
        <v>192</v>
      </c>
    </row>
    <row r="400" spans="1:13" x14ac:dyDescent="0.25">
      <c r="A400" s="14">
        <v>26567</v>
      </c>
      <c r="B400" s="14" t="s">
        <v>40</v>
      </c>
      <c r="C400" s="14">
        <v>48</v>
      </c>
      <c r="D400" s="14">
        <v>6109.817</v>
      </c>
      <c r="E400" s="14" t="s">
        <v>60</v>
      </c>
      <c r="F400" s="14">
        <v>1374.95</v>
      </c>
      <c r="G400" s="14" t="s">
        <v>82</v>
      </c>
      <c r="H400" s="14" t="s">
        <v>652</v>
      </c>
      <c r="I400" s="14" t="s">
        <v>15</v>
      </c>
      <c r="J400" s="14" t="s">
        <v>44</v>
      </c>
      <c r="K400" s="14" t="s">
        <v>141</v>
      </c>
      <c r="L400" s="14" t="s">
        <v>472</v>
      </c>
      <c r="M400" s="14" t="s">
        <v>192</v>
      </c>
    </row>
    <row r="401" spans="1:13" x14ac:dyDescent="0.25">
      <c r="A401" s="15">
        <v>27778</v>
      </c>
      <c r="B401" s="15" t="s">
        <v>40</v>
      </c>
      <c r="C401" s="15">
        <v>1</v>
      </c>
      <c r="D401" s="15">
        <v>232.67</v>
      </c>
      <c r="E401" s="15" t="s">
        <v>60</v>
      </c>
      <c r="F401" s="15">
        <v>-105.14</v>
      </c>
      <c r="G401" s="15" t="s">
        <v>108</v>
      </c>
      <c r="H401" s="15" t="s">
        <v>652</v>
      </c>
      <c r="I401" s="15" t="s">
        <v>15</v>
      </c>
      <c r="J401" s="15" t="s">
        <v>16</v>
      </c>
      <c r="K401" s="15" t="s">
        <v>201</v>
      </c>
      <c r="L401" s="15" t="s">
        <v>473</v>
      </c>
      <c r="M401" s="15" t="s">
        <v>192</v>
      </c>
    </row>
    <row r="402" spans="1:13" x14ac:dyDescent="0.25">
      <c r="A402" s="14">
        <v>27909</v>
      </c>
      <c r="B402" s="14" t="s">
        <v>40</v>
      </c>
      <c r="C402" s="14">
        <v>1</v>
      </c>
      <c r="D402" s="14">
        <v>62.26</v>
      </c>
      <c r="E402" s="14" t="s">
        <v>60</v>
      </c>
      <c r="F402" s="14">
        <v>-23.24</v>
      </c>
      <c r="G402" s="14" t="s">
        <v>14</v>
      </c>
      <c r="H402" s="14" t="s">
        <v>652</v>
      </c>
      <c r="I402" s="14" t="s">
        <v>15</v>
      </c>
      <c r="J402" s="14" t="s">
        <v>16</v>
      </c>
      <c r="K402" s="14" t="s">
        <v>194</v>
      </c>
      <c r="L402" s="14" t="s">
        <v>474</v>
      </c>
      <c r="M402" s="14" t="s">
        <v>192</v>
      </c>
    </row>
    <row r="403" spans="1:13" x14ac:dyDescent="0.25">
      <c r="A403" s="15">
        <v>28003</v>
      </c>
      <c r="B403" s="15" t="s">
        <v>40</v>
      </c>
      <c r="C403" s="15">
        <v>31</v>
      </c>
      <c r="D403" s="15">
        <v>157.79</v>
      </c>
      <c r="E403" s="15" t="s">
        <v>60</v>
      </c>
      <c r="F403" s="15">
        <v>-95.92</v>
      </c>
      <c r="G403" s="15" t="s">
        <v>83</v>
      </c>
      <c r="H403" s="15" t="s">
        <v>652</v>
      </c>
      <c r="I403" s="15" t="s">
        <v>15</v>
      </c>
      <c r="J403" s="15" t="s">
        <v>16</v>
      </c>
      <c r="K403" s="15" t="s">
        <v>194</v>
      </c>
      <c r="L403" s="15" t="s">
        <v>475</v>
      </c>
      <c r="M403" s="15" t="s">
        <v>192</v>
      </c>
    </row>
    <row r="404" spans="1:13" x14ac:dyDescent="0.25">
      <c r="A404" s="14">
        <v>28165</v>
      </c>
      <c r="B404" s="14" t="s">
        <v>25</v>
      </c>
      <c r="C404" s="14">
        <v>2</v>
      </c>
      <c r="D404" s="14">
        <v>24.96</v>
      </c>
      <c r="E404" s="14" t="s">
        <v>60</v>
      </c>
      <c r="F404" s="14">
        <v>-12.8</v>
      </c>
      <c r="G404" s="14" t="s">
        <v>78</v>
      </c>
      <c r="H404" s="14" t="s">
        <v>652</v>
      </c>
      <c r="I404" s="14" t="s">
        <v>15</v>
      </c>
      <c r="J404" s="14" t="s">
        <v>16</v>
      </c>
      <c r="K404" s="14" t="s">
        <v>201</v>
      </c>
      <c r="L404" s="14" t="s">
        <v>476</v>
      </c>
      <c r="M404" s="14" t="s">
        <v>192</v>
      </c>
    </row>
    <row r="405" spans="1:13" x14ac:dyDescent="0.25">
      <c r="A405" s="15">
        <v>28289</v>
      </c>
      <c r="B405" s="15" t="s">
        <v>12</v>
      </c>
      <c r="C405" s="15">
        <v>31</v>
      </c>
      <c r="D405" s="15">
        <v>166.76</v>
      </c>
      <c r="E405" s="15" t="s">
        <v>60</v>
      </c>
      <c r="F405" s="15">
        <v>-46.03</v>
      </c>
      <c r="G405" s="15" t="s">
        <v>221</v>
      </c>
      <c r="H405" s="15" t="s">
        <v>652</v>
      </c>
      <c r="I405" s="15" t="s">
        <v>15</v>
      </c>
      <c r="J405" s="15" t="s">
        <v>16</v>
      </c>
      <c r="K405" s="15" t="s">
        <v>194</v>
      </c>
      <c r="L405" s="15" t="s">
        <v>477</v>
      </c>
      <c r="M405" s="15" t="s">
        <v>192</v>
      </c>
    </row>
    <row r="406" spans="1:13" x14ac:dyDescent="0.25">
      <c r="A406" s="14">
        <v>28486</v>
      </c>
      <c r="B406" s="14" t="s">
        <v>12</v>
      </c>
      <c r="C406" s="14">
        <v>2</v>
      </c>
      <c r="D406" s="14">
        <v>811.13</v>
      </c>
      <c r="E406" s="14" t="s">
        <v>60</v>
      </c>
      <c r="F406" s="14">
        <v>-517.47</v>
      </c>
      <c r="G406" s="14" t="s">
        <v>29</v>
      </c>
      <c r="H406" s="14" t="s">
        <v>652</v>
      </c>
      <c r="I406" s="14" t="s">
        <v>15</v>
      </c>
      <c r="J406" s="14" t="s">
        <v>16</v>
      </c>
      <c r="K406" s="14" t="s">
        <v>17</v>
      </c>
      <c r="L406" s="14" t="s">
        <v>478</v>
      </c>
      <c r="M406" s="14" t="s">
        <v>192</v>
      </c>
    </row>
    <row r="407" spans="1:13" x14ac:dyDescent="0.25">
      <c r="A407" s="15">
        <v>28870</v>
      </c>
      <c r="B407" s="15" t="s">
        <v>12</v>
      </c>
      <c r="C407" s="15">
        <v>35</v>
      </c>
      <c r="D407" s="15">
        <v>3310.9454999999998</v>
      </c>
      <c r="E407" s="15" t="s">
        <v>60</v>
      </c>
      <c r="F407" s="15">
        <v>822.4</v>
      </c>
      <c r="G407" s="15" t="s">
        <v>84</v>
      </c>
      <c r="H407" s="15" t="s">
        <v>652</v>
      </c>
      <c r="I407" s="15" t="s">
        <v>15</v>
      </c>
      <c r="J407" s="15" t="s">
        <v>44</v>
      </c>
      <c r="K407" s="15" t="s">
        <v>141</v>
      </c>
      <c r="L407" s="15">
        <v>6160</v>
      </c>
      <c r="M407" s="15" t="s">
        <v>192</v>
      </c>
    </row>
    <row r="408" spans="1:13" x14ac:dyDescent="0.25">
      <c r="A408" s="14">
        <v>30947</v>
      </c>
      <c r="B408" s="14" t="s">
        <v>28</v>
      </c>
      <c r="C408" s="14">
        <v>17</v>
      </c>
      <c r="D408" s="14">
        <v>691.59</v>
      </c>
      <c r="E408" s="14" t="s">
        <v>60</v>
      </c>
      <c r="F408" s="14">
        <v>261.24</v>
      </c>
      <c r="G408" s="14" t="s">
        <v>83</v>
      </c>
      <c r="H408" s="14" t="s">
        <v>652</v>
      </c>
      <c r="I408" s="14" t="s">
        <v>15</v>
      </c>
      <c r="J408" s="14" t="s">
        <v>16</v>
      </c>
      <c r="K408" s="14" t="s">
        <v>201</v>
      </c>
      <c r="L408" s="14" t="s">
        <v>313</v>
      </c>
      <c r="M408" s="14" t="s">
        <v>192</v>
      </c>
    </row>
    <row r="409" spans="1:13" x14ac:dyDescent="0.25">
      <c r="A409" s="15">
        <v>30947</v>
      </c>
      <c r="B409" s="15" t="s">
        <v>28</v>
      </c>
      <c r="C409" s="15">
        <v>45</v>
      </c>
      <c r="D409" s="15">
        <v>345.2</v>
      </c>
      <c r="E409" s="15" t="s">
        <v>60</v>
      </c>
      <c r="F409" s="15">
        <v>183.53</v>
      </c>
      <c r="G409" s="15" t="s">
        <v>83</v>
      </c>
      <c r="H409" s="15" t="s">
        <v>652</v>
      </c>
      <c r="I409" s="15" t="s">
        <v>15</v>
      </c>
      <c r="J409" s="15" t="s">
        <v>16</v>
      </c>
      <c r="K409" s="15" t="s">
        <v>190</v>
      </c>
      <c r="L409" s="15" t="s">
        <v>449</v>
      </c>
      <c r="M409" s="15" t="s">
        <v>192</v>
      </c>
    </row>
    <row r="410" spans="1:13" x14ac:dyDescent="0.25">
      <c r="A410" s="14">
        <v>31270</v>
      </c>
      <c r="B410" s="14" t="s">
        <v>33</v>
      </c>
      <c r="C410" s="14">
        <v>5</v>
      </c>
      <c r="D410" s="14">
        <v>165.04</v>
      </c>
      <c r="E410" s="14" t="s">
        <v>60</v>
      </c>
      <c r="F410" s="14">
        <v>-112.44</v>
      </c>
      <c r="G410" s="14" t="s">
        <v>470</v>
      </c>
      <c r="H410" s="14" t="s">
        <v>652</v>
      </c>
      <c r="I410" s="14" t="s">
        <v>15</v>
      </c>
      <c r="J410" s="14" t="s">
        <v>44</v>
      </c>
      <c r="K410" s="14" t="s">
        <v>206</v>
      </c>
      <c r="L410" s="14" t="s">
        <v>331</v>
      </c>
      <c r="M410" s="14" t="s">
        <v>192</v>
      </c>
    </row>
    <row r="411" spans="1:13" x14ac:dyDescent="0.25">
      <c r="A411" s="15">
        <v>31364</v>
      </c>
      <c r="B411" s="15" t="s">
        <v>25</v>
      </c>
      <c r="C411" s="15">
        <v>2</v>
      </c>
      <c r="D411" s="15">
        <v>789.01</v>
      </c>
      <c r="E411" s="15" t="s">
        <v>60</v>
      </c>
      <c r="F411" s="15">
        <v>-539.59</v>
      </c>
      <c r="G411" s="15" t="s">
        <v>120</v>
      </c>
      <c r="H411" s="15" t="s">
        <v>652</v>
      </c>
      <c r="I411" s="15" t="s">
        <v>15</v>
      </c>
      <c r="J411" s="15" t="s">
        <v>16</v>
      </c>
      <c r="K411" s="15" t="s">
        <v>17</v>
      </c>
      <c r="L411" s="15" t="s">
        <v>478</v>
      </c>
      <c r="M411" s="15" t="s">
        <v>192</v>
      </c>
    </row>
    <row r="412" spans="1:13" x14ac:dyDescent="0.25">
      <c r="A412" s="14">
        <v>31618</v>
      </c>
      <c r="B412" s="14" t="s">
        <v>40</v>
      </c>
      <c r="C412" s="14">
        <v>14</v>
      </c>
      <c r="D412" s="14">
        <v>403.17</v>
      </c>
      <c r="E412" s="14" t="s">
        <v>60</v>
      </c>
      <c r="F412" s="14">
        <v>147.44999999999999</v>
      </c>
      <c r="G412" s="14" t="s">
        <v>108</v>
      </c>
      <c r="H412" s="14" t="s">
        <v>652</v>
      </c>
      <c r="I412" s="14" t="s">
        <v>15</v>
      </c>
      <c r="J412" s="14" t="s">
        <v>16</v>
      </c>
      <c r="K412" s="14" t="s">
        <v>201</v>
      </c>
      <c r="L412" s="14" t="s">
        <v>479</v>
      </c>
      <c r="M412" s="14" t="s">
        <v>192</v>
      </c>
    </row>
    <row r="413" spans="1:13" x14ac:dyDescent="0.25">
      <c r="A413" s="15">
        <v>31781</v>
      </c>
      <c r="B413" s="15" t="s">
        <v>33</v>
      </c>
      <c r="C413" s="15">
        <v>46</v>
      </c>
      <c r="D413" s="15">
        <v>249.02</v>
      </c>
      <c r="E413" s="15" t="s">
        <v>60</v>
      </c>
      <c r="F413" s="15">
        <v>-282.61</v>
      </c>
      <c r="G413" s="15" t="s">
        <v>82</v>
      </c>
      <c r="H413" s="15" t="s">
        <v>652</v>
      </c>
      <c r="I413" s="15" t="s">
        <v>15</v>
      </c>
      <c r="J413" s="15" t="s">
        <v>16</v>
      </c>
      <c r="K413" s="15" t="s">
        <v>201</v>
      </c>
      <c r="L413" s="15" t="s">
        <v>462</v>
      </c>
      <c r="M413" s="15" t="s">
        <v>192</v>
      </c>
    </row>
    <row r="414" spans="1:13" x14ac:dyDescent="0.25">
      <c r="A414" s="14">
        <v>32743</v>
      </c>
      <c r="B414" s="14" t="s">
        <v>40</v>
      </c>
      <c r="C414" s="14">
        <v>19</v>
      </c>
      <c r="D414" s="14">
        <v>3548.67</v>
      </c>
      <c r="E414" s="14" t="s">
        <v>60</v>
      </c>
      <c r="F414" s="14">
        <v>1280.19</v>
      </c>
      <c r="G414" s="14" t="s">
        <v>78</v>
      </c>
      <c r="H414" s="14" t="s">
        <v>652</v>
      </c>
      <c r="I414" s="14" t="s">
        <v>15</v>
      </c>
      <c r="J414" s="14" t="s">
        <v>16</v>
      </c>
      <c r="K414" s="14" t="s">
        <v>38</v>
      </c>
      <c r="L414" s="14" t="s">
        <v>480</v>
      </c>
      <c r="M414" s="14" t="s">
        <v>192</v>
      </c>
    </row>
    <row r="415" spans="1:13" x14ac:dyDescent="0.25">
      <c r="A415" s="15">
        <v>33186</v>
      </c>
      <c r="B415" s="15" t="s">
        <v>28</v>
      </c>
      <c r="C415" s="15">
        <v>24</v>
      </c>
      <c r="D415" s="15">
        <v>1350.5309999999999</v>
      </c>
      <c r="E415" s="15" t="s">
        <v>60</v>
      </c>
      <c r="F415" s="15">
        <v>221.18</v>
      </c>
      <c r="G415" s="15" t="s">
        <v>167</v>
      </c>
      <c r="H415" s="15" t="s">
        <v>652</v>
      </c>
      <c r="I415" s="15" t="s">
        <v>15</v>
      </c>
      <c r="J415" s="15" t="s">
        <v>44</v>
      </c>
      <c r="K415" s="15" t="s">
        <v>141</v>
      </c>
      <c r="L415" s="15">
        <v>8860</v>
      </c>
      <c r="M415" s="15" t="s">
        <v>192</v>
      </c>
    </row>
    <row r="416" spans="1:13" x14ac:dyDescent="0.25">
      <c r="A416" s="14">
        <v>33444</v>
      </c>
      <c r="B416" s="14" t="s">
        <v>33</v>
      </c>
      <c r="C416" s="14">
        <v>8</v>
      </c>
      <c r="D416" s="14">
        <v>127.8</v>
      </c>
      <c r="E416" s="14" t="s">
        <v>60</v>
      </c>
      <c r="F416" s="14">
        <v>-30.48</v>
      </c>
      <c r="G416" s="14" t="s">
        <v>89</v>
      </c>
      <c r="H416" s="14" t="s">
        <v>652</v>
      </c>
      <c r="I416" s="14" t="s">
        <v>15</v>
      </c>
      <c r="J416" s="14" t="s">
        <v>16</v>
      </c>
      <c r="K416" s="14" t="s">
        <v>17</v>
      </c>
      <c r="L416" s="14" t="s">
        <v>481</v>
      </c>
      <c r="M416" s="14" t="s">
        <v>192</v>
      </c>
    </row>
    <row r="417" spans="1:13" x14ac:dyDescent="0.25">
      <c r="A417" s="15">
        <v>33703</v>
      </c>
      <c r="B417" s="15" t="s">
        <v>25</v>
      </c>
      <c r="C417" s="15">
        <v>25</v>
      </c>
      <c r="D417" s="15">
        <v>802.19</v>
      </c>
      <c r="E417" s="15" t="s">
        <v>60</v>
      </c>
      <c r="F417" s="15">
        <v>56.26</v>
      </c>
      <c r="G417" s="15" t="s">
        <v>221</v>
      </c>
      <c r="H417" s="15" t="s">
        <v>652</v>
      </c>
      <c r="I417" s="15" t="s">
        <v>15</v>
      </c>
      <c r="J417" s="15" t="s">
        <v>16</v>
      </c>
      <c r="K417" s="15" t="s">
        <v>17</v>
      </c>
      <c r="L417" s="15" t="s">
        <v>216</v>
      </c>
      <c r="M417" s="15" t="s">
        <v>192</v>
      </c>
    </row>
    <row r="418" spans="1:13" x14ac:dyDescent="0.25">
      <c r="A418" s="14">
        <v>34177</v>
      </c>
      <c r="B418" s="14" t="s">
        <v>12</v>
      </c>
      <c r="C418" s="14">
        <v>13</v>
      </c>
      <c r="D418" s="14">
        <v>34.42</v>
      </c>
      <c r="E418" s="14" t="s">
        <v>60</v>
      </c>
      <c r="F418" s="14">
        <v>9.4700000000000006</v>
      </c>
      <c r="G418" s="14" t="s">
        <v>482</v>
      </c>
      <c r="H418" s="14" t="s">
        <v>652</v>
      </c>
      <c r="I418" s="14" t="s">
        <v>15</v>
      </c>
      <c r="J418" s="14" t="s">
        <v>16</v>
      </c>
      <c r="K418" s="14" t="s">
        <v>190</v>
      </c>
      <c r="L418" s="14" t="s">
        <v>483</v>
      </c>
      <c r="M418" s="14" t="s">
        <v>192</v>
      </c>
    </row>
    <row r="419" spans="1:13" x14ac:dyDescent="0.25">
      <c r="A419" s="15">
        <v>34177</v>
      </c>
      <c r="B419" s="15" t="s">
        <v>12</v>
      </c>
      <c r="C419" s="15">
        <v>26</v>
      </c>
      <c r="D419" s="15">
        <v>172.76</v>
      </c>
      <c r="E419" s="15" t="s">
        <v>60</v>
      </c>
      <c r="F419" s="15">
        <v>73.180000000000007</v>
      </c>
      <c r="G419" s="15" t="s">
        <v>482</v>
      </c>
      <c r="H419" s="15" t="s">
        <v>652</v>
      </c>
      <c r="I419" s="15" t="s">
        <v>15</v>
      </c>
      <c r="J419" s="15" t="s">
        <v>16</v>
      </c>
      <c r="K419" s="15" t="s">
        <v>190</v>
      </c>
      <c r="L419" s="15" t="s">
        <v>449</v>
      </c>
      <c r="M419" s="15" t="s">
        <v>192</v>
      </c>
    </row>
    <row r="420" spans="1:13" x14ac:dyDescent="0.25">
      <c r="A420" s="14">
        <v>34631</v>
      </c>
      <c r="B420" s="14" t="s">
        <v>25</v>
      </c>
      <c r="C420" s="14">
        <v>5</v>
      </c>
      <c r="D420" s="14">
        <v>22.06</v>
      </c>
      <c r="E420" s="14" t="s">
        <v>60</v>
      </c>
      <c r="F420" s="14">
        <v>-22.28</v>
      </c>
      <c r="G420" s="14" t="s">
        <v>86</v>
      </c>
      <c r="H420" s="14" t="s">
        <v>652</v>
      </c>
      <c r="I420" s="14" t="s">
        <v>15</v>
      </c>
      <c r="J420" s="14" t="s">
        <v>16</v>
      </c>
      <c r="K420" s="14" t="s">
        <v>201</v>
      </c>
      <c r="L420" s="14" t="s">
        <v>429</v>
      </c>
      <c r="M420" s="14" t="s">
        <v>192</v>
      </c>
    </row>
    <row r="421" spans="1:13" x14ac:dyDescent="0.25">
      <c r="A421" s="15">
        <v>36134</v>
      </c>
      <c r="B421" s="15" t="s">
        <v>28</v>
      </c>
      <c r="C421" s="15">
        <v>6</v>
      </c>
      <c r="D421" s="15">
        <v>826.97349999999994</v>
      </c>
      <c r="E421" s="15" t="s">
        <v>60</v>
      </c>
      <c r="F421" s="15">
        <v>-413.33</v>
      </c>
      <c r="G421" s="15" t="s">
        <v>78</v>
      </c>
      <c r="H421" s="15" t="s">
        <v>652</v>
      </c>
      <c r="I421" s="15" t="s">
        <v>15</v>
      </c>
      <c r="J421" s="15" t="s">
        <v>44</v>
      </c>
      <c r="K421" s="15" t="s">
        <v>141</v>
      </c>
      <c r="L421" s="15" t="s">
        <v>484</v>
      </c>
      <c r="M421" s="15" t="s">
        <v>192</v>
      </c>
    </row>
    <row r="422" spans="1:13" x14ac:dyDescent="0.25">
      <c r="A422" s="14">
        <v>36644</v>
      </c>
      <c r="B422" s="14" t="s">
        <v>12</v>
      </c>
      <c r="C422" s="14">
        <v>24</v>
      </c>
      <c r="D422" s="14">
        <v>2298.3200000000002</v>
      </c>
      <c r="E422" s="14" t="s">
        <v>60</v>
      </c>
      <c r="F422" s="14">
        <v>218.72</v>
      </c>
      <c r="G422" s="14" t="s">
        <v>158</v>
      </c>
      <c r="H422" s="14" t="s">
        <v>652</v>
      </c>
      <c r="I422" s="14" t="s">
        <v>15</v>
      </c>
      <c r="J422" s="14" t="s">
        <v>44</v>
      </c>
      <c r="K422" s="14" t="s">
        <v>206</v>
      </c>
      <c r="L422" s="14" t="s">
        <v>485</v>
      </c>
      <c r="M422" s="14" t="s">
        <v>192</v>
      </c>
    </row>
    <row r="423" spans="1:13" x14ac:dyDescent="0.25">
      <c r="A423" s="15">
        <v>37634</v>
      </c>
      <c r="B423" s="15" t="s">
        <v>33</v>
      </c>
      <c r="C423" s="15">
        <v>32</v>
      </c>
      <c r="D423" s="15">
        <v>368.18</v>
      </c>
      <c r="E423" s="15" t="s">
        <v>60</v>
      </c>
      <c r="F423" s="15">
        <v>-36.78</v>
      </c>
      <c r="G423" s="15" t="s">
        <v>86</v>
      </c>
      <c r="H423" s="15" t="s">
        <v>652</v>
      </c>
      <c r="I423" s="15" t="s">
        <v>15</v>
      </c>
      <c r="J423" s="15" t="s">
        <v>16</v>
      </c>
      <c r="K423" s="15" t="s">
        <v>17</v>
      </c>
      <c r="L423" s="15" t="s">
        <v>222</v>
      </c>
      <c r="M423" s="15" t="s">
        <v>192</v>
      </c>
    </row>
    <row r="424" spans="1:13" x14ac:dyDescent="0.25">
      <c r="A424" s="14">
        <v>39364</v>
      </c>
      <c r="B424" s="14" t="s">
        <v>12</v>
      </c>
      <c r="C424" s="14">
        <v>15</v>
      </c>
      <c r="D424" s="14">
        <v>19417.55</v>
      </c>
      <c r="E424" s="14" t="s">
        <v>60</v>
      </c>
      <c r="F424" s="14">
        <v>8417.57</v>
      </c>
      <c r="G424" s="14" t="s">
        <v>164</v>
      </c>
      <c r="H424" s="14" t="s">
        <v>652</v>
      </c>
      <c r="I424" s="14" t="s">
        <v>15</v>
      </c>
      <c r="J424" s="14" t="s">
        <v>16</v>
      </c>
      <c r="K424" s="14" t="s">
        <v>201</v>
      </c>
      <c r="L424" s="14" t="s">
        <v>486</v>
      </c>
      <c r="M424" s="14" t="s">
        <v>192</v>
      </c>
    </row>
    <row r="425" spans="1:13" x14ac:dyDescent="0.25">
      <c r="A425" s="15">
        <v>39683</v>
      </c>
      <c r="B425" s="15" t="s">
        <v>12</v>
      </c>
      <c r="C425" s="15">
        <v>31</v>
      </c>
      <c r="D425" s="15">
        <v>615.58000000000004</v>
      </c>
      <c r="E425" s="15" t="s">
        <v>60</v>
      </c>
      <c r="F425" s="15">
        <v>168</v>
      </c>
      <c r="G425" s="15" t="s">
        <v>88</v>
      </c>
      <c r="H425" s="15" t="s">
        <v>652</v>
      </c>
      <c r="I425" s="15" t="s">
        <v>15</v>
      </c>
      <c r="J425" s="15" t="s">
        <v>16</v>
      </c>
      <c r="K425" s="15" t="s">
        <v>201</v>
      </c>
      <c r="L425" s="15" t="s">
        <v>487</v>
      </c>
      <c r="M425" s="15" t="s">
        <v>192</v>
      </c>
    </row>
    <row r="426" spans="1:13" x14ac:dyDescent="0.25">
      <c r="A426" s="14">
        <v>40067</v>
      </c>
      <c r="B426" s="14" t="s">
        <v>28</v>
      </c>
      <c r="C426" s="14">
        <v>38</v>
      </c>
      <c r="D426" s="14">
        <v>2157.3085000000001</v>
      </c>
      <c r="E426" s="14" t="s">
        <v>60</v>
      </c>
      <c r="F426" s="14">
        <v>519.25</v>
      </c>
      <c r="G426" s="14" t="s">
        <v>89</v>
      </c>
      <c r="H426" s="14" t="s">
        <v>652</v>
      </c>
      <c r="I426" s="14" t="s">
        <v>15</v>
      </c>
      <c r="J426" s="14" t="s">
        <v>44</v>
      </c>
      <c r="K426" s="14" t="s">
        <v>141</v>
      </c>
      <c r="L426" s="14">
        <v>3390</v>
      </c>
      <c r="M426" s="14" t="s">
        <v>192</v>
      </c>
    </row>
    <row r="427" spans="1:13" x14ac:dyDescent="0.25">
      <c r="A427" s="15">
        <v>40132</v>
      </c>
      <c r="B427" s="15" t="s">
        <v>28</v>
      </c>
      <c r="C427" s="15">
        <v>16</v>
      </c>
      <c r="D427" s="15">
        <v>347.47</v>
      </c>
      <c r="E427" s="15" t="s">
        <v>60</v>
      </c>
      <c r="F427" s="15">
        <v>-86.2</v>
      </c>
      <c r="G427" s="15" t="s">
        <v>461</v>
      </c>
      <c r="H427" s="15" t="s">
        <v>652</v>
      </c>
      <c r="I427" s="15" t="s">
        <v>15</v>
      </c>
      <c r="J427" s="15" t="s">
        <v>16</v>
      </c>
      <c r="K427" s="15" t="s">
        <v>201</v>
      </c>
      <c r="L427" s="15" t="s">
        <v>342</v>
      </c>
      <c r="M427" s="15" t="s">
        <v>192</v>
      </c>
    </row>
    <row r="428" spans="1:13" x14ac:dyDescent="0.25">
      <c r="A428" s="14">
        <v>41153</v>
      </c>
      <c r="B428" s="14" t="s">
        <v>33</v>
      </c>
      <c r="C428" s="14">
        <v>29</v>
      </c>
      <c r="D428" s="14">
        <v>862.2</v>
      </c>
      <c r="E428" s="14" t="s">
        <v>60</v>
      </c>
      <c r="F428" s="14">
        <v>-45.1</v>
      </c>
      <c r="G428" s="14" t="s">
        <v>89</v>
      </c>
      <c r="H428" s="14" t="s">
        <v>652</v>
      </c>
      <c r="I428" s="14" t="s">
        <v>15</v>
      </c>
      <c r="J428" s="14" t="s">
        <v>44</v>
      </c>
      <c r="K428" s="14" t="s">
        <v>206</v>
      </c>
      <c r="L428" s="14" t="s">
        <v>323</v>
      </c>
      <c r="M428" s="14" t="s">
        <v>192</v>
      </c>
    </row>
    <row r="429" spans="1:13" x14ac:dyDescent="0.25">
      <c r="A429" s="15">
        <v>41409</v>
      </c>
      <c r="B429" s="15" t="s">
        <v>25</v>
      </c>
      <c r="C429" s="15">
        <v>1</v>
      </c>
      <c r="D429" s="15">
        <v>18.920000000000002</v>
      </c>
      <c r="E429" s="15" t="s">
        <v>60</v>
      </c>
      <c r="F429" s="15">
        <v>-18.25</v>
      </c>
      <c r="G429" s="15" t="s">
        <v>120</v>
      </c>
      <c r="H429" s="15" t="s">
        <v>652</v>
      </c>
      <c r="I429" s="15" t="s">
        <v>15</v>
      </c>
      <c r="J429" s="15" t="s">
        <v>16</v>
      </c>
      <c r="K429" s="15" t="s">
        <v>201</v>
      </c>
      <c r="L429" s="15" t="s">
        <v>488</v>
      </c>
      <c r="M429" s="15" t="s">
        <v>192</v>
      </c>
    </row>
    <row r="430" spans="1:13" x14ac:dyDescent="0.25">
      <c r="A430" s="14">
        <v>42209</v>
      </c>
      <c r="B430" s="14" t="s">
        <v>12</v>
      </c>
      <c r="C430" s="14">
        <v>5</v>
      </c>
      <c r="D430" s="14">
        <v>324.55</v>
      </c>
      <c r="E430" s="14" t="s">
        <v>60</v>
      </c>
      <c r="F430" s="14">
        <v>-12.82</v>
      </c>
      <c r="G430" s="14" t="s">
        <v>89</v>
      </c>
      <c r="H430" s="14" t="s">
        <v>652</v>
      </c>
      <c r="I430" s="14" t="s">
        <v>15</v>
      </c>
      <c r="J430" s="14" t="s">
        <v>16</v>
      </c>
      <c r="K430" s="14" t="s">
        <v>38</v>
      </c>
      <c r="L430" s="14" t="s">
        <v>489</v>
      </c>
      <c r="M430" s="14" t="s">
        <v>192</v>
      </c>
    </row>
    <row r="431" spans="1:13" x14ac:dyDescent="0.25">
      <c r="A431" s="15">
        <v>43109</v>
      </c>
      <c r="B431" s="15" t="s">
        <v>40</v>
      </c>
      <c r="C431" s="15">
        <v>19</v>
      </c>
      <c r="D431" s="15">
        <v>281.83999999999997</v>
      </c>
      <c r="E431" s="15" t="s">
        <v>60</v>
      </c>
      <c r="F431" s="15">
        <v>-21.85</v>
      </c>
      <c r="G431" s="15" t="s">
        <v>158</v>
      </c>
      <c r="H431" s="15" t="s">
        <v>652</v>
      </c>
      <c r="I431" s="15" t="s">
        <v>15</v>
      </c>
      <c r="J431" s="15" t="s">
        <v>16</v>
      </c>
      <c r="K431" s="15" t="s">
        <v>201</v>
      </c>
      <c r="L431" s="15" t="s">
        <v>490</v>
      </c>
      <c r="M431" s="15" t="s">
        <v>192</v>
      </c>
    </row>
    <row r="432" spans="1:13" x14ac:dyDescent="0.25">
      <c r="A432" s="14">
        <v>43109</v>
      </c>
      <c r="B432" s="14" t="s">
        <v>40</v>
      </c>
      <c r="C432" s="14">
        <v>25</v>
      </c>
      <c r="D432" s="14">
        <v>509.52</v>
      </c>
      <c r="E432" s="14" t="s">
        <v>60</v>
      </c>
      <c r="F432" s="14">
        <v>-145.78</v>
      </c>
      <c r="G432" s="14" t="s">
        <v>158</v>
      </c>
      <c r="H432" s="14" t="s">
        <v>652</v>
      </c>
      <c r="I432" s="14" t="s">
        <v>15</v>
      </c>
      <c r="J432" s="14" t="s">
        <v>44</v>
      </c>
      <c r="K432" s="14" t="s">
        <v>206</v>
      </c>
      <c r="L432" s="14" t="s">
        <v>271</v>
      </c>
      <c r="M432" s="14" t="s">
        <v>192</v>
      </c>
    </row>
    <row r="433" spans="1:13" x14ac:dyDescent="0.25">
      <c r="A433" s="15">
        <v>43329</v>
      </c>
      <c r="B433" s="15" t="s">
        <v>33</v>
      </c>
      <c r="C433" s="15">
        <v>42</v>
      </c>
      <c r="D433" s="15">
        <v>2475.83</v>
      </c>
      <c r="E433" s="15" t="s">
        <v>60</v>
      </c>
      <c r="F433" s="15">
        <v>752.37</v>
      </c>
      <c r="G433" s="15" t="s">
        <v>81</v>
      </c>
      <c r="H433" s="15" t="s">
        <v>652</v>
      </c>
      <c r="I433" s="15" t="s">
        <v>15</v>
      </c>
      <c r="J433" s="15" t="s">
        <v>16</v>
      </c>
      <c r="K433" s="15" t="s">
        <v>38</v>
      </c>
      <c r="L433" s="15" t="s">
        <v>263</v>
      </c>
      <c r="M433" s="15" t="s">
        <v>192</v>
      </c>
    </row>
    <row r="434" spans="1:13" x14ac:dyDescent="0.25">
      <c r="A434" s="14">
        <v>43364</v>
      </c>
      <c r="B434" s="14" t="s">
        <v>12</v>
      </c>
      <c r="C434" s="14">
        <v>21</v>
      </c>
      <c r="D434" s="14">
        <v>524.20000000000005</v>
      </c>
      <c r="E434" s="14" t="s">
        <v>60</v>
      </c>
      <c r="F434" s="14">
        <v>158.97999999999999</v>
      </c>
      <c r="G434" s="14" t="s">
        <v>217</v>
      </c>
      <c r="H434" s="14" t="s">
        <v>652</v>
      </c>
      <c r="I434" s="14" t="s">
        <v>15</v>
      </c>
      <c r="J434" s="14" t="s">
        <v>16</v>
      </c>
      <c r="K434" s="14" t="s">
        <v>211</v>
      </c>
      <c r="L434" s="14" t="s">
        <v>214</v>
      </c>
      <c r="M434" s="14" t="s">
        <v>192</v>
      </c>
    </row>
    <row r="435" spans="1:13" x14ac:dyDescent="0.25">
      <c r="A435" s="15">
        <v>44071</v>
      </c>
      <c r="B435" s="15" t="s">
        <v>25</v>
      </c>
      <c r="C435" s="15">
        <v>19</v>
      </c>
      <c r="D435" s="15">
        <v>110.67</v>
      </c>
      <c r="E435" s="15" t="s">
        <v>60</v>
      </c>
      <c r="F435" s="15">
        <v>-43.75</v>
      </c>
      <c r="G435" s="15" t="s">
        <v>159</v>
      </c>
      <c r="H435" s="15" t="s">
        <v>652</v>
      </c>
      <c r="I435" s="15" t="s">
        <v>15</v>
      </c>
      <c r="J435" s="15" t="s">
        <v>16</v>
      </c>
      <c r="K435" s="15" t="s">
        <v>201</v>
      </c>
      <c r="L435" s="15" t="s">
        <v>491</v>
      </c>
      <c r="M435" s="15" t="s">
        <v>192</v>
      </c>
    </row>
    <row r="436" spans="1:13" x14ac:dyDescent="0.25">
      <c r="A436" s="14">
        <v>44071</v>
      </c>
      <c r="B436" s="14" t="s">
        <v>25</v>
      </c>
      <c r="C436" s="14">
        <v>20</v>
      </c>
      <c r="D436" s="14">
        <v>1163.123</v>
      </c>
      <c r="E436" s="14" t="s">
        <v>60</v>
      </c>
      <c r="F436" s="14">
        <v>83.84</v>
      </c>
      <c r="G436" s="14" t="s">
        <v>159</v>
      </c>
      <c r="H436" s="14" t="s">
        <v>652</v>
      </c>
      <c r="I436" s="14" t="s">
        <v>15</v>
      </c>
      <c r="J436" s="14" t="s">
        <v>44</v>
      </c>
      <c r="K436" s="14" t="s">
        <v>141</v>
      </c>
      <c r="L436" s="14">
        <v>8260</v>
      </c>
      <c r="M436" s="14" t="s">
        <v>192</v>
      </c>
    </row>
    <row r="437" spans="1:13" x14ac:dyDescent="0.25">
      <c r="A437" s="15">
        <v>44519</v>
      </c>
      <c r="B437" s="15" t="s">
        <v>12</v>
      </c>
      <c r="C437" s="15">
        <v>48</v>
      </c>
      <c r="D437" s="15">
        <v>224.58</v>
      </c>
      <c r="E437" s="15" t="s">
        <v>60</v>
      </c>
      <c r="F437" s="15">
        <v>-144.76</v>
      </c>
      <c r="G437" s="15" t="s">
        <v>158</v>
      </c>
      <c r="H437" s="15" t="s">
        <v>652</v>
      </c>
      <c r="I437" s="15" t="s">
        <v>15</v>
      </c>
      <c r="J437" s="15" t="s">
        <v>16</v>
      </c>
      <c r="K437" s="15" t="s">
        <v>201</v>
      </c>
      <c r="L437" s="15" t="s">
        <v>492</v>
      </c>
      <c r="M437" s="15" t="s">
        <v>192</v>
      </c>
    </row>
    <row r="438" spans="1:13" x14ac:dyDescent="0.25">
      <c r="A438" s="14">
        <v>44519</v>
      </c>
      <c r="B438" s="14" t="s">
        <v>12</v>
      </c>
      <c r="C438" s="14">
        <v>34</v>
      </c>
      <c r="D438" s="14">
        <v>365.77</v>
      </c>
      <c r="E438" s="14" t="s">
        <v>60</v>
      </c>
      <c r="F438" s="14">
        <v>155.69</v>
      </c>
      <c r="G438" s="14" t="s">
        <v>158</v>
      </c>
      <c r="H438" s="14" t="s">
        <v>652</v>
      </c>
      <c r="I438" s="14" t="s">
        <v>15</v>
      </c>
      <c r="J438" s="14" t="s">
        <v>16</v>
      </c>
      <c r="K438" s="14" t="s">
        <v>211</v>
      </c>
      <c r="L438" s="14" t="s">
        <v>493</v>
      </c>
      <c r="M438" s="14" t="s">
        <v>192</v>
      </c>
    </row>
    <row r="439" spans="1:13" x14ac:dyDescent="0.25">
      <c r="A439" s="15">
        <v>46980</v>
      </c>
      <c r="B439" s="15" t="s">
        <v>40</v>
      </c>
      <c r="C439" s="15">
        <v>34</v>
      </c>
      <c r="D439" s="15">
        <v>216.3</v>
      </c>
      <c r="E439" s="15" t="s">
        <v>60</v>
      </c>
      <c r="F439" s="15">
        <v>103.16</v>
      </c>
      <c r="G439" s="15" t="s">
        <v>14</v>
      </c>
      <c r="H439" s="15" t="s">
        <v>652</v>
      </c>
      <c r="I439" s="15" t="s">
        <v>15</v>
      </c>
      <c r="J439" s="15" t="s">
        <v>16</v>
      </c>
      <c r="K439" s="15" t="s">
        <v>190</v>
      </c>
      <c r="L439" s="15" t="s">
        <v>494</v>
      </c>
      <c r="M439" s="15" t="s">
        <v>192</v>
      </c>
    </row>
    <row r="440" spans="1:13" x14ac:dyDescent="0.25">
      <c r="A440" s="14">
        <v>47462</v>
      </c>
      <c r="B440" s="14" t="s">
        <v>12</v>
      </c>
      <c r="C440" s="14">
        <v>43</v>
      </c>
      <c r="D440" s="14">
        <v>154.18</v>
      </c>
      <c r="E440" s="14" t="s">
        <v>60</v>
      </c>
      <c r="F440" s="14">
        <v>-166.92</v>
      </c>
      <c r="G440" s="14" t="s">
        <v>217</v>
      </c>
      <c r="H440" s="14" t="s">
        <v>652</v>
      </c>
      <c r="I440" s="14" t="s">
        <v>15</v>
      </c>
      <c r="J440" s="14" t="s">
        <v>16</v>
      </c>
      <c r="K440" s="14" t="s">
        <v>201</v>
      </c>
      <c r="L440" s="14" t="s">
        <v>495</v>
      </c>
      <c r="M440" s="14" t="s">
        <v>192</v>
      </c>
    </row>
    <row r="441" spans="1:13" x14ac:dyDescent="0.25">
      <c r="A441" s="15">
        <v>47873</v>
      </c>
      <c r="B441" s="15" t="s">
        <v>40</v>
      </c>
      <c r="C441" s="15">
        <v>8</v>
      </c>
      <c r="D441" s="15">
        <v>52.39</v>
      </c>
      <c r="E441" s="15" t="s">
        <v>60</v>
      </c>
      <c r="F441" s="15">
        <v>-17.38</v>
      </c>
      <c r="G441" s="15" t="s">
        <v>81</v>
      </c>
      <c r="H441" s="15" t="s">
        <v>652</v>
      </c>
      <c r="I441" s="15" t="s">
        <v>15</v>
      </c>
      <c r="J441" s="15" t="s">
        <v>22</v>
      </c>
      <c r="K441" s="15" t="s">
        <v>23</v>
      </c>
      <c r="L441" s="15" t="s">
        <v>496</v>
      </c>
      <c r="M441" s="15" t="s">
        <v>192</v>
      </c>
    </row>
    <row r="442" spans="1:13" x14ac:dyDescent="0.25">
      <c r="A442" s="14">
        <v>48839</v>
      </c>
      <c r="B442" s="14" t="s">
        <v>40</v>
      </c>
      <c r="C442" s="14">
        <v>1</v>
      </c>
      <c r="D442" s="14">
        <v>97.13</v>
      </c>
      <c r="E442" s="14" t="s">
        <v>60</v>
      </c>
      <c r="F442" s="14">
        <v>-37.06</v>
      </c>
      <c r="G442" s="14" t="s">
        <v>29</v>
      </c>
      <c r="H442" s="14" t="s">
        <v>652</v>
      </c>
      <c r="I442" s="14" t="s">
        <v>15</v>
      </c>
      <c r="J442" s="14" t="s">
        <v>16</v>
      </c>
      <c r="K442" s="14" t="s">
        <v>190</v>
      </c>
      <c r="L442" s="14" t="s">
        <v>497</v>
      </c>
      <c r="M442" s="14" t="s">
        <v>192</v>
      </c>
    </row>
    <row r="443" spans="1:13" x14ac:dyDescent="0.25">
      <c r="A443" s="15">
        <v>50278</v>
      </c>
      <c r="B443" s="15" t="s">
        <v>12</v>
      </c>
      <c r="C443" s="15">
        <v>2</v>
      </c>
      <c r="D443" s="15">
        <v>51.21</v>
      </c>
      <c r="E443" s="15" t="s">
        <v>60</v>
      </c>
      <c r="F443" s="15">
        <v>-27.53</v>
      </c>
      <c r="G443" s="15" t="s">
        <v>120</v>
      </c>
      <c r="H443" s="15" t="s">
        <v>652</v>
      </c>
      <c r="I443" s="15" t="s">
        <v>15</v>
      </c>
      <c r="J443" s="15" t="s">
        <v>16</v>
      </c>
      <c r="K443" s="15" t="s">
        <v>201</v>
      </c>
      <c r="L443" s="15" t="s">
        <v>498</v>
      </c>
      <c r="M443" s="15" t="s">
        <v>192</v>
      </c>
    </row>
    <row r="444" spans="1:13" x14ac:dyDescent="0.25">
      <c r="A444" s="14">
        <v>50565</v>
      </c>
      <c r="B444" s="14" t="s">
        <v>12</v>
      </c>
      <c r="C444" s="14">
        <v>43</v>
      </c>
      <c r="D444" s="14">
        <v>683.46</v>
      </c>
      <c r="E444" s="14" t="s">
        <v>60</v>
      </c>
      <c r="F444" s="14">
        <v>-138.82</v>
      </c>
      <c r="G444" s="14" t="s">
        <v>82</v>
      </c>
      <c r="H444" s="14" t="s">
        <v>652</v>
      </c>
      <c r="I444" s="14" t="s">
        <v>15</v>
      </c>
      <c r="J444" s="14" t="s">
        <v>16</v>
      </c>
      <c r="K444" s="14" t="s">
        <v>211</v>
      </c>
      <c r="L444" s="14" t="s">
        <v>499</v>
      </c>
      <c r="M444" s="14" t="s">
        <v>192</v>
      </c>
    </row>
    <row r="445" spans="1:13" x14ac:dyDescent="0.25">
      <c r="A445" s="15">
        <v>50914</v>
      </c>
      <c r="B445" s="15" t="s">
        <v>40</v>
      </c>
      <c r="C445" s="15">
        <v>49</v>
      </c>
      <c r="D445" s="15">
        <v>8551.5439999999999</v>
      </c>
      <c r="E445" s="15" t="s">
        <v>60</v>
      </c>
      <c r="F445" s="15">
        <v>2763.13</v>
      </c>
      <c r="G445" s="15" t="s">
        <v>29</v>
      </c>
      <c r="H445" s="15" t="s">
        <v>652</v>
      </c>
      <c r="I445" s="15" t="s">
        <v>15</v>
      </c>
      <c r="J445" s="15" t="s">
        <v>44</v>
      </c>
      <c r="K445" s="15" t="s">
        <v>141</v>
      </c>
      <c r="L445" s="15" t="s">
        <v>500</v>
      </c>
      <c r="M445" s="15" t="s">
        <v>192</v>
      </c>
    </row>
    <row r="446" spans="1:13" x14ac:dyDescent="0.25">
      <c r="A446" s="14">
        <v>51938</v>
      </c>
      <c r="B446" s="14" t="s">
        <v>28</v>
      </c>
      <c r="C446" s="14">
        <v>5</v>
      </c>
      <c r="D446" s="14">
        <v>503.32749999999999</v>
      </c>
      <c r="E446" s="14" t="s">
        <v>60</v>
      </c>
      <c r="F446" s="14">
        <v>-488.31</v>
      </c>
      <c r="G446" s="14" t="s">
        <v>77</v>
      </c>
      <c r="H446" s="14" t="s">
        <v>652</v>
      </c>
      <c r="I446" s="14" t="s">
        <v>15</v>
      </c>
      <c r="J446" s="14" t="s">
        <v>44</v>
      </c>
      <c r="K446" s="14" t="s">
        <v>141</v>
      </c>
      <c r="L446" s="14">
        <v>8290</v>
      </c>
      <c r="M446" s="14" t="s">
        <v>192</v>
      </c>
    </row>
    <row r="447" spans="1:13" x14ac:dyDescent="0.25">
      <c r="A447" s="15">
        <v>53156</v>
      </c>
      <c r="B447" s="15" t="s">
        <v>25</v>
      </c>
      <c r="C447" s="15">
        <v>47</v>
      </c>
      <c r="D447" s="15">
        <v>186.93</v>
      </c>
      <c r="E447" s="15" t="s">
        <v>60</v>
      </c>
      <c r="F447" s="15">
        <v>56.44</v>
      </c>
      <c r="G447" s="15" t="s">
        <v>26</v>
      </c>
      <c r="H447" s="15" t="s">
        <v>652</v>
      </c>
      <c r="I447" s="15" t="s">
        <v>15</v>
      </c>
      <c r="J447" s="15" t="s">
        <v>16</v>
      </c>
      <c r="K447" s="15" t="s">
        <v>190</v>
      </c>
      <c r="L447" s="15" t="s">
        <v>325</v>
      </c>
      <c r="M447" s="15" t="s">
        <v>192</v>
      </c>
    </row>
    <row r="448" spans="1:13" x14ac:dyDescent="0.25">
      <c r="A448" s="14">
        <v>53990</v>
      </c>
      <c r="B448" s="14" t="s">
        <v>25</v>
      </c>
      <c r="C448" s="14">
        <v>44</v>
      </c>
      <c r="D448" s="14">
        <v>4263.9314999999997</v>
      </c>
      <c r="E448" s="14" t="s">
        <v>60</v>
      </c>
      <c r="F448" s="14">
        <v>1411.03</v>
      </c>
      <c r="G448" s="14" t="s">
        <v>29</v>
      </c>
      <c r="H448" s="14" t="s">
        <v>652</v>
      </c>
      <c r="I448" s="14" t="s">
        <v>15</v>
      </c>
      <c r="J448" s="14" t="s">
        <v>44</v>
      </c>
      <c r="K448" s="14" t="s">
        <v>141</v>
      </c>
      <c r="L448" s="14" t="s">
        <v>501</v>
      </c>
      <c r="M448" s="14" t="s">
        <v>192</v>
      </c>
    </row>
    <row r="449" spans="1:13" x14ac:dyDescent="0.25">
      <c r="A449" s="15">
        <v>55366</v>
      </c>
      <c r="B449" s="15" t="s">
        <v>40</v>
      </c>
      <c r="C449" s="15">
        <v>7</v>
      </c>
      <c r="D449" s="15">
        <v>387.17</v>
      </c>
      <c r="E449" s="15" t="s">
        <v>60</v>
      </c>
      <c r="F449" s="15">
        <v>-204.65</v>
      </c>
      <c r="G449" s="15" t="s">
        <v>81</v>
      </c>
      <c r="H449" s="15" t="s">
        <v>652</v>
      </c>
      <c r="I449" s="15" t="s">
        <v>15</v>
      </c>
      <c r="J449" s="15" t="s">
        <v>44</v>
      </c>
      <c r="K449" s="15" t="s">
        <v>206</v>
      </c>
      <c r="L449" s="15" t="s">
        <v>502</v>
      </c>
      <c r="M449" s="15" t="s">
        <v>192</v>
      </c>
    </row>
    <row r="450" spans="1:13" x14ac:dyDescent="0.25">
      <c r="A450" s="14">
        <v>58150</v>
      </c>
      <c r="B450" s="14" t="s">
        <v>40</v>
      </c>
      <c r="C450" s="14">
        <v>24</v>
      </c>
      <c r="D450" s="14">
        <v>60.36</v>
      </c>
      <c r="E450" s="14" t="s">
        <v>60</v>
      </c>
      <c r="F450" s="14">
        <v>-119.62</v>
      </c>
      <c r="G450" s="14" t="s">
        <v>217</v>
      </c>
      <c r="H450" s="14" t="s">
        <v>651</v>
      </c>
      <c r="I450" s="14" t="s">
        <v>15</v>
      </c>
      <c r="J450" s="14" t="s">
        <v>16</v>
      </c>
      <c r="K450" s="14" t="s">
        <v>201</v>
      </c>
      <c r="L450" s="14" t="s">
        <v>503</v>
      </c>
      <c r="M450" s="14" t="s">
        <v>192</v>
      </c>
    </row>
    <row r="451" spans="1:13" x14ac:dyDescent="0.25">
      <c r="A451" s="15">
        <v>58340</v>
      </c>
      <c r="B451" s="15" t="s">
        <v>33</v>
      </c>
      <c r="C451" s="15">
        <v>36</v>
      </c>
      <c r="D451" s="15">
        <v>1936.3</v>
      </c>
      <c r="E451" s="15" t="s">
        <v>60</v>
      </c>
      <c r="F451" s="15">
        <v>278.12</v>
      </c>
      <c r="G451" s="15" t="s">
        <v>82</v>
      </c>
      <c r="H451" s="15" t="s">
        <v>651</v>
      </c>
      <c r="I451" s="15" t="s">
        <v>15</v>
      </c>
      <c r="J451" s="15" t="s">
        <v>16</v>
      </c>
      <c r="K451" s="15" t="s">
        <v>38</v>
      </c>
      <c r="L451" s="15" t="s">
        <v>504</v>
      </c>
      <c r="M451" s="15" t="s">
        <v>192</v>
      </c>
    </row>
    <row r="452" spans="1:13" x14ac:dyDescent="0.25">
      <c r="A452" s="14">
        <v>58368</v>
      </c>
      <c r="B452" s="14" t="s">
        <v>12</v>
      </c>
      <c r="C452" s="14">
        <v>4</v>
      </c>
      <c r="D452" s="14">
        <v>14.23</v>
      </c>
      <c r="E452" s="14" t="s">
        <v>60</v>
      </c>
      <c r="F452" s="14">
        <v>-4.43</v>
      </c>
      <c r="G452" s="14" t="s">
        <v>81</v>
      </c>
      <c r="H452" s="14" t="s">
        <v>651</v>
      </c>
      <c r="I452" s="14" t="s">
        <v>15</v>
      </c>
      <c r="J452" s="14" t="s">
        <v>22</v>
      </c>
      <c r="K452" s="14" t="s">
        <v>23</v>
      </c>
      <c r="L452" s="14" t="s">
        <v>296</v>
      </c>
      <c r="M452" s="14" t="s">
        <v>192</v>
      </c>
    </row>
    <row r="453" spans="1:13" x14ac:dyDescent="0.25">
      <c r="A453" s="15">
        <v>58368</v>
      </c>
      <c r="B453" s="15" t="s">
        <v>12</v>
      </c>
      <c r="C453" s="15">
        <v>39</v>
      </c>
      <c r="D453" s="15">
        <v>272.07</v>
      </c>
      <c r="E453" s="15" t="s">
        <v>60</v>
      </c>
      <c r="F453" s="15">
        <v>-206.46</v>
      </c>
      <c r="G453" s="15" t="s">
        <v>81</v>
      </c>
      <c r="H453" s="15" t="s">
        <v>651</v>
      </c>
      <c r="I453" s="15" t="s">
        <v>15</v>
      </c>
      <c r="J453" s="15" t="s">
        <v>16</v>
      </c>
      <c r="K453" s="15" t="s">
        <v>194</v>
      </c>
      <c r="L453" s="15" t="s">
        <v>505</v>
      </c>
      <c r="M453" s="15" t="s">
        <v>192</v>
      </c>
    </row>
    <row r="454" spans="1:13" x14ac:dyDescent="0.25">
      <c r="A454" s="14">
        <v>59047</v>
      </c>
      <c r="B454" s="14" t="s">
        <v>25</v>
      </c>
      <c r="C454" s="14">
        <v>26</v>
      </c>
      <c r="D454" s="14">
        <v>113.85</v>
      </c>
      <c r="E454" s="14" t="s">
        <v>60</v>
      </c>
      <c r="F454" s="14">
        <v>-93.93</v>
      </c>
      <c r="G454" s="14" t="s">
        <v>120</v>
      </c>
      <c r="H454" s="14" t="s">
        <v>651</v>
      </c>
      <c r="I454" s="14" t="s">
        <v>15</v>
      </c>
      <c r="J454" s="14" t="s">
        <v>22</v>
      </c>
      <c r="K454" s="14" t="s">
        <v>23</v>
      </c>
      <c r="L454" s="14" t="s">
        <v>402</v>
      </c>
      <c r="M454" s="14" t="s">
        <v>192</v>
      </c>
    </row>
    <row r="455" spans="1:13" x14ac:dyDescent="0.25">
      <c r="A455" s="15">
        <v>59234</v>
      </c>
      <c r="B455" s="15" t="s">
        <v>28</v>
      </c>
      <c r="C455" s="15">
        <v>32</v>
      </c>
      <c r="D455" s="15">
        <v>5686.25</v>
      </c>
      <c r="E455" s="15" t="s">
        <v>60</v>
      </c>
      <c r="F455" s="15">
        <v>2109.21</v>
      </c>
      <c r="G455" s="15" t="s">
        <v>470</v>
      </c>
      <c r="H455" s="15" t="s">
        <v>651</v>
      </c>
      <c r="I455" s="15" t="s">
        <v>15</v>
      </c>
      <c r="J455" s="15" t="s">
        <v>16</v>
      </c>
      <c r="K455" s="15" t="s">
        <v>38</v>
      </c>
      <c r="L455" s="15" t="s">
        <v>480</v>
      </c>
      <c r="M455" s="15" t="s">
        <v>192</v>
      </c>
    </row>
    <row r="456" spans="1:13" x14ac:dyDescent="0.25">
      <c r="A456" s="14">
        <v>59651</v>
      </c>
      <c r="B456" s="14" t="s">
        <v>40</v>
      </c>
      <c r="C456" s="14">
        <v>36</v>
      </c>
      <c r="D456" s="14">
        <v>283.20999999999998</v>
      </c>
      <c r="E456" s="14" t="s">
        <v>60</v>
      </c>
      <c r="F456" s="14">
        <v>-196.06</v>
      </c>
      <c r="G456" s="14" t="s">
        <v>86</v>
      </c>
      <c r="H456" s="14" t="s">
        <v>651</v>
      </c>
      <c r="I456" s="14" t="s">
        <v>15</v>
      </c>
      <c r="J456" s="14" t="s">
        <v>16</v>
      </c>
      <c r="K456" s="14" t="s">
        <v>201</v>
      </c>
      <c r="L456" s="14" t="s">
        <v>339</v>
      </c>
      <c r="M456" s="14" t="s">
        <v>192</v>
      </c>
    </row>
    <row r="457" spans="1:13" x14ac:dyDescent="0.25">
      <c r="A457" s="15">
        <v>1187</v>
      </c>
      <c r="B457" s="15" t="s">
        <v>33</v>
      </c>
      <c r="C457" s="15">
        <v>14</v>
      </c>
      <c r="D457" s="15">
        <v>222.91</v>
      </c>
      <c r="E457" s="15" t="s">
        <v>60</v>
      </c>
      <c r="F457" s="15">
        <v>20.21</v>
      </c>
      <c r="G457" s="15" t="s">
        <v>100</v>
      </c>
      <c r="H457" s="15" t="s">
        <v>651</v>
      </c>
      <c r="I457" s="15" t="s">
        <v>15</v>
      </c>
      <c r="J457" s="15" t="s">
        <v>44</v>
      </c>
      <c r="K457" s="15" t="s">
        <v>206</v>
      </c>
      <c r="L457" s="15" t="s">
        <v>309</v>
      </c>
      <c r="M457" s="15" t="s">
        <v>192</v>
      </c>
    </row>
    <row r="458" spans="1:13" x14ac:dyDescent="0.25">
      <c r="A458" s="14">
        <v>4007</v>
      </c>
      <c r="B458" s="14" t="s">
        <v>12</v>
      </c>
      <c r="C458" s="14">
        <v>18</v>
      </c>
      <c r="D458" s="14">
        <v>1038.4000000000001</v>
      </c>
      <c r="E458" s="14" t="s">
        <v>60</v>
      </c>
      <c r="F458" s="14">
        <v>112.36</v>
      </c>
      <c r="G458" s="14" t="s">
        <v>90</v>
      </c>
      <c r="H458" s="14" t="s">
        <v>651</v>
      </c>
      <c r="I458" s="14" t="s">
        <v>15</v>
      </c>
      <c r="J458" s="14" t="s">
        <v>16</v>
      </c>
      <c r="K458" s="14" t="s">
        <v>38</v>
      </c>
      <c r="L458" s="14" t="s">
        <v>506</v>
      </c>
      <c r="M458" s="14" t="s">
        <v>192</v>
      </c>
    </row>
    <row r="459" spans="1:13" x14ac:dyDescent="0.25">
      <c r="A459" s="15">
        <v>4416</v>
      </c>
      <c r="B459" s="15" t="s">
        <v>28</v>
      </c>
      <c r="C459" s="15">
        <v>46</v>
      </c>
      <c r="D459" s="15">
        <v>7441.29</v>
      </c>
      <c r="E459" s="15" t="s">
        <v>60</v>
      </c>
      <c r="F459" s="15">
        <v>2665.4</v>
      </c>
      <c r="G459" s="15" t="s">
        <v>95</v>
      </c>
      <c r="H459" s="15" t="s">
        <v>651</v>
      </c>
      <c r="I459" s="15" t="s">
        <v>15</v>
      </c>
      <c r="J459" s="15" t="s">
        <v>16</v>
      </c>
      <c r="K459" s="15" t="s">
        <v>201</v>
      </c>
      <c r="L459" s="15" t="s">
        <v>413</v>
      </c>
      <c r="M459" s="15" t="s">
        <v>192</v>
      </c>
    </row>
    <row r="460" spans="1:13" x14ac:dyDescent="0.25">
      <c r="A460" s="14">
        <v>4454</v>
      </c>
      <c r="B460" s="14" t="s">
        <v>28</v>
      </c>
      <c r="C460" s="14">
        <v>17</v>
      </c>
      <c r="D460" s="14">
        <v>55.45</v>
      </c>
      <c r="E460" s="14" t="s">
        <v>60</v>
      </c>
      <c r="F460" s="14">
        <v>21.42</v>
      </c>
      <c r="G460" s="14" t="s">
        <v>95</v>
      </c>
      <c r="H460" s="14" t="s">
        <v>651</v>
      </c>
      <c r="I460" s="14" t="s">
        <v>15</v>
      </c>
      <c r="J460" s="14" t="s">
        <v>16</v>
      </c>
      <c r="K460" s="14" t="s">
        <v>190</v>
      </c>
      <c r="L460" s="14" t="s">
        <v>507</v>
      </c>
      <c r="M460" s="14" t="s">
        <v>192</v>
      </c>
    </row>
    <row r="461" spans="1:13" x14ac:dyDescent="0.25">
      <c r="A461" s="15">
        <v>5446</v>
      </c>
      <c r="B461" s="15" t="s">
        <v>28</v>
      </c>
      <c r="C461" s="15">
        <v>42</v>
      </c>
      <c r="D461" s="15">
        <v>433.68</v>
      </c>
      <c r="E461" s="15" t="s">
        <v>60</v>
      </c>
      <c r="F461" s="15">
        <v>44.1</v>
      </c>
      <c r="G461" s="15" t="s">
        <v>100</v>
      </c>
      <c r="H461" s="15" t="s">
        <v>651</v>
      </c>
      <c r="I461" s="15" t="s">
        <v>15</v>
      </c>
      <c r="J461" s="15" t="s">
        <v>16</v>
      </c>
      <c r="K461" s="15" t="s">
        <v>211</v>
      </c>
      <c r="L461" s="15" t="s">
        <v>508</v>
      </c>
      <c r="M461" s="15" t="s">
        <v>192</v>
      </c>
    </row>
    <row r="462" spans="1:13" x14ac:dyDescent="0.25">
      <c r="A462" s="14">
        <v>8994</v>
      </c>
      <c r="B462" s="14" t="s">
        <v>28</v>
      </c>
      <c r="C462" s="14">
        <v>36</v>
      </c>
      <c r="D462" s="14">
        <v>1423.35</v>
      </c>
      <c r="E462" s="14" t="s">
        <v>60</v>
      </c>
      <c r="F462" s="14">
        <v>-580.32000000000005</v>
      </c>
      <c r="G462" s="14" t="s">
        <v>171</v>
      </c>
      <c r="H462" s="14" t="s">
        <v>651</v>
      </c>
      <c r="I462" s="14" t="s">
        <v>15</v>
      </c>
      <c r="J462" s="14" t="s">
        <v>44</v>
      </c>
      <c r="K462" s="14" t="s">
        <v>206</v>
      </c>
      <c r="L462" s="14" t="s">
        <v>509</v>
      </c>
      <c r="M462" s="14" t="s">
        <v>192</v>
      </c>
    </row>
    <row r="463" spans="1:13" x14ac:dyDescent="0.25">
      <c r="A463" s="15">
        <v>9574</v>
      </c>
      <c r="B463" s="15" t="s">
        <v>33</v>
      </c>
      <c r="C463" s="15">
        <v>40</v>
      </c>
      <c r="D463" s="15">
        <v>434.62</v>
      </c>
      <c r="E463" s="15" t="s">
        <v>60</v>
      </c>
      <c r="F463" s="15">
        <v>-68.98</v>
      </c>
      <c r="G463" s="15" t="s">
        <v>92</v>
      </c>
      <c r="H463" s="15" t="s">
        <v>651</v>
      </c>
      <c r="I463" s="15" t="s">
        <v>15</v>
      </c>
      <c r="J463" s="15" t="s">
        <v>16</v>
      </c>
      <c r="K463" s="15" t="s">
        <v>201</v>
      </c>
      <c r="L463" s="15" t="s">
        <v>488</v>
      </c>
      <c r="M463" s="15" t="s">
        <v>192</v>
      </c>
    </row>
    <row r="464" spans="1:13" x14ac:dyDescent="0.25">
      <c r="A464" s="14">
        <v>11362</v>
      </c>
      <c r="B464" s="14" t="s">
        <v>28</v>
      </c>
      <c r="C464" s="14">
        <v>25</v>
      </c>
      <c r="D464" s="14">
        <v>2407.6930000000002</v>
      </c>
      <c r="E464" s="14" t="s">
        <v>60</v>
      </c>
      <c r="F464" s="14">
        <v>424.14</v>
      </c>
      <c r="G464" s="14" t="s">
        <v>91</v>
      </c>
      <c r="H464" s="14" t="s">
        <v>651</v>
      </c>
      <c r="I464" s="14" t="s">
        <v>15</v>
      </c>
      <c r="J464" s="14" t="s">
        <v>44</v>
      </c>
      <c r="K464" s="14" t="s">
        <v>141</v>
      </c>
      <c r="L464" s="14" t="s">
        <v>510</v>
      </c>
      <c r="M464" s="14" t="s">
        <v>192</v>
      </c>
    </row>
    <row r="465" spans="1:13" x14ac:dyDescent="0.25">
      <c r="A465" s="15">
        <v>12773</v>
      </c>
      <c r="B465" s="15" t="s">
        <v>28</v>
      </c>
      <c r="C465" s="15">
        <v>6</v>
      </c>
      <c r="D465" s="15">
        <v>17</v>
      </c>
      <c r="E465" s="15" t="s">
        <v>60</v>
      </c>
      <c r="F465" s="15">
        <v>-4.6100000000000003</v>
      </c>
      <c r="G465" s="15" t="s">
        <v>102</v>
      </c>
      <c r="H465" s="15" t="s">
        <v>651</v>
      </c>
      <c r="I465" s="15" t="s">
        <v>15</v>
      </c>
      <c r="J465" s="15" t="s">
        <v>16</v>
      </c>
      <c r="K465" s="15" t="s">
        <v>201</v>
      </c>
      <c r="L465" s="15" t="s">
        <v>511</v>
      </c>
      <c r="M465" s="15" t="s">
        <v>192</v>
      </c>
    </row>
    <row r="466" spans="1:13" x14ac:dyDescent="0.25">
      <c r="A466" s="14">
        <v>12773</v>
      </c>
      <c r="B466" s="14" t="s">
        <v>28</v>
      </c>
      <c r="C466" s="14">
        <v>15</v>
      </c>
      <c r="D466" s="14">
        <v>67.41</v>
      </c>
      <c r="E466" s="14" t="s">
        <v>60</v>
      </c>
      <c r="F466" s="14">
        <v>-49.6</v>
      </c>
      <c r="G466" s="14" t="s">
        <v>102</v>
      </c>
      <c r="H466" s="14" t="s">
        <v>651</v>
      </c>
      <c r="I466" s="14" t="s">
        <v>15</v>
      </c>
      <c r="J466" s="14" t="s">
        <v>22</v>
      </c>
      <c r="K466" s="14" t="s">
        <v>23</v>
      </c>
      <c r="L466" s="14" t="s">
        <v>402</v>
      </c>
      <c r="M466" s="14" t="s">
        <v>192</v>
      </c>
    </row>
    <row r="467" spans="1:13" x14ac:dyDescent="0.25">
      <c r="A467" s="15">
        <v>12773</v>
      </c>
      <c r="B467" s="15" t="s">
        <v>28</v>
      </c>
      <c r="C467" s="15">
        <v>19</v>
      </c>
      <c r="D467" s="15">
        <v>130.66999999999999</v>
      </c>
      <c r="E467" s="15" t="s">
        <v>60</v>
      </c>
      <c r="F467" s="15">
        <v>-77.180000000000007</v>
      </c>
      <c r="G467" s="15" t="s">
        <v>102</v>
      </c>
      <c r="H467" s="15" t="s">
        <v>651</v>
      </c>
      <c r="I467" s="15" t="s">
        <v>15</v>
      </c>
      <c r="J467" s="15" t="s">
        <v>16</v>
      </c>
      <c r="K467" s="15" t="s">
        <v>194</v>
      </c>
      <c r="L467" s="15" t="s">
        <v>196</v>
      </c>
      <c r="M467" s="15" t="s">
        <v>192</v>
      </c>
    </row>
    <row r="468" spans="1:13" x14ac:dyDescent="0.25">
      <c r="A468" s="14">
        <v>12934</v>
      </c>
      <c r="B468" s="14" t="s">
        <v>25</v>
      </c>
      <c r="C468" s="14">
        <v>45</v>
      </c>
      <c r="D468" s="14">
        <v>440.39</v>
      </c>
      <c r="E468" s="14" t="s">
        <v>60</v>
      </c>
      <c r="F468" s="14">
        <v>186.64</v>
      </c>
      <c r="G468" s="14" t="s">
        <v>100</v>
      </c>
      <c r="H468" s="14" t="s">
        <v>651</v>
      </c>
      <c r="I468" s="14" t="s">
        <v>15</v>
      </c>
      <c r="J468" s="14" t="s">
        <v>16</v>
      </c>
      <c r="K468" s="14" t="s">
        <v>211</v>
      </c>
      <c r="L468" s="14" t="s">
        <v>512</v>
      </c>
      <c r="M468" s="14" t="s">
        <v>192</v>
      </c>
    </row>
    <row r="469" spans="1:13" x14ac:dyDescent="0.25">
      <c r="A469" s="15">
        <v>13604</v>
      </c>
      <c r="B469" s="15" t="s">
        <v>25</v>
      </c>
      <c r="C469" s="15">
        <v>38</v>
      </c>
      <c r="D469" s="15">
        <v>3152.75</v>
      </c>
      <c r="E469" s="15" t="s">
        <v>60</v>
      </c>
      <c r="F469" s="15">
        <v>1166.4000000000001</v>
      </c>
      <c r="G469" s="15" t="s">
        <v>95</v>
      </c>
      <c r="H469" s="15" t="s">
        <v>651</v>
      </c>
      <c r="I469" s="15" t="s">
        <v>15</v>
      </c>
      <c r="J469" s="15" t="s">
        <v>44</v>
      </c>
      <c r="K469" s="15" t="s">
        <v>206</v>
      </c>
      <c r="L469" s="15" t="s">
        <v>513</v>
      </c>
      <c r="M469" s="15" t="s">
        <v>192</v>
      </c>
    </row>
    <row r="470" spans="1:13" x14ac:dyDescent="0.25">
      <c r="A470" s="14">
        <v>15044</v>
      </c>
      <c r="B470" s="14" t="s">
        <v>28</v>
      </c>
      <c r="C470" s="14">
        <v>42</v>
      </c>
      <c r="D470" s="14">
        <v>1681.6</v>
      </c>
      <c r="E470" s="14" t="s">
        <v>60</v>
      </c>
      <c r="F470" s="14">
        <v>167.37</v>
      </c>
      <c r="G470" s="14" t="s">
        <v>95</v>
      </c>
      <c r="H470" s="14" t="s">
        <v>651</v>
      </c>
      <c r="I470" s="14" t="s">
        <v>15</v>
      </c>
      <c r="J470" s="14" t="s">
        <v>44</v>
      </c>
      <c r="K470" s="14" t="s">
        <v>206</v>
      </c>
      <c r="L470" s="14" t="s">
        <v>514</v>
      </c>
      <c r="M470" s="14" t="s">
        <v>192</v>
      </c>
    </row>
    <row r="471" spans="1:13" x14ac:dyDescent="0.25">
      <c r="A471" s="15">
        <v>18273</v>
      </c>
      <c r="B471" s="15" t="s">
        <v>28</v>
      </c>
      <c r="C471" s="15">
        <v>18</v>
      </c>
      <c r="D471" s="15">
        <v>925.03</v>
      </c>
      <c r="E471" s="15" t="s">
        <v>60</v>
      </c>
      <c r="F471" s="15">
        <v>-3.68</v>
      </c>
      <c r="G471" s="15" t="s">
        <v>90</v>
      </c>
      <c r="H471" s="15" t="s">
        <v>651</v>
      </c>
      <c r="I471" s="15" t="s">
        <v>15</v>
      </c>
      <c r="J471" s="15" t="s">
        <v>44</v>
      </c>
      <c r="K471" s="15" t="s">
        <v>206</v>
      </c>
      <c r="L471" s="15" t="s">
        <v>515</v>
      </c>
      <c r="M471" s="15" t="s">
        <v>192</v>
      </c>
    </row>
    <row r="472" spans="1:13" x14ac:dyDescent="0.25">
      <c r="A472" s="14">
        <v>19042</v>
      </c>
      <c r="B472" s="14" t="s">
        <v>40</v>
      </c>
      <c r="C472" s="14">
        <v>8</v>
      </c>
      <c r="D472" s="14">
        <v>327.61</v>
      </c>
      <c r="E472" s="14" t="s">
        <v>60</v>
      </c>
      <c r="F472" s="14">
        <v>54.9</v>
      </c>
      <c r="G472" s="14" t="s">
        <v>96</v>
      </c>
      <c r="H472" s="14" t="s">
        <v>651</v>
      </c>
      <c r="I472" s="14" t="s">
        <v>15</v>
      </c>
      <c r="J472" s="14" t="s">
        <v>16</v>
      </c>
      <c r="K472" s="14" t="s">
        <v>201</v>
      </c>
      <c r="L472" s="14" t="s">
        <v>516</v>
      </c>
      <c r="M472" s="14" t="s">
        <v>192</v>
      </c>
    </row>
    <row r="473" spans="1:13" x14ac:dyDescent="0.25">
      <c r="A473" s="15">
        <v>19073</v>
      </c>
      <c r="B473" s="15" t="s">
        <v>25</v>
      </c>
      <c r="C473" s="15">
        <v>16</v>
      </c>
      <c r="D473" s="15">
        <v>178.4</v>
      </c>
      <c r="E473" s="15" t="s">
        <v>60</v>
      </c>
      <c r="F473" s="15">
        <v>20.079999999999998</v>
      </c>
      <c r="G473" s="15" t="s">
        <v>517</v>
      </c>
      <c r="H473" s="15" t="s">
        <v>651</v>
      </c>
      <c r="I473" s="15" t="s">
        <v>15</v>
      </c>
      <c r="J473" s="15" t="s">
        <v>22</v>
      </c>
      <c r="K473" s="15" t="s">
        <v>23</v>
      </c>
      <c r="L473" s="15" t="s">
        <v>259</v>
      </c>
      <c r="M473" s="15" t="s">
        <v>192</v>
      </c>
    </row>
    <row r="474" spans="1:13" x14ac:dyDescent="0.25">
      <c r="A474" s="14">
        <v>19617</v>
      </c>
      <c r="B474" s="14" t="s">
        <v>28</v>
      </c>
      <c r="C474" s="14">
        <v>3</v>
      </c>
      <c r="D474" s="14">
        <v>171.96350000000001</v>
      </c>
      <c r="E474" s="14" t="s">
        <v>60</v>
      </c>
      <c r="F474" s="14">
        <v>-296.37</v>
      </c>
      <c r="G474" s="14" t="s">
        <v>90</v>
      </c>
      <c r="H474" s="14" t="s">
        <v>651</v>
      </c>
      <c r="I474" s="14" t="s">
        <v>15</v>
      </c>
      <c r="J474" s="14" t="s">
        <v>44</v>
      </c>
      <c r="K474" s="14" t="s">
        <v>141</v>
      </c>
      <c r="L474" s="14" t="s">
        <v>314</v>
      </c>
      <c r="M474" s="14" t="s">
        <v>192</v>
      </c>
    </row>
    <row r="475" spans="1:13" x14ac:dyDescent="0.25">
      <c r="A475" s="15">
        <v>21378</v>
      </c>
      <c r="B475" s="15" t="s">
        <v>33</v>
      </c>
      <c r="C475" s="15">
        <v>34</v>
      </c>
      <c r="D475" s="15">
        <v>937.04</v>
      </c>
      <c r="E475" s="15" t="s">
        <v>60</v>
      </c>
      <c r="F475" s="15">
        <v>391.6</v>
      </c>
      <c r="G475" s="15" t="s">
        <v>90</v>
      </c>
      <c r="H475" s="15" t="s">
        <v>651</v>
      </c>
      <c r="I475" s="15" t="s">
        <v>15</v>
      </c>
      <c r="J475" s="15" t="s">
        <v>16</v>
      </c>
      <c r="K475" s="15" t="s">
        <v>201</v>
      </c>
      <c r="L475" s="15" t="s">
        <v>479</v>
      </c>
      <c r="M475" s="15" t="s">
        <v>192</v>
      </c>
    </row>
    <row r="476" spans="1:13" x14ac:dyDescent="0.25">
      <c r="A476" s="14">
        <v>21378</v>
      </c>
      <c r="B476" s="14" t="s">
        <v>33</v>
      </c>
      <c r="C476" s="14">
        <v>17</v>
      </c>
      <c r="D476" s="14">
        <v>1616.64</v>
      </c>
      <c r="E476" s="14" t="s">
        <v>60</v>
      </c>
      <c r="F476" s="14">
        <v>26.94</v>
      </c>
      <c r="G476" s="14" t="s">
        <v>90</v>
      </c>
      <c r="H476" s="14" t="s">
        <v>651</v>
      </c>
      <c r="I476" s="14" t="s">
        <v>15</v>
      </c>
      <c r="J476" s="14" t="s">
        <v>44</v>
      </c>
      <c r="K476" s="14" t="s">
        <v>206</v>
      </c>
      <c r="L476" s="14" t="s">
        <v>485</v>
      </c>
      <c r="M476" s="14" t="s">
        <v>192</v>
      </c>
    </row>
    <row r="477" spans="1:13" x14ac:dyDescent="0.25">
      <c r="A477" s="15">
        <v>24067</v>
      </c>
      <c r="B477" s="15" t="s">
        <v>12</v>
      </c>
      <c r="C477" s="15">
        <v>19</v>
      </c>
      <c r="D477" s="15">
        <v>120.56</v>
      </c>
      <c r="E477" s="15" t="s">
        <v>60</v>
      </c>
      <c r="F477" s="15">
        <v>-79.349999999999994</v>
      </c>
      <c r="G477" s="15" t="s">
        <v>242</v>
      </c>
      <c r="H477" s="15" t="s">
        <v>651</v>
      </c>
      <c r="I477" s="15" t="s">
        <v>15</v>
      </c>
      <c r="J477" s="15" t="s">
        <v>16</v>
      </c>
      <c r="K477" s="15" t="s">
        <v>194</v>
      </c>
      <c r="L477" s="15" t="s">
        <v>240</v>
      </c>
      <c r="M477" s="15" t="s">
        <v>192</v>
      </c>
    </row>
    <row r="478" spans="1:13" x14ac:dyDescent="0.25">
      <c r="A478" s="14">
        <v>24965</v>
      </c>
      <c r="B478" s="14" t="s">
        <v>28</v>
      </c>
      <c r="C478" s="14">
        <v>42</v>
      </c>
      <c r="D478" s="14">
        <v>1146.1099999999999</v>
      </c>
      <c r="E478" s="14" t="s">
        <v>60</v>
      </c>
      <c r="F478" s="14">
        <v>330.63</v>
      </c>
      <c r="G478" s="14" t="s">
        <v>90</v>
      </c>
      <c r="H478" s="14" t="s">
        <v>651</v>
      </c>
      <c r="I478" s="14" t="s">
        <v>15</v>
      </c>
      <c r="J478" s="14" t="s">
        <v>22</v>
      </c>
      <c r="K478" s="14" t="s">
        <v>23</v>
      </c>
      <c r="L478" s="14" t="s">
        <v>318</v>
      </c>
      <c r="M478" s="14" t="s">
        <v>192</v>
      </c>
    </row>
    <row r="479" spans="1:13" x14ac:dyDescent="0.25">
      <c r="A479" s="15">
        <v>25376</v>
      </c>
      <c r="B479" s="15" t="s">
        <v>40</v>
      </c>
      <c r="C479" s="15">
        <v>12</v>
      </c>
      <c r="D479" s="15">
        <v>76.61</v>
      </c>
      <c r="E479" s="15" t="s">
        <v>60</v>
      </c>
      <c r="F479" s="15">
        <v>-31.83</v>
      </c>
      <c r="G479" s="15" t="s">
        <v>102</v>
      </c>
      <c r="H479" s="15" t="s">
        <v>651</v>
      </c>
      <c r="I479" s="15" t="s">
        <v>15</v>
      </c>
      <c r="J479" s="15" t="s">
        <v>22</v>
      </c>
      <c r="K479" s="15" t="s">
        <v>23</v>
      </c>
      <c r="L479" s="15" t="s">
        <v>518</v>
      </c>
      <c r="M479" s="15" t="s">
        <v>192</v>
      </c>
    </row>
    <row r="480" spans="1:13" x14ac:dyDescent="0.25">
      <c r="A480" s="14">
        <v>28836</v>
      </c>
      <c r="B480" s="14" t="s">
        <v>12</v>
      </c>
      <c r="C480" s="14">
        <v>50</v>
      </c>
      <c r="D480" s="14">
        <v>8221.2934999999998</v>
      </c>
      <c r="E480" s="14" t="s">
        <v>60</v>
      </c>
      <c r="F480" s="14">
        <v>2342.21</v>
      </c>
      <c r="G480" s="14" t="s">
        <v>95</v>
      </c>
      <c r="H480" s="14" t="s">
        <v>651</v>
      </c>
      <c r="I480" s="14" t="s">
        <v>15</v>
      </c>
      <c r="J480" s="14" t="s">
        <v>44</v>
      </c>
      <c r="K480" s="14" t="s">
        <v>141</v>
      </c>
      <c r="L480" s="14">
        <v>688</v>
      </c>
      <c r="M480" s="14" t="s">
        <v>192</v>
      </c>
    </row>
    <row r="481" spans="1:13" x14ac:dyDescent="0.25">
      <c r="A481" s="15">
        <v>28836</v>
      </c>
      <c r="B481" s="15" t="s">
        <v>12</v>
      </c>
      <c r="C481" s="15">
        <v>7</v>
      </c>
      <c r="D481" s="15">
        <v>1158.26</v>
      </c>
      <c r="E481" s="15" t="s">
        <v>60</v>
      </c>
      <c r="F481" s="15">
        <v>170.08</v>
      </c>
      <c r="G481" s="15" t="s">
        <v>95</v>
      </c>
      <c r="H481" s="15" t="s">
        <v>651</v>
      </c>
      <c r="I481" s="15" t="s">
        <v>15</v>
      </c>
      <c r="J481" s="15" t="s">
        <v>16</v>
      </c>
      <c r="K481" s="15" t="s">
        <v>201</v>
      </c>
      <c r="L481" s="15" t="s">
        <v>519</v>
      </c>
      <c r="M481" s="15" t="s">
        <v>192</v>
      </c>
    </row>
    <row r="482" spans="1:13" x14ac:dyDescent="0.25">
      <c r="A482" s="14">
        <v>28995</v>
      </c>
      <c r="B482" s="14" t="s">
        <v>12</v>
      </c>
      <c r="C482" s="14">
        <v>9</v>
      </c>
      <c r="D482" s="14">
        <v>298.52</v>
      </c>
      <c r="E482" s="14" t="s">
        <v>60</v>
      </c>
      <c r="F482" s="14">
        <v>73.19</v>
      </c>
      <c r="G482" s="14" t="s">
        <v>91</v>
      </c>
      <c r="H482" s="14" t="s">
        <v>651</v>
      </c>
      <c r="I482" s="14" t="s">
        <v>15</v>
      </c>
      <c r="J482" s="14" t="s">
        <v>16</v>
      </c>
      <c r="K482" s="14" t="s">
        <v>194</v>
      </c>
      <c r="L482" s="14" t="s">
        <v>451</v>
      </c>
      <c r="M482" s="14" t="s">
        <v>192</v>
      </c>
    </row>
    <row r="483" spans="1:13" x14ac:dyDescent="0.25">
      <c r="A483" s="15">
        <v>28995</v>
      </c>
      <c r="B483" s="15" t="s">
        <v>12</v>
      </c>
      <c r="C483" s="15">
        <v>34</v>
      </c>
      <c r="D483" s="15">
        <v>667.35</v>
      </c>
      <c r="E483" s="15" t="s">
        <v>60</v>
      </c>
      <c r="F483" s="15">
        <v>80.92</v>
      </c>
      <c r="G483" s="15" t="s">
        <v>91</v>
      </c>
      <c r="H483" s="15" t="s">
        <v>651</v>
      </c>
      <c r="I483" s="15" t="s">
        <v>15</v>
      </c>
      <c r="J483" s="15" t="s">
        <v>16</v>
      </c>
      <c r="K483" s="15" t="s">
        <v>194</v>
      </c>
      <c r="L483" s="15" t="s">
        <v>520</v>
      </c>
      <c r="M483" s="15" t="s">
        <v>192</v>
      </c>
    </row>
    <row r="484" spans="1:13" x14ac:dyDescent="0.25">
      <c r="A484" s="14">
        <v>29121</v>
      </c>
      <c r="B484" s="14" t="s">
        <v>33</v>
      </c>
      <c r="C484" s="14">
        <v>31</v>
      </c>
      <c r="D484" s="14">
        <v>3206.9650000000001</v>
      </c>
      <c r="E484" s="14" t="s">
        <v>60</v>
      </c>
      <c r="F484" s="14">
        <v>575.33000000000004</v>
      </c>
      <c r="G484" s="14" t="s">
        <v>90</v>
      </c>
      <c r="H484" s="14" t="s">
        <v>651</v>
      </c>
      <c r="I484" s="14" t="s">
        <v>15</v>
      </c>
      <c r="J484" s="14" t="s">
        <v>44</v>
      </c>
      <c r="K484" s="14" t="s">
        <v>141</v>
      </c>
      <c r="L484" s="14" t="s">
        <v>521</v>
      </c>
      <c r="M484" s="14" t="s">
        <v>192</v>
      </c>
    </row>
    <row r="485" spans="1:13" x14ac:dyDescent="0.25">
      <c r="A485" s="15">
        <v>30243</v>
      </c>
      <c r="B485" s="15" t="s">
        <v>40</v>
      </c>
      <c r="C485" s="15">
        <v>44</v>
      </c>
      <c r="D485" s="15">
        <v>2435.3200000000002</v>
      </c>
      <c r="E485" s="15" t="s">
        <v>60</v>
      </c>
      <c r="F485" s="15">
        <v>650.55999999999995</v>
      </c>
      <c r="G485" s="15" t="s">
        <v>91</v>
      </c>
      <c r="H485" s="15" t="s">
        <v>651</v>
      </c>
      <c r="I485" s="15" t="s">
        <v>15</v>
      </c>
      <c r="J485" s="15" t="s">
        <v>16</v>
      </c>
      <c r="K485" s="15" t="s">
        <v>38</v>
      </c>
      <c r="L485" s="15" t="s">
        <v>522</v>
      </c>
      <c r="M485" s="15" t="s">
        <v>192</v>
      </c>
    </row>
    <row r="486" spans="1:13" x14ac:dyDescent="0.25">
      <c r="A486" s="14">
        <v>32199</v>
      </c>
      <c r="B486" s="14" t="s">
        <v>12</v>
      </c>
      <c r="C486" s="14">
        <v>40</v>
      </c>
      <c r="D486" s="14">
        <v>196.5</v>
      </c>
      <c r="E486" s="14" t="s">
        <v>60</v>
      </c>
      <c r="F486" s="14">
        <v>-99.76</v>
      </c>
      <c r="G486" s="14" t="s">
        <v>95</v>
      </c>
      <c r="H486" s="14" t="s">
        <v>651</v>
      </c>
      <c r="I486" s="14" t="s">
        <v>15</v>
      </c>
      <c r="J486" s="14" t="s">
        <v>16</v>
      </c>
      <c r="K486" s="14" t="s">
        <v>201</v>
      </c>
      <c r="L486" s="14" t="s">
        <v>523</v>
      </c>
      <c r="M486" s="14" t="s">
        <v>192</v>
      </c>
    </row>
    <row r="487" spans="1:13" x14ac:dyDescent="0.25">
      <c r="A487" s="15">
        <v>32835</v>
      </c>
      <c r="B487" s="15" t="s">
        <v>33</v>
      </c>
      <c r="C487" s="15">
        <v>15</v>
      </c>
      <c r="D487" s="15">
        <v>572.4325</v>
      </c>
      <c r="E487" s="15" t="s">
        <v>60</v>
      </c>
      <c r="F487" s="15">
        <v>-19.440000000000001</v>
      </c>
      <c r="G487" s="15" t="s">
        <v>92</v>
      </c>
      <c r="H487" s="15" t="s">
        <v>651</v>
      </c>
      <c r="I487" s="15" t="s">
        <v>15</v>
      </c>
      <c r="J487" s="15" t="s">
        <v>44</v>
      </c>
      <c r="K487" s="15" t="s">
        <v>141</v>
      </c>
      <c r="L487" s="15" t="s">
        <v>327</v>
      </c>
      <c r="M487" s="15" t="s">
        <v>192</v>
      </c>
    </row>
    <row r="488" spans="1:13" x14ac:dyDescent="0.25">
      <c r="A488" s="14">
        <v>32869</v>
      </c>
      <c r="B488" s="14" t="s">
        <v>33</v>
      </c>
      <c r="C488" s="14">
        <v>39</v>
      </c>
      <c r="D488" s="14">
        <v>5250.6625000000004</v>
      </c>
      <c r="E488" s="14" t="s">
        <v>60</v>
      </c>
      <c r="F488" s="14">
        <v>930.99</v>
      </c>
      <c r="G488" s="14" t="s">
        <v>171</v>
      </c>
      <c r="H488" s="14" t="s">
        <v>651</v>
      </c>
      <c r="I488" s="14" t="s">
        <v>15</v>
      </c>
      <c r="J488" s="14" t="s">
        <v>44</v>
      </c>
      <c r="K488" s="14" t="s">
        <v>141</v>
      </c>
      <c r="L488" s="14">
        <v>2180</v>
      </c>
      <c r="M488" s="14" t="s">
        <v>192</v>
      </c>
    </row>
    <row r="489" spans="1:13" x14ac:dyDescent="0.25">
      <c r="A489" s="15">
        <v>35300</v>
      </c>
      <c r="B489" s="15" t="s">
        <v>33</v>
      </c>
      <c r="C489" s="15">
        <v>10</v>
      </c>
      <c r="D489" s="15">
        <v>28.81</v>
      </c>
      <c r="E489" s="15" t="s">
        <v>60</v>
      </c>
      <c r="F489" s="15">
        <v>7.15</v>
      </c>
      <c r="G489" s="15" t="s">
        <v>172</v>
      </c>
      <c r="H489" s="15" t="s">
        <v>651</v>
      </c>
      <c r="I489" s="15" t="s">
        <v>15</v>
      </c>
      <c r="J489" s="15" t="s">
        <v>16</v>
      </c>
      <c r="K489" s="15" t="s">
        <v>190</v>
      </c>
      <c r="L489" s="15" t="s">
        <v>524</v>
      </c>
      <c r="M489" s="15" t="s">
        <v>192</v>
      </c>
    </row>
    <row r="490" spans="1:13" x14ac:dyDescent="0.25">
      <c r="A490" s="14">
        <v>37888</v>
      </c>
      <c r="B490" s="14" t="s">
        <v>40</v>
      </c>
      <c r="C490" s="14">
        <v>31</v>
      </c>
      <c r="D490" s="14">
        <v>639.19000000000005</v>
      </c>
      <c r="E490" s="14" t="s">
        <v>60</v>
      </c>
      <c r="F490" s="14">
        <v>274.89999999999998</v>
      </c>
      <c r="G490" s="14" t="s">
        <v>91</v>
      </c>
      <c r="H490" s="14" t="s">
        <v>651</v>
      </c>
      <c r="I490" s="14" t="s">
        <v>15</v>
      </c>
      <c r="J490" s="14" t="s">
        <v>16</v>
      </c>
      <c r="K490" s="14" t="s">
        <v>201</v>
      </c>
      <c r="L490" s="14" t="s">
        <v>525</v>
      </c>
      <c r="M490" s="14" t="s">
        <v>192</v>
      </c>
    </row>
    <row r="491" spans="1:13" x14ac:dyDescent="0.25">
      <c r="A491" s="15">
        <v>40327</v>
      </c>
      <c r="B491" s="15" t="s">
        <v>33</v>
      </c>
      <c r="C491" s="15">
        <v>42</v>
      </c>
      <c r="D491" s="15">
        <v>152.55000000000001</v>
      </c>
      <c r="E491" s="15" t="s">
        <v>60</v>
      </c>
      <c r="F491" s="15">
        <v>-20.27</v>
      </c>
      <c r="G491" s="15" t="s">
        <v>95</v>
      </c>
      <c r="H491" s="15" t="s">
        <v>651</v>
      </c>
      <c r="I491" s="15" t="s">
        <v>15</v>
      </c>
      <c r="J491" s="15" t="s">
        <v>16</v>
      </c>
      <c r="K491" s="15" t="s">
        <v>211</v>
      </c>
      <c r="L491" s="15" t="s">
        <v>257</v>
      </c>
      <c r="M491" s="15" t="s">
        <v>192</v>
      </c>
    </row>
    <row r="492" spans="1:13" x14ac:dyDescent="0.25">
      <c r="A492" s="14">
        <v>40327</v>
      </c>
      <c r="B492" s="14" t="s">
        <v>33</v>
      </c>
      <c r="C492" s="14">
        <v>36</v>
      </c>
      <c r="D492" s="14">
        <v>152.96</v>
      </c>
      <c r="E492" s="14" t="s">
        <v>60</v>
      </c>
      <c r="F492" s="14">
        <v>-123.87</v>
      </c>
      <c r="G492" s="14" t="s">
        <v>95</v>
      </c>
      <c r="H492" s="14" t="s">
        <v>651</v>
      </c>
      <c r="I492" s="14" t="s">
        <v>15</v>
      </c>
      <c r="J492" s="14" t="s">
        <v>16</v>
      </c>
      <c r="K492" s="14" t="s">
        <v>194</v>
      </c>
      <c r="L492" s="14" t="s">
        <v>526</v>
      </c>
      <c r="M492" s="14" t="s">
        <v>192</v>
      </c>
    </row>
    <row r="493" spans="1:13" x14ac:dyDescent="0.25">
      <c r="A493" s="15">
        <v>40800</v>
      </c>
      <c r="B493" s="15" t="s">
        <v>25</v>
      </c>
      <c r="C493" s="15">
        <v>18</v>
      </c>
      <c r="D493" s="15">
        <v>101.34</v>
      </c>
      <c r="E493" s="15" t="s">
        <v>60</v>
      </c>
      <c r="F493" s="15">
        <v>26.11</v>
      </c>
      <c r="G493" s="15" t="s">
        <v>104</v>
      </c>
      <c r="H493" s="15" t="s">
        <v>651</v>
      </c>
      <c r="I493" s="15" t="s">
        <v>15</v>
      </c>
      <c r="J493" s="15" t="s">
        <v>16</v>
      </c>
      <c r="K493" s="15" t="s">
        <v>211</v>
      </c>
      <c r="L493" s="15" t="s">
        <v>527</v>
      </c>
      <c r="M493" s="15" t="s">
        <v>192</v>
      </c>
    </row>
    <row r="494" spans="1:13" x14ac:dyDescent="0.25">
      <c r="A494" s="14">
        <v>40871</v>
      </c>
      <c r="B494" s="14" t="s">
        <v>25</v>
      </c>
      <c r="C494" s="14">
        <v>32</v>
      </c>
      <c r="D494" s="14">
        <v>294.04000000000002</v>
      </c>
      <c r="E494" s="14" t="s">
        <v>60</v>
      </c>
      <c r="F494" s="14">
        <v>-5.53</v>
      </c>
      <c r="G494" s="14" t="s">
        <v>92</v>
      </c>
      <c r="H494" s="14" t="s">
        <v>651</v>
      </c>
      <c r="I494" s="14" t="s">
        <v>15</v>
      </c>
      <c r="J494" s="14" t="s">
        <v>16</v>
      </c>
      <c r="K494" s="14" t="s">
        <v>201</v>
      </c>
      <c r="L494" s="14" t="s">
        <v>363</v>
      </c>
      <c r="M494" s="14" t="s">
        <v>192</v>
      </c>
    </row>
    <row r="495" spans="1:13" x14ac:dyDescent="0.25">
      <c r="A495" s="15">
        <v>41991</v>
      </c>
      <c r="B495" s="15" t="s">
        <v>28</v>
      </c>
      <c r="C495" s="15">
        <v>35</v>
      </c>
      <c r="D495" s="15">
        <v>543.22</v>
      </c>
      <c r="E495" s="15" t="s">
        <v>60</v>
      </c>
      <c r="F495" s="15">
        <v>68.44</v>
      </c>
      <c r="G495" s="15" t="s">
        <v>528</v>
      </c>
      <c r="H495" s="15" t="s">
        <v>651</v>
      </c>
      <c r="I495" s="15" t="s">
        <v>15</v>
      </c>
      <c r="J495" s="15" t="s">
        <v>22</v>
      </c>
      <c r="K495" s="15" t="s">
        <v>23</v>
      </c>
      <c r="L495" s="15" t="s">
        <v>264</v>
      </c>
      <c r="M495" s="15" t="s">
        <v>192</v>
      </c>
    </row>
    <row r="496" spans="1:13" x14ac:dyDescent="0.25">
      <c r="A496" s="14">
        <v>42754</v>
      </c>
      <c r="B496" s="14" t="s">
        <v>40</v>
      </c>
      <c r="C496" s="14">
        <v>31</v>
      </c>
      <c r="D496" s="14">
        <v>341.71</v>
      </c>
      <c r="E496" s="14" t="s">
        <v>60</v>
      </c>
      <c r="F496" s="14">
        <v>32.19</v>
      </c>
      <c r="G496" s="14" t="s">
        <v>529</v>
      </c>
      <c r="H496" s="14" t="s">
        <v>651</v>
      </c>
      <c r="I496" s="14" t="s">
        <v>15</v>
      </c>
      <c r="J496" s="14" t="s">
        <v>16</v>
      </c>
      <c r="K496" s="14" t="s">
        <v>201</v>
      </c>
      <c r="L496" s="14" t="s">
        <v>530</v>
      </c>
      <c r="M496" s="14" t="s">
        <v>192</v>
      </c>
    </row>
    <row r="497" spans="1:13" x14ac:dyDescent="0.25">
      <c r="A497" s="15">
        <v>42918</v>
      </c>
      <c r="B497" s="15" t="s">
        <v>12</v>
      </c>
      <c r="C497" s="15">
        <v>46</v>
      </c>
      <c r="D497" s="15">
        <v>648.26</v>
      </c>
      <c r="E497" s="15" t="s">
        <v>60</v>
      </c>
      <c r="F497" s="15">
        <v>30.48</v>
      </c>
      <c r="G497" s="15" t="s">
        <v>173</v>
      </c>
      <c r="H497" s="15" t="s">
        <v>651</v>
      </c>
      <c r="I497" s="15" t="s">
        <v>15</v>
      </c>
      <c r="J497" s="15" t="s">
        <v>16</v>
      </c>
      <c r="K497" s="15" t="s">
        <v>201</v>
      </c>
      <c r="L497" s="15" t="s">
        <v>334</v>
      </c>
      <c r="M497" s="15" t="s">
        <v>192</v>
      </c>
    </row>
    <row r="498" spans="1:13" x14ac:dyDescent="0.25">
      <c r="A498" s="14">
        <v>44387</v>
      </c>
      <c r="B498" s="14" t="s">
        <v>28</v>
      </c>
      <c r="C498" s="14">
        <v>20</v>
      </c>
      <c r="D498" s="14">
        <v>173.09</v>
      </c>
      <c r="E498" s="14" t="s">
        <v>60</v>
      </c>
      <c r="F498" s="14">
        <v>-6.71</v>
      </c>
      <c r="G498" s="14" t="s">
        <v>95</v>
      </c>
      <c r="H498" s="14" t="s">
        <v>651</v>
      </c>
      <c r="I498" s="14" t="s">
        <v>15</v>
      </c>
      <c r="J498" s="14" t="s">
        <v>16</v>
      </c>
      <c r="K498" s="14" t="s">
        <v>194</v>
      </c>
      <c r="L498" s="14" t="s">
        <v>258</v>
      </c>
      <c r="M498" s="14" t="s">
        <v>192</v>
      </c>
    </row>
    <row r="499" spans="1:13" x14ac:dyDescent="0.25">
      <c r="A499" s="15">
        <v>45601</v>
      </c>
      <c r="B499" s="15" t="s">
        <v>12</v>
      </c>
      <c r="C499" s="15">
        <v>47</v>
      </c>
      <c r="D499" s="15">
        <v>945.03</v>
      </c>
      <c r="E499" s="15" t="s">
        <v>60</v>
      </c>
      <c r="F499" s="15">
        <v>267.64</v>
      </c>
      <c r="G499" s="15" t="s">
        <v>172</v>
      </c>
      <c r="H499" s="15" t="s">
        <v>651</v>
      </c>
      <c r="I499" s="15" t="s">
        <v>15</v>
      </c>
      <c r="J499" s="15" t="s">
        <v>16</v>
      </c>
      <c r="K499" s="15" t="s">
        <v>194</v>
      </c>
      <c r="L499" s="15" t="s">
        <v>200</v>
      </c>
      <c r="M499" s="15" t="s">
        <v>192</v>
      </c>
    </row>
    <row r="500" spans="1:13" x14ac:dyDescent="0.25">
      <c r="A500" s="14">
        <v>46756</v>
      </c>
      <c r="B500" s="14" t="s">
        <v>33</v>
      </c>
      <c r="C500" s="14">
        <v>3</v>
      </c>
      <c r="D500" s="14">
        <v>33.64</v>
      </c>
      <c r="E500" s="14" t="s">
        <v>60</v>
      </c>
      <c r="F500" s="14">
        <v>-22.45</v>
      </c>
      <c r="G500" s="14" t="s">
        <v>517</v>
      </c>
      <c r="H500" s="14" t="s">
        <v>651</v>
      </c>
      <c r="I500" s="14" t="s">
        <v>15</v>
      </c>
      <c r="J500" s="14" t="s">
        <v>16</v>
      </c>
      <c r="K500" s="14" t="s">
        <v>194</v>
      </c>
      <c r="L500" s="14" t="s">
        <v>531</v>
      </c>
      <c r="M500" s="14" t="s">
        <v>192</v>
      </c>
    </row>
    <row r="501" spans="1:13" x14ac:dyDescent="0.25">
      <c r="A501" s="15">
        <v>47714</v>
      </c>
      <c r="B501" s="15" t="s">
        <v>33</v>
      </c>
      <c r="C501" s="15">
        <v>30</v>
      </c>
      <c r="D501" s="15">
        <v>176.15</v>
      </c>
      <c r="E501" s="15" t="s">
        <v>60</v>
      </c>
      <c r="F501" s="15">
        <v>-125.36</v>
      </c>
      <c r="G501" s="15" t="s">
        <v>528</v>
      </c>
      <c r="H501" s="15" t="s">
        <v>651</v>
      </c>
      <c r="I501" s="15" t="s">
        <v>15</v>
      </c>
      <c r="J501" s="15" t="s">
        <v>16</v>
      </c>
      <c r="K501" s="15" t="s">
        <v>201</v>
      </c>
      <c r="L501" s="15" t="s">
        <v>532</v>
      </c>
      <c r="M501" s="15" t="s">
        <v>192</v>
      </c>
    </row>
    <row r="502" spans="1:13" x14ac:dyDescent="0.25">
      <c r="A502" s="14">
        <v>47846</v>
      </c>
      <c r="B502" s="14" t="s">
        <v>12</v>
      </c>
      <c r="C502" s="14">
        <v>37</v>
      </c>
      <c r="D502" s="14">
        <v>241.14</v>
      </c>
      <c r="E502" s="14" t="s">
        <v>60</v>
      </c>
      <c r="F502" s="14">
        <v>-120.08</v>
      </c>
      <c r="G502" s="14" t="s">
        <v>91</v>
      </c>
      <c r="H502" s="14" t="s">
        <v>651</v>
      </c>
      <c r="I502" s="14" t="s">
        <v>15</v>
      </c>
      <c r="J502" s="14" t="s">
        <v>16</v>
      </c>
      <c r="K502" s="14" t="s">
        <v>194</v>
      </c>
      <c r="L502" s="14" t="s">
        <v>220</v>
      </c>
      <c r="M502" s="14" t="s">
        <v>192</v>
      </c>
    </row>
    <row r="503" spans="1:13" x14ac:dyDescent="0.25">
      <c r="A503" s="15">
        <v>48199</v>
      </c>
      <c r="B503" s="15" t="s">
        <v>25</v>
      </c>
      <c r="C503" s="15">
        <v>47</v>
      </c>
      <c r="D503" s="15">
        <v>672.46</v>
      </c>
      <c r="E503" s="15" t="s">
        <v>60</v>
      </c>
      <c r="F503" s="15">
        <v>279.74</v>
      </c>
      <c r="G503" s="15" t="s">
        <v>95</v>
      </c>
      <c r="H503" s="15" t="s">
        <v>651</v>
      </c>
      <c r="I503" s="15" t="s">
        <v>15</v>
      </c>
      <c r="J503" s="15" t="s">
        <v>16</v>
      </c>
      <c r="K503" s="15" t="s">
        <v>211</v>
      </c>
      <c r="L503" s="15" t="s">
        <v>533</v>
      </c>
      <c r="M503" s="15" t="s">
        <v>192</v>
      </c>
    </row>
    <row r="504" spans="1:13" x14ac:dyDescent="0.25">
      <c r="A504" s="14">
        <v>50404</v>
      </c>
      <c r="B504" s="14" t="s">
        <v>12</v>
      </c>
      <c r="C504" s="14">
        <v>18</v>
      </c>
      <c r="D504" s="14">
        <v>3780.43</v>
      </c>
      <c r="E504" s="14" t="s">
        <v>60</v>
      </c>
      <c r="F504" s="14">
        <v>905.57</v>
      </c>
      <c r="G504" s="14" t="s">
        <v>100</v>
      </c>
      <c r="H504" s="14" t="s">
        <v>650</v>
      </c>
      <c r="I504" s="14" t="s">
        <v>15</v>
      </c>
      <c r="J504" s="14" t="s">
        <v>16</v>
      </c>
      <c r="K504" s="14" t="s">
        <v>17</v>
      </c>
      <c r="L504" s="14" t="s">
        <v>534</v>
      </c>
      <c r="M504" s="14" t="s">
        <v>192</v>
      </c>
    </row>
    <row r="505" spans="1:13" x14ac:dyDescent="0.25">
      <c r="A505" s="15">
        <v>50784</v>
      </c>
      <c r="B505" s="15" t="s">
        <v>12</v>
      </c>
      <c r="C505" s="15">
        <v>20</v>
      </c>
      <c r="D505" s="15">
        <v>638.72</v>
      </c>
      <c r="E505" s="15" t="s">
        <v>60</v>
      </c>
      <c r="F505" s="15">
        <v>-130.88</v>
      </c>
      <c r="G505" s="15" t="s">
        <v>517</v>
      </c>
      <c r="H505" s="15" t="s">
        <v>650</v>
      </c>
      <c r="I505" s="15" t="s">
        <v>15</v>
      </c>
      <c r="J505" s="15" t="s">
        <v>44</v>
      </c>
      <c r="K505" s="15" t="s">
        <v>206</v>
      </c>
      <c r="L505" s="15" t="s">
        <v>223</v>
      </c>
      <c r="M505" s="15" t="s">
        <v>192</v>
      </c>
    </row>
    <row r="506" spans="1:13" x14ac:dyDescent="0.25">
      <c r="A506" s="14">
        <v>51558</v>
      </c>
      <c r="B506" s="14" t="s">
        <v>25</v>
      </c>
      <c r="C506" s="14">
        <v>34</v>
      </c>
      <c r="D506" s="14">
        <v>245.4</v>
      </c>
      <c r="E506" s="14" t="s">
        <v>60</v>
      </c>
      <c r="F506" s="14">
        <v>-87.27</v>
      </c>
      <c r="G506" s="14" t="s">
        <v>102</v>
      </c>
      <c r="H506" s="14" t="s">
        <v>650</v>
      </c>
      <c r="I506" s="14" t="s">
        <v>15</v>
      </c>
      <c r="J506" s="14" t="s">
        <v>16</v>
      </c>
      <c r="K506" s="14" t="s">
        <v>194</v>
      </c>
      <c r="L506" s="14" t="s">
        <v>535</v>
      </c>
      <c r="M506" s="14" t="s">
        <v>192</v>
      </c>
    </row>
    <row r="507" spans="1:13" x14ac:dyDescent="0.25">
      <c r="A507" s="15">
        <v>53410</v>
      </c>
      <c r="B507" s="15" t="s">
        <v>40</v>
      </c>
      <c r="C507" s="15">
        <v>44</v>
      </c>
      <c r="D507" s="15">
        <v>642.79999999999995</v>
      </c>
      <c r="E507" s="15" t="s">
        <v>60</v>
      </c>
      <c r="F507" s="15">
        <v>-253.11</v>
      </c>
      <c r="G507" s="15" t="s">
        <v>171</v>
      </c>
      <c r="H507" s="15" t="s">
        <v>650</v>
      </c>
      <c r="I507" s="15" t="s">
        <v>15</v>
      </c>
      <c r="J507" s="15" t="s">
        <v>16</v>
      </c>
      <c r="K507" s="15" t="s">
        <v>38</v>
      </c>
      <c r="L507" s="15" t="s">
        <v>536</v>
      </c>
      <c r="M507" s="15" t="s">
        <v>192</v>
      </c>
    </row>
    <row r="508" spans="1:13" x14ac:dyDescent="0.25">
      <c r="A508" s="14">
        <v>53477</v>
      </c>
      <c r="B508" s="14" t="s">
        <v>12</v>
      </c>
      <c r="C508" s="14">
        <v>28</v>
      </c>
      <c r="D508" s="14">
        <v>4479.16</v>
      </c>
      <c r="E508" s="14" t="s">
        <v>60</v>
      </c>
      <c r="F508" s="14">
        <v>610.9</v>
      </c>
      <c r="G508" s="14" t="s">
        <v>92</v>
      </c>
      <c r="H508" s="14" t="s">
        <v>650</v>
      </c>
      <c r="I508" s="14" t="s">
        <v>15</v>
      </c>
      <c r="J508" s="14" t="s">
        <v>16</v>
      </c>
      <c r="K508" s="14" t="s">
        <v>17</v>
      </c>
      <c r="L508" s="14" t="s">
        <v>261</v>
      </c>
      <c r="M508" s="14" t="s">
        <v>192</v>
      </c>
    </row>
    <row r="509" spans="1:13" x14ac:dyDescent="0.25">
      <c r="A509" s="15">
        <v>53703</v>
      </c>
      <c r="B509" s="15" t="s">
        <v>25</v>
      </c>
      <c r="C509" s="15">
        <v>14</v>
      </c>
      <c r="D509" s="15">
        <v>1966.26</v>
      </c>
      <c r="E509" s="15" t="s">
        <v>60</v>
      </c>
      <c r="F509" s="15">
        <v>-34.79</v>
      </c>
      <c r="G509" s="15" t="s">
        <v>100</v>
      </c>
      <c r="H509" s="15" t="s">
        <v>650</v>
      </c>
      <c r="I509" s="15" t="s">
        <v>15</v>
      </c>
      <c r="J509" s="15" t="s">
        <v>16</v>
      </c>
      <c r="K509" s="15" t="s">
        <v>17</v>
      </c>
      <c r="L509" s="15" t="s">
        <v>537</v>
      </c>
      <c r="M509" s="15" t="s">
        <v>192</v>
      </c>
    </row>
    <row r="510" spans="1:13" x14ac:dyDescent="0.25">
      <c r="A510" s="14">
        <v>54115</v>
      </c>
      <c r="B510" s="14" t="s">
        <v>28</v>
      </c>
      <c r="C510" s="14">
        <v>24</v>
      </c>
      <c r="D510" s="14">
        <v>114.17</v>
      </c>
      <c r="E510" s="14" t="s">
        <v>60</v>
      </c>
      <c r="F510" s="14">
        <v>-80.05</v>
      </c>
      <c r="G510" s="14" t="s">
        <v>106</v>
      </c>
      <c r="H510" s="14" t="s">
        <v>650</v>
      </c>
      <c r="I510" s="14" t="s">
        <v>15</v>
      </c>
      <c r="J510" s="14" t="s">
        <v>16</v>
      </c>
      <c r="K510" s="14" t="s">
        <v>38</v>
      </c>
      <c r="L510" s="14" t="s">
        <v>538</v>
      </c>
      <c r="M510" s="14" t="s">
        <v>192</v>
      </c>
    </row>
    <row r="511" spans="1:13" x14ac:dyDescent="0.25">
      <c r="A511" s="15">
        <v>54115</v>
      </c>
      <c r="B511" s="15" t="s">
        <v>28</v>
      </c>
      <c r="C511" s="15">
        <v>39</v>
      </c>
      <c r="D511" s="15">
        <v>197.11</v>
      </c>
      <c r="E511" s="15" t="s">
        <v>60</v>
      </c>
      <c r="F511" s="15">
        <v>-89.42</v>
      </c>
      <c r="G511" s="15" t="s">
        <v>106</v>
      </c>
      <c r="H511" s="15" t="s">
        <v>650</v>
      </c>
      <c r="I511" s="15" t="s">
        <v>15</v>
      </c>
      <c r="J511" s="15" t="s">
        <v>16</v>
      </c>
      <c r="K511" s="15" t="s">
        <v>201</v>
      </c>
      <c r="L511" s="15" t="s">
        <v>539</v>
      </c>
      <c r="M511" s="15" t="s">
        <v>192</v>
      </c>
    </row>
    <row r="512" spans="1:13" x14ac:dyDescent="0.25">
      <c r="A512" s="14">
        <v>54501</v>
      </c>
      <c r="B512" s="14" t="s">
        <v>40</v>
      </c>
      <c r="C512" s="14">
        <v>36</v>
      </c>
      <c r="D512" s="14">
        <v>2039.0820000000001</v>
      </c>
      <c r="E512" s="14" t="s">
        <v>60</v>
      </c>
      <c r="F512" s="14">
        <v>481.7</v>
      </c>
      <c r="G512" s="14" t="s">
        <v>100</v>
      </c>
      <c r="H512" s="14" t="s">
        <v>650</v>
      </c>
      <c r="I512" s="14" t="s">
        <v>15</v>
      </c>
      <c r="J512" s="14" t="s">
        <v>44</v>
      </c>
      <c r="K512" s="14" t="s">
        <v>141</v>
      </c>
      <c r="L512" s="14" t="s">
        <v>540</v>
      </c>
      <c r="M512" s="14" t="s">
        <v>192</v>
      </c>
    </row>
    <row r="513" spans="1:13" x14ac:dyDescent="0.25">
      <c r="A513" s="15">
        <v>54753</v>
      </c>
      <c r="B513" s="15" t="s">
        <v>33</v>
      </c>
      <c r="C513" s="15">
        <v>36</v>
      </c>
      <c r="D513" s="15">
        <v>4711.2439999999997</v>
      </c>
      <c r="E513" s="15" t="s">
        <v>60</v>
      </c>
      <c r="F513" s="15">
        <v>1380.32</v>
      </c>
      <c r="G513" s="15" t="s">
        <v>171</v>
      </c>
      <c r="H513" s="15" t="s">
        <v>650</v>
      </c>
      <c r="I513" s="15" t="s">
        <v>15</v>
      </c>
      <c r="J513" s="15" t="s">
        <v>44</v>
      </c>
      <c r="K513" s="15" t="s">
        <v>141</v>
      </c>
      <c r="L513" s="15" t="s">
        <v>209</v>
      </c>
      <c r="M513" s="15" t="s">
        <v>192</v>
      </c>
    </row>
    <row r="514" spans="1:13" x14ac:dyDescent="0.25">
      <c r="A514" s="14">
        <v>57159</v>
      </c>
      <c r="B514" s="14" t="s">
        <v>40</v>
      </c>
      <c r="C514" s="14">
        <v>42</v>
      </c>
      <c r="D514" s="14">
        <v>460.2</v>
      </c>
      <c r="E514" s="14" t="s">
        <v>60</v>
      </c>
      <c r="F514" s="14">
        <v>-214.39</v>
      </c>
      <c r="G514" s="14" t="s">
        <v>91</v>
      </c>
      <c r="H514" s="14" t="s">
        <v>650</v>
      </c>
      <c r="I514" s="14" t="s">
        <v>15</v>
      </c>
      <c r="J514" s="14" t="s">
        <v>16</v>
      </c>
      <c r="K514" s="14" t="s">
        <v>194</v>
      </c>
      <c r="L514" s="14" t="s">
        <v>541</v>
      </c>
      <c r="M514" s="14" t="s">
        <v>192</v>
      </c>
    </row>
    <row r="515" spans="1:13" x14ac:dyDescent="0.25">
      <c r="A515" s="15">
        <v>57507</v>
      </c>
      <c r="B515" s="15" t="s">
        <v>40</v>
      </c>
      <c r="C515" s="15">
        <v>10</v>
      </c>
      <c r="D515" s="15">
        <v>155.44999999999999</v>
      </c>
      <c r="E515" s="15" t="s">
        <v>60</v>
      </c>
      <c r="F515" s="15">
        <v>-19.68</v>
      </c>
      <c r="G515" s="15" t="s">
        <v>173</v>
      </c>
      <c r="H515" s="15" t="s">
        <v>650</v>
      </c>
      <c r="I515" s="15" t="s">
        <v>15</v>
      </c>
      <c r="J515" s="15" t="s">
        <v>16</v>
      </c>
      <c r="K515" s="15" t="s">
        <v>201</v>
      </c>
      <c r="L515" s="15" t="s">
        <v>490</v>
      </c>
      <c r="M515" s="15" t="s">
        <v>192</v>
      </c>
    </row>
    <row r="516" spans="1:13" x14ac:dyDescent="0.25">
      <c r="A516" s="14">
        <v>58788</v>
      </c>
      <c r="B516" s="14" t="s">
        <v>28</v>
      </c>
      <c r="C516" s="14">
        <v>31</v>
      </c>
      <c r="D516" s="14">
        <v>983.78</v>
      </c>
      <c r="E516" s="14" t="s">
        <v>60</v>
      </c>
      <c r="F516" s="14">
        <v>43.72</v>
      </c>
      <c r="G516" s="14" t="s">
        <v>171</v>
      </c>
      <c r="H516" s="14" t="s">
        <v>650</v>
      </c>
      <c r="I516" s="14" t="s">
        <v>15</v>
      </c>
      <c r="J516" s="14" t="s">
        <v>44</v>
      </c>
      <c r="K516" s="14" t="s">
        <v>206</v>
      </c>
      <c r="L516" s="14" t="s">
        <v>241</v>
      </c>
      <c r="M516" s="14" t="s">
        <v>192</v>
      </c>
    </row>
    <row r="517" spans="1:13" x14ac:dyDescent="0.25">
      <c r="A517" s="15">
        <v>59750</v>
      </c>
      <c r="B517" s="15" t="s">
        <v>28</v>
      </c>
      <c r="C517" s="15">
        <v>34</v>
      </c>
      <c r="D517" s="15">
        <v>223.59</v>
      </c>
      <c r="E517" s="15" t="s">
        <v>60</v>
      </c>
      <c r="F517" s="15">
        <v>-66.05</v>
      </c>
      <c r="G517" s="15" t="s">
        <v>104</v>
      </c>
      <c r="H517" s="15" t="s">
        <v>653</v>
      </c>
      <c r="I517" s="15" t="s">
        <v>15</v>
      </c>
      <c r="J517" s="15" t="s">
        <v>16</v>
      </c>
      <c r="K517" s="15" t="s">
        <v>194</v>
      </c>
      <c r="L517" s="15" t="s">
        <v>411</v>
      </c>
      <c r="M517" s="15" t="s">
        <v>192</v>
      </c>
    </row>
    <row r="518" spans="1:13" x14ac:dyDescent="0.25">
      <c r="A518" s="14">
        <v>35</v>
      </c>
      <c r="B518" s="14" t="s">
        <v>25</v>
      </c>
      <c r="C518" s="14">
        <v>14</v>
      </c>
      <c r="D518" s="14">
        <v>1892.848</v>
      </c>
      <c r="E518" s="14" t="s">
        <v>60</v>
      </c>
      <c r="F518" s="14">
        <v>48.99</v>
      </c>
      <c r="G518" s="14" t="s">
        <v>542</v>
      </c>
      <c r="H518" s="14" t="s">
        <v>653</v>
      </c>
      <c r="I518" s="14" t="s">
        <v>15</v>
      </c>
      <c r="J518" s="14" t="s">
        <v>44</v>
      </c>
      <c r="K518" s="14" t="s">
        <v>141</v>
      </c>
      <c r="L518" s="14" t="s">
        <v>543</v>
      </c>
      <c r="M518" s="14" t="s">
        <v>192</v>
      </c>
    </row>
    <row r="519" spans="1:13" x14ac:dyDescent="0.25">
      <c r="A519" s="15">
        <v>2279</v>
      </c>
      <c r="B519" s="15" t="s">
        <v>33</v>
      </c>
      <c r="C519" s="15">
        <v>39</v>
      </c>
      <c r="D519" s="15">
        <v>845.9</v>
      </c>
      <c r="E519" s="15" t="s">
        <v>60</v>
      </c>
      <c r="F519" s="15">
        <v>52.53</v>
      </c>
      <c r="G519" s="15" t="s">
        <v>148</v>
      </c>
      <c r="H519" s="15" t="s">
        <v>653</v>
      </c>
      <c r="I519" s="15" t="s">
        <v>15</v>
      </c>
      <c r="J519" s="15" t="s">
        <v>16</v>
      </c>
      <c r="K519" s="15" t="s">
        <v>17</v>
      </c>
      <c r="L519" s="15" t="s">
        <v>544</v>
      </c>
      <c r="M519" s="15" t="s">
        <v>192</v>
      </c>
    </row>
    <row r="520" spans="1:13" x14ac:dyDescent="0.25">
      <c r="A520" s="14">
        <v>2530</v>
      </c>
      <c r="B520" s="14" t="s">
        <v>33</v>
      </c>
      <c r="C520" s="14">
        <v>9</v>
      </c>
      <c r="D520" s="14">
        <v>23.46</v>
      </c>
      <c r="E520" s="14" t="s">
        <v>60</v>
      </c>
      <c r="F520" s="14">
        <v>4.58</v>
      </c>
      <c r="G520" s="14" t="s">
        <v>148</v>
      </c>
      <c r="H520" s="14" t="s">
        <v>653</v>
      </c>
      <c r="I520" s="14" t="s">
        <v>15</v>
      </c>
      <c r="J520" s="14" t="s">
        <v>16</v>
      </c>
      <c r="K520" s="14" t="s">
        <v>190</v>
      </c>
      <c r="L520" s="14" t="s">
        <v>545</v>
      </c>
      <c r="M520" s="14" t="s">
        <v>192</v>
      </c>
    </row>
    <row r="521" spans="1:13" x14ac:dyDescent="0.25">
      <c r="A521" s="15">
        <v>10692</v>
      </c>
      <c r="B521" s="15" t="s">
        <v>28</v>
      </c>
      <c r="C521" s="15">
        <v>48</v>
      </c>
      <c r="D521" s="15">
        <v>8101.9875000000002</v>
      </c>
      <c r="E521" s="15" t="s">
        <v>60</v>
      </c>
      <c r="F521" s="15">
        <v>2369.84</v>
      </c>
      <c r="G521" s="15" t="s">
        <v>148</v>
      </c>
      <c r="H521" s="15" t="s">
        <v>653</v>
      </c>
      <c r="I521" s="15" t="s">
        <v>15</v>
      </c>
      <c r="J521" s="15" t="s">
        <v>44</v>
      </c>
      <c r="K521" s="15" t="s">
        <v>141</v>
      </c>
      <c r="L521" s="15" t="s">
        <v>253</v>
      </c>
      <c r="M521" s="15" t="s">
        <v>192</v>
      </c>
    </row>
    <row r="522" spans="1:13" x14ac:dyDescent="0.25">
      <c r="A522" s="14">
        <v>10692</v>
      </c>
      <c r="B522" s="14" t="s">
        <v>28</v>
      </c>
      <c r="C522" s="14">
        <v>8</v>
      </c>
      <c r="D522" s="14">
        <v>1313.8109999999999</v>
      </c>
      <c r="E522" s="14" t="s">
        <v>60</v>
      </c>
      <c r="F522" s="14">
        <v>-457.16</v>
      </c>
      <c r="G522" s="14" t="s">
        <v>148</v>
      </c>
      <c r="H522" s="14" t="s">
        <v>653</v>
      </c>
      <c r="I522" s="14" t="s">
        <v>15</v>
      </c>
      <c r="J522" s="14" t="s">
        <v>44</v>
      </c>
      <c r="K522" s="14" t="s">
        <v>141</v>
      </c>
      <c r="L522" s="14" t="s">
        <v>500</v>
      </c>
      <c r="M522" s="14" t="s">
        <v>192</v>
      </c>
    </row>
    <row r="523" spans="1:13" x14ac:dyDescent="0.25">
      <c r="A523" s="15">
        <v>11782</v>
      </c>
      <c r="B523" s="15" t="s">
        <v>28</v>
      </c>
      <c r="C523" s="15">
        <v>46</v>
      </c>
      <c r="D523" s="15">
        <v>247.21</v>
      </c>
      <c r="E523" s="15" t="s">
        <v>60</v>
      </c>
      <c r="F523" s="15">
        <v>-63.72</v>
      </c>
      <c r="G523" s="15" t="s">
        <v>175</v>
      </c>
      <c r="H523" s="15" t="s">
        <v>653</v>
      </c>
      <c r="I523" s="15" t="s">
        <v>15</v>
      </c>
      <c r="J523" s="15" t="s">
        <v>16</v>
      </c>
      <c r="K523" s="15" t="s">
        <v>194</v>
      </c>
      <c r="L523" s="15" t="s">
        <v>477</v>
      </c>
      <c r="M523" s="15" t="s">
        <v>192</v>
      </c>
    </row>
    <row r="524" spans="1:13" x14ac:dyDescent="0.25">
      <c r="A524" s="14">
        <v>12199</v>
      </c>
      <c r="B524" s="14" t="s">
        <v>28</v>
      </c>
      <c r="C524" s="14">
        <v>2</v>
      </c>
      <c r="D524" s="14">
        <v>19</v>
      </c>
      <c r="E524" s="14" t="s">
        <v>60</v>
      </c>
      <c r="F524" s="14">
        <v>-10.73</v>
      </c>
      <c r="G524" s="14" t="s">
        <v>255</v>
      </c>
      <c r="H524" s="14" t="s">
        <v>653</v>
      </c>
      <c r="I524" s="14" t="s">
        <v>15</v>
      </c>
      <c r="J524" s="14" t="s">
        <v>16</v>
      </c>
      <c r="K524" s="14" t="s">
        <v>201</v>
      </c>
      <c r="L524" s="14" t="s">
        <v>546</v>
      </c>
      <c r="M524" s="14" t="s">
        <v>192</v>
      </c>
    </row>
    <row r="525" spans="1:13" x14ac:dyDescent="0.25">
      <c r="A525" s="15">
        <v>12199</v>
      </c>
      <c r="B525" s="15" t="s">
        <v>28</v>
      </c>
      <c r="C525" s="15">
        <v>50</v>
      </c>
      <c r="D525" s="15">
        <v>8289.51</v>
      </c>
      <c r="E525" s="15" t="s">
        <v>60</v>
      </c>
      <c r="F525" s="15">
        <v>3051.62</v>
      </c>
      <c r="G525" s="15" t="s">
        <v>255</v>
      </c>
      <c r="H525" s="15" t="s">
        <v>653</v>
      </c>
      <c r="I525" s="15" t="s">
        <v>15</v>
      </c>
      <c r="J525" s="15" t="s">
        <v>16</v>
      </c>
      <c r="K525" s="15" t="s">
        <v>17</v>
      </c>
      <c r="L525" s="15" t="s">
        <v>368</v>
      </c>
      <c r="M525" s="15" t="s">
        <v>192</v>
      </c>
    </row>
    <row r="526" spans="1:13" x14ac:dyDescent="0.25">
      <c r="A526" s="14">
        <v>18471</v>
      </c>
      <c r="B526" s="14" t="s">
        <v>25</v>
      </c>
      <c r="C526" s="14">
        <v>29</v>
      </c>
      <c r="D526" s="14">
        <v>185.61</v>
      </c>
      <c r="E526" s="14" t="s">
        <v>60</v>
      </c>
      <c r="F526" s="14">
        <v>-47.12</v>
      </c>
      <c r="G526" s="14" t="s">
        <v>255</v>
      </c>
      <c r="H526" s="14" t="s">
        <v>653</v>
      </c>
      <c r="I526" s="14" t="s">
        <v>15</v>
      </c>
      <c r="J526" s="14" t="s">
        <v>16</v>
      </c>
      <c r="K526" s="14" t="s">
        <v>194</v>
      </c>
      <c r="L526" s="14" t="s">
        <v>547</v>
      </c>
      <c r="M526" s="14" t="s">
        <v>192</v>
      </c>
    </row>
    <row r="527" spans="1:13" x14ac:dyDescent="0.25">
      <c r="A527" s="15">
        <v>21892</v>
      </c>
      <c r="B527" s="15" t="s">
        <v>12</v>
      </c>
      <c r="C527" s="15">
        <v>6</v>
      </c>
      <c r="D527" s="15">
        <v>34.880000000000003</v>
      </c>
      <c r="E527" s="15" t="s">
        <v>60</v>
      </c>
      <c r="F527" s="15">
        <v>-18.34</v>
      </c>
      <c r="G527" s="15" t="s">
        <v>255</v>
      </c>
      <c r="H527" s="15" t="s">
        <v>653</v>
      </c>
      <c r="I527" s="15" t="s">
        <v>15</v>
      </c>
      <c r="J527" s="15" t="s">
        <v>16</v>
      </c>
      <c r="K527" s="15" t="s">
        <v>201</v>
      </c>
      <c r="L527" s="15" t="s">
        <v>523</v>
      </c>
      <c r="M527" s="15" t="s">
        <v>192</v>
      </c>
    </row>
    <row r="528" spans="1:13" x14ac:dyDescent="0.25">
      <c r="A528" s="14">
        <v>23907</v>
      </c>
      <c r="B528" s="14" t="s">
        <v>25</v>
      </c>
      <c r="C528" s="14">
        <v>7</v>
      </c>
      <c r="D528" s="14">
        <v>384.2</v>
      </c>
      <c r="E528" s="14" t="s">
        <v>60</v>
      </c>
      <c r="F528" s="14">
        <v>-164.46</v>
      </c>
      <c r="G528" s="14" t="s">
        <v>542</v>
      </c>
      <c r="H528" s="14" t="s">
        <v>653</v>
      </c>
      <c r="I528" s="14" t="s">
        <v>15</v>
      </c>
      <c r="J528" s="14" t="s">
        <v>44</v>
      </c>
      <c r="K528" s="14" t="s">
        <v>141</v>
      </c>
      <c r="L528" s="14">
        <v>6190</v>
      </c>
      <c r="M528" s="14" t="s">
        <v>192</v>
      </c>
    </row>
    <row r="529" spans="1:13" x14ac:dyDescent="0.25">
      <c r="A529" s="15">
        <v>24132</v>
      </c>
      <c r="B529" s="15" t="s">
        <v>28</v>
      </c>
      <c r="C529" s="15">
        <v>4</v>
      </c>
      <c r="D529" s="15">
        <v>31.01</v>
      </c>
      <c r="E529" s="15" t="s">
        <v>60</v>
      </c>
      <c r="F529" s="15">
        <v>-4.49</v>
      </c>
      <c r="G529" s="15" t="s">
        <v>255</v>
      </c>
      <c r="H529" s="15" t="s">
        <v>653</v>
      </c>
      <c r="I529" s="15" t="s">
        <v>15</v>
      </c>
      <c r="J529" s="15" t="s">
        <v>16</v>
      </c>
      <c r="K529" s="15" t="s">
        <v>201</v>
      </c>
      <c r="L529" s="15" t="s">
        <v>548</v>
      </c>
      <c r="M529" s="15" t="s">
        <v>192</v>
      </c>
    </row>
    <row r="530" spans="1:13" x14ac:dyDescent="0.25">
      <c r="A530" s="14">
        <v>24132</v>
      </c>
      <c r="B530" s="14" t="s">
        <v>28</v>
      </c>
      <c r="C530" s="14">
        <v>46</v>
      </c>
      <c r="D530" s="14">
        <v>331.83</v>
      </c>
      <c r="E530" s="14" t="s">
        <v>60</v>
      </c>
      <c r="F530" s="14">
        <v>-101.25</v>
      </c>
      <c r="G530" s="14" t="s">
        <v>255</v>
      </c>
      <c r="H530" s="14" t="s">
        <v>653</v>
      </c>
      <c r="I530" s="14" t="s">
        <v>15</v>
      </c>
      <c r="J530" s="14" t="s">
        <v>16</v>
      </c>
      <c r="K530" s="14" t="s">
        <v>201</v>
      </c>
      <c r="L530" s="14" t="s">
        <v>549</v>
      </c>
      <c r="M530" s="14" t="s">
        <v>192</v>
      </c>
    </row>
    <row r="531" spans="1:13" x14ac:dyDescent="0.25">
      <c r="A531" s="15">
        <v>24132</v>
      </c>
      <c r="B531" s="15" t="s">
        <v>28</v>
      </c>
      <c r="C531" s="15">
        <v>22</v>
      </c>
      <c r="D531" s="15">
        <v>446.46</v>
      </c>
      <c r="E531" s="15" t="s">
        <v>60</v>
      </c>
      <c r="F531" s="15">
        <v>-1.88</v>
      </c>
      <c r="G531" s="15" t="s">
        <v>255</v>
      </c>
      <c r="H531" s="15" t="s">
        <v>653</v>
      </c>
      <c r="I531" s="15" t="s">
        <v>15</v>
      </c>
      <c r="J531" s="15" t="s">
        <v>44</v>
      </c>
      <c r="K531" s="15" t="s">
        <v>206</v>
      </c>
      <c r="L531" s="15" t="s">
        <v>359</v>
      </c>
      <c r="M531" s="15" t="s">
        <v>192</v>
      </c>
    </row>
    <row r="532" spans="1:13" x14ac:dyDescent="0.25">
      <c r="A532" s="14">
        <v>24132</v>
      </c>
      <c r="B532" s="14" t="s">
        <v>28</v>
      </c>
      <c r="C532" s="14">
        <v>31</v>
      </c>
      <c r="D532" s="14">
        <v>1252.8900000000001</v>
      </c>
      <c r="E532" s="14" t="s">
        <v>60</v>
      </c>
      <c r="F532" s="14">
        <v>339.75</v>
      </c>
      <c r="G532" s="14" t="s">
        <v>255</v>
      </c>
      <c r="H532" s="14" t="s">
        <v>653</v>
      </c>
      <c r="I532" s="14" t="s">
        <v>15</v>
      </c>
      <c r="J532" s="14" t="s">
        <v>16</v>
      </c>
      <c r="K532" s="14" t="s">
        <v>201</v>
      </c>
      <c r="L532" s="14" t="s">
        <v>550</v>
      </c>
      <c r="M532" s="14" t="s">
        <v>192</v>
      </c>
    </row>
    <row r="533" spans="1:13" x14ac:dyDescent="0.25">
      <c r="A533" s="15">
        <v>24132</v>
      </c>
      <c r="B533" s="15" t="s">
        <v>28</v>
      </c>
      <c r="C533" s="15">
        <v>12</v>
      </c>
      <c r="D533" s="15">
        <v>47.79</v>
      </c>
      <c r="E533" s="15" t="s">
        <v>60</v>
      </c>
      <c r="F533" s="15">
        <v>-57.75</v>
      </c>
      <c r="G533" s="15" t="s">
        <v>255</v>
      </c>
      <c r="H533" s="15" t="s">
        <v>653</v>
      </c>
      <c r="I533" s="15" t="s">
        <v>15</v>
      </c>
      <c r="J533" s="15" t="s">
        <v>16</v>
      </c>
      <c r="K533" s="15" t="s">
        <v>201</v>
      </c>
      <c r="L533" s="15" t="s">
        <v>378</v>
      </c>
      <c r="M533" s="15" t="s">
        <v>192</v>
      </c>
    </row>
    <row r="534" spans="1:13" x14ac:dyDescent="0.25">
      <c r="A534" s="14">
        <v>24132</v>
      </c>
      <c r="B534" s="14" t="s">
        <v>28</v>
      </c>
      <c r="C534" s="14">
        <v>3</v>
      </c>
      <c r="D534" s="14">
        <v>63.84</v>
      </c>
      <c r="E534" s="14" t="s">
        <v>60</v>
      </c>
      <c r="F534" s="14">
        <v>-47.97</v>
      </c>
      <c r="G534" s="14" t="s">
        <v>255</v>
      </c>
      <c r="H534" s="14" t="s">
        <v>653</v>
      </c>
      <c r="I534" s="14" t="s">
        <v>15</v>
      </c>
      <c r="J534" s="14" t="s">
        <v>16</v>
      </c>
      <c r="K534" s="14" t="s">
        <v>17</v>
      </c>
      <c r="L534" s="14" t="s">
        <v>218</v>
      </c>
      <c r="M534" s="14" t="s">
        <v>192</v>
      </c>
    </row>
    <row r="535" spans="1:13" x14ac:dyDescent="0.25">
      <c r="A535" s="15">
        <v>24576</v>
      </c>
      <c r="B535" s="15" t="s">
        <v>25</v>
      </c>
      <c r="C535" s="15">
        <v>10</v>
      </c>
      <c r="D535" s="15">
        <v>152.84</v>
      </c>
      <c r="E535" s="15" t="s">
        <v>60</v>
      </c>
      <c r="F535" s="15">
        <v>38.020000000000003</v>
      </c>
      <c r="G535" s="15" t="s">
        <v>49</v>
      </c>
      <c r="H535" s="15" t="s">
        <v>653</v>
      </c>
      <c r="I535" s="15" t="s">
        <v>15</v>
      </c>
      <c r="J535" s="15" t="s">
        <v>22</v>
      </c>
      <c r="K535" s="15" t="s">
        <v>23</v>
      </c>
      <c r="L535" s="15" t="s">
        <v>264</v>
      </c>
      <c r="M535" s="15" t="s">
        <v>192</v>
      </c>
    </row>
    <row r="536" spans="1:13" x14ac:dyDescent="0.25">
      <c r="A536" s="14">
        <v>28068</v>
      </c>
      <c r="B536" s="14" t="s">
        <v>28</v>
      </c>
      <c r="C536" s="14">
        <v>23</v>
      </c>
      <c r="D536" s="14">
        <v>631.99</v>
      </c>
      <c r="E536" s="14" t="s">
        <v>60</v>
      </c>
      <c r="F536" s="14">
        <v>-43.96</v>
      </c>
      <c r="G536" s="14" t="s">
        <v>542</v>
      </c>
      <c r="H536" s="14" t="s">
        <v>653</v>
      </c>
      <c r="I536" s="14" t="s">
        <v>15</v>
      </c>
      <c r="J536" s="14" t="s">
        <v>44</v>
      </c>
      <c r="K536" s="14" t="s">
        <v>206</v>
      </c>
      <c r="L536" s="14" t="s">
        <v>285</v>
      </c>
      <c r="M536" s="14" t="s">
        <v>192</v>
      </c>
    </row>
    <row r="537" spans="1:13" x14ac:dyDescent="0.25">
      <c r="A537" s="15">
        <v>34816</v>
      </c>
      <c r="B537" s="15" t="s">
        <v>25</v>
      </c>
      <c r="C537" s="15">
        <v>29</v>
      </c>
      <c r="D537" s="15">
        <v>1158.45</v>
      </c>
      <c r="E537" s="15" t="s">
        <v>60</v>
      </c>
      <c r="F537" s="15">
        <v>267.16000000000003</v>
      </c>
      <c r="G537" s="15" t="s">
        <v>65</v>
      </c>
      <c r="H537" s="15" t="s">
        <v>653</v>
      </c>
      <c r="I537" s="15" t="s">
        <v>15</v>
      </c>
      <c r="J537" s="15" t="s">
        <v>16</v>
      </c>
      <c r="K537" s="15" t="s">
        <v>38</v>
      </c>
      <c r="L537" s="15" t="s">
        <v>551</v>
      </c>
      <c r="M537" s="15" t="s">
        <v>192</v>
      </c>
    </row>
    <row r="538" spans="1:13" x14ac:dyDescent="0.25">
      <c r="A538" s="14">
        <v>34816</v>
      </c>
      <c r="B538" s="14" t="s">
        <v>25</v>
      </c>
      <c r="C538" s="14">
        <v>43</v>
      </c>
      <c r="D538" s="14">
        <v>2568.71</v>
      </c>
      <c r="E538" s="14" t="s">
        <v>60</v>
      </c>
      <c r="F538" s="14">
        <v>590.77</v>
      </c>
      <c r="G538" s="14" t="s">
        <v>65</v>
      </c>
      <c r="H538" s="14" t="s">
        <v>653</v>
      </c>
      <c r="I538" s="14" t="s">
        <v>15</v>
      </c>
      <c r="J538" s="14" t="s">
        <v>16</v>
      </c>
      <c r="K538" s="14" t="s">
        <v>211</v>
      </c>
      <c r="L538" s="14" t="s">
        <v>552</v>
      </c>
      <c r="M538" s="14" t="s">
        <v>192</v>
      </c>
    </row>
    <row r="539" spans="1:13" x14ac:dyDescent="0.25">
      <c r="A539" s="15">
        <v>37315</v>
      </c>
      <c r="B539" s="15" t="s">
        <v>28</v>
      </c>
      <c r="C539" s="15">
        <v>43</v>
      </c>
      <c r="D539" s="15">
        <v>170.81</v>
      </c>
      <c r="E539" s="15" t="s">
        <v>60</v>
      </c>
      <c r="F539" s="15">
        <v>-133.68</v>
      </c>
      <c r="G539" s="15" t="s">
        <v>49</v>
      </c>
      <c r="H539" s="15" t="s">
        <v>653</v>
      </c>
      <c r="I539" s="15" t="s">
        <v>15</v>
      </c>
      <c r="J539" s="15" t="s">
        <v>16</v>
      </c>
      <c r="K539" s="15" t="s">
        <v>194</v>
      </c>
      <c r="L539" s="15" t="s">
        <v>466</v>
      </c>
      <c r="M539" s="15" t="s">
        <v>192</v>
      </c>
    </row>
    <row r="540" spans="1:13" x14ac:dyDescent="0.25">
      <c r="A540" s="14">
        <v>37925</v>
      </c>
      <c r="B540" s="14" t="s">
        <v>33</v>
      </c>
      <c r="C540" s="14">
        <v>31</v>
      </c>
      <c r="D540" s="14">
        <v>1784.048</v>
      </c>
      <c r="E540" s="14" t="s">
        <v>60</v>
      </c>
      <c r="F540" s="14">
        <v>394.45</v>
      </c>
      <c r="G540" s="14" t="s">
        <v>49</v>
      </c>
      <c r="H540" s="14" t="s">
        <v>653</v>
      </c>
      <c r="I540" s="14" t="s">
        <v>15</v>
      </c>
      <c r="J540" s="14" t="s">
        <v>44</v>
      </c>
      <c r="K540" s="14" t="s">
        <v>141</v>
      </c>
      <c r="L540" s="14" t="s">
        <v>280</v>
      </c>
      <c r="M540" s="14" t="s">
        <v>192</v>
      </c>
    </row>
    <row r="541" spans="1:13" x14ac:dyDescent="0.25">
      <c r="A541" s="15">
        <v>38021</v>
      </c>
      <c r="B541" s="15" t="s">
        <v>33</v>
      </c>
      <c r="C541" s="15">
        <v>46</v>
      </c>
      <c r="D541" s="15">
        <v>1482.01</v>
      </c>
      <c r="E541" s="15" t="s">
        <v>60</v>
      </c>
      <c r="F541" s="15">
        <v>709.33</v>
      </c>
      <c r="G541" s="15" t="s">
        <v>148</v>
      </c>
      <c r="H541" s="15" t="s">
        <v>653</v>
      </c>
      <c r="I541" s="15" t="s">
        <v>15</v>
      </c>
      <c r="J541" s="15" t="s">
        <v>16</v>
      </c>
      <c r="K541" s="15" t="s">
        <v>201</v>
      </c>
      <c r="L541" s="15" t="s">
        <v>553</v>
      </c>
      <c r="M541" s="15" t="s">
        <v>192</v>
      </c>
    </row>
    <row r="542" spans="1:13" x14ac:dyDescent="0.25">
      <c r="A542" s="14">
        <v>38336</v>
      </c>
      <c r="B542" s="14" t="s">
        <v>40</v>
      </c>
      <c r="C542" s="14">
        <v>14</v>
      </c>
      <c r="D542" s="14">
        <v>91.75</v>
      </c>
      <c r="E542" s="14" t="s">
        <v>60</v>
      </c>
      <c r="F542" s="14">
        <v>2.82</v>
      </c>
      <c r="G542" s="14" t="s">
        <v>542</v>
      </c>
      <c r="H542" s="14" t="s">
        <v>653</v>
      </c>
      <c r="I542" s="14" t="s">
        <v>15</v>
      </c>
      <c r="J542" s="14" t="s">
        <v>16</v>
      </c>
      <c r="K542" s="14" t="s">
        <v>201</v>
      </c>
      <c r="L542" s="14" t="s">
        <v>548</v>
      </c>
      <c r="M542" s="14" t="s">
        <v>192</v>
      </c>
    </row>
    <row r="543" spans="1:13" x14ac:dyDescent="0.25">
      <c r="A543" s="15">
        <v>38336</v>
      </c>
      <c r="B543" s="15" t="s">
        <v>40</v>
      </c>
      <c r="C543" s="15">
        <v>31</v>
      </c>
      <c r="D543" s="15">
        <v>346.57</v>
      </c>
      <c r="E543" s="15" t="s">
        <v>60</v>
      </c>
      <c r="F543" s="15">
        <v>-116.45</v>
      </c>
      <c r="G543" s="15" t="s">
        <v>542</v>
      </c>
      <c r="H543" s="15" t="s">
        <v>653</v>
      </c>
      <c r="I543" s="15" t="s">
        <v>15</v>
      </c>
      <c r="J543" s="15" t="s">
        <v>44</v>
      </c>
      <c r="K543" s="15" t="s">
        <v>206</v>
      </c>
      <c r="L543" s="15" t="s">
        <v>364</v>
      </c>
      <c r="M543" s="15" t="s">
        <v>192</v>
      </c>
    </row>
    <row r="544" spans="1:13" x14ac:dyDescent="0.25">
      <c r="A544" s="14">
        <v>39783</v>
      </c>
      <c r="B544" s="14" t="s">
        <v>25</v>
      </c>
      <c r="C544" s="14">
        <v>19</v>
      </c>
      <c r="D544" s="14">
        <v>82.43</v>
      </c>
      <c r="E544" s="14" t="s">
        <v>60</v>
      </c>
      <c r="F544" s="14">
        <v>-94.76</v>
      </c>
      <c r="G544" s="14" t="s">
        <v>65</v>
      </c>
      <c r="H544" s="14" t="s">
        <v>653</v>
      </c>
      <c r="I544" s="14" t="s">
        <v>15</v>
      </c>
      <c r="J544" s="14" t="s">
        <v>16</v>
      </c>
      <c r="K544" s="14" t="s">
        <v>38</v>
      </c>
      <c r="L544" s="14" t="s">
        <v>407</v>
      </c>
      <c r="M544" s="14" t="s">
        <v>192</v>
      </c>
    </row>
    <row r="545" spans="1:13" x14ac:dyDescent="0.25">
      <c r="A545" s="15">
        <v>39783</v>
      </c>
      <c r="B545" s="15" t="s">
        <v>25</v>
      </c>
      <c r="C545" s="15">
        <v>31</v>
      </c>
      <c r="D545" s="15">
        <v>295.97000000000003</v>
      </c>
      <c r="E545" s="15" t="s">
        <v>60</v>
      </c>
      <c r="F545" s="15">
        <v>5.0199999999999996</v>
      </c>
      <c r="G545" s="15" t="s">
        <v>65</v>
      </c>
      <c r="H545" s="15" t="s">
        <v>653</v>
      </c>
      <c r="I545" s="15" t="s">
        <v>15</v>
      </c>
      <c r="J545" s="15" t="s">
        <v>16</v>
      </c>
      <c r="K545" s="15" t="s">
        <v>201</v>
      </c>
      <c r="L545" s="15" t="s">
        <v>363</v>
      </c>
      <c r="M545" s="15" t="s">
        <v>192</v>
      </c>
    </row>
    <row r="546" spans="1:13" x14ac:dyDescent="0.25">
      <c r="A546" s="14">
        <v>39783</v>
      </c>
      <c r="B546" s="14" t="s">
        <v>25</v>
      </c>
      <c r="C546" s="14">
        <v>29</v>
      </c>
      <c r="D546" s="14">
        <v>94.5</v>
      </c>
      <c r="E546" s="14" t="s">
        <v>60</v>
      </c>
      <c r="F546" s="14">
        <v>39.9</v>
      </c>
      <c r="G546" s="14" t="s">
        <v>65</v>
      </c>
      <c r="H546" s="14" t="s">
        <v>653</v>
      </c>
      <c r="I546" s="14" t="s">
        <v>15</v>
      </c>
      <c r="J546" s="14" t="s">
        <v>16</v>
      </c>
      <c r="K546" s="14" t="s">
        <v>190</v>
      </c>
      <c r="L546" s="14" t="s">
        <v>554</v>
      </c>
      <c r="M546" s="14" t="s">
        <v>192</v>
      </c>
    </row>
    <row r="547" spans="1:13" x14ac:dyDescent="0.25">
      <c r="A547" s="15">
        <v>44256</v>
      </c>
      <c r="B547" s="15" t="s">
        <v>28</v>
      </c>
      <c r="C547" s="15">
        <v>17</v>
      </c>
      <c r="D547" s="15">
        <v>114.28</v>
      </c>
      <c r="E547" s="15" t="s">
        <v>60</v>
      </c>
      <c r="F547" s="15">
        <v>-38.72</v>
      </c>
      <c r="G547" s="15" t="s">
        <v>65</v>
      </c>
      <c r="H547" s="15" t="s">
        <v>653</v>
      </c>
      <c r="I547" s="15" t="s">
        <v>15</v>
      </c>
      <c r="J547" s="15" t="s">
        <v>16</v>
      </c>
      <c r="K547" s="15" t="s">
        <v>194</v>
      </c>
      <c r="L547" s="15" t="s">
        <v>555</v>
      </c>
      <c r="M547" s="15" t="s">
        <v>192</v>
      </c>
    </row>
    <row r="548" spans="1:13" x14ac:dyDescent="0.25">
      <c r="A548" s="14">
        <v>47367</v>
      </c>
      <c r="B548" s="14" t="s">
        <v>33</v>
      </c>
      <c r="C548" s="14">
        <v>7</v>
      </c>
      <c r="D548" s="14">
        <v>27.99</v>
      </c>
      <c r="E548" s="14" t="s">
        <v>60</v>
      </c>
      <c r="F548" s="14">
        <v>-0.17</v>
      </c>
      <c r="G548" s="14" t="s">
        <v>148</v>
      </c>
      <c r="H548" s="14" t="s">
        <v>653</v>
      </c>
      <c r="I548" s="14" t="s">
        <v>15</v>
      </c>
      <c r="J548" s="14" t="s">
        <v>16</v>
      </c>
      <c r="K548" s="14" t="s">
        <v>201</v>
      </c>
      <c r="L548" s="14" t="s">
        <v>381</v>
      </c>
      <c r="M548" s="14" t="s">
        <v>192</v>
      </c>
    </row>
    <row r="549" spans="1:13" x14ac:dyDescent="0.25">
      <c r="A549" s="15">
        <v>47367</v>
      </c>
      <c r="B549" s="15" t="s">
        <v>33</v>
      </c>
      <c r="C549" s="15">
        <v>6</v>
      </c>
      <c r="D549" s="15">
        <v>21.07</v>
      </c>
      <c r="E549" s="15" t="s">
        <v>60</v>
      </c>
      <c r="F549" s="15">
        <v>2.2799999999999998</v>
      </c>
      <c r="G549" s="15" t="s">
        <v>148</v>
      </c>
      <c r="H549" s="15" t="s">
        <v>653</v>
      </c>
      <c r="I549" s="15" t="s">
        <v>15</v>
      </c>
      <c r="J549" s="15" t="s">
        <v>16</v>
      </c>
      <c r="K549" s="15" t="s">
        <v>190</v>
      </c>
      <c r="L549" s="15" t="s">
        <v>191</v>
      </c>
      <c r="M549" s="15" t="s">
        <v>192</v>
      </c>
    </row>
    <row r="550" spans="1:13" x14ac:dyDescent="0.25">
      <c r="A550" s="14">
        <v>47750</v>
      </c>
      <c r="B550" s="14" t="s">
        <v>28</v>
      </c>
      <c r="C550" s="14">
        <v>37</v>
      </c>
      <c r="D550" s="14">
        <v>102.46</v>
      </c>
      <c r="E550" s="14" t="s">
        <v>60</v>
      </c>
      <c r="F550" s="14">
        <v>36.64</v>
      </c>
      <c r="G550" s="14" t="s">
        <v>65</v>
      </c>
      <c r="H550" s="14" t="s">
        <v>653</v>
      </c>
      <c r="I550" s="14" t="s">
        <v>15</v>
      </c>
      <c r="J550" s="14" t="s">
        <v>16</v>
      </c>
      <c r="K550" s="14" t="s">
        <v>190</v>
      </c>
      <c r="L550" s="14" t="s">
        <v>229</v>
      </c>
      <c r="M550" s="14" t="s">
        <v>192</v>
      </c>
    </row>
    <row r="551" spans="1:13" x14ac:dyDescent="0.25">
      <c r="A551" s="15">
        <v>48388</v>
      </c>
      <c r="B551" s="15" t="s">
        <v>12</v>
      </c>
      <c r="C551" s="15">
        <v>3</v>
      </c>
      <c r="D551" s="15">
        <v>21.64</v>
      </c>
      <c r="E551" s="15" t="s">
        <v>60</v>
      </c>
      <c r="F551" s="15">
        <v>-13.33</v>
      </c>
      <c r="G551" s="15" t="s">
        <v>175</v>
      </c>
      <c r="H551" s="15" t="s">
        <v>653</v>
      </c>
      <c r="I551" s="15" t="s">
        <v>15</v>
      </c>
      <c r="J551" s="15" t="s">
        <v>16</v>
      </c>
      <c r="K551" s="15" t="s">
        <v>201</v>
      </c>
      <c r="L551" s="15" t="s">
        <v>365</v>
      </c>
      <c r="M551" s="15" t="s">
        <v>192</v>
      </c>
    </row>
    <row r="552" spans="1:13" x14ac:dyDescent="0.25">
      <c r="A552" s="14">
        <v>51879</v>
      </c>
      <c r="B552" s="14" t="s">
        <v>25</v>
      </c>
      <c r="C552" s="14">
        <v>26</v>
      </c>
      <c r="D552" s="14">
        <v>1382.31</v>
      </c>
      <c r="E552" s="14" t="s">
        <v>60</v>
      </c>
      <c r="F552" s="14">
        <v>372.26</v>
      </c>
      <c r="G552" s="14" t="s">
        <v>14</v>
      </c>
      <c r="H552" s="14" t="s">
        <v>653</v>
      </c>
      <c r="I552" s="14" t="s">
        <v>15</v>
      </c>
      <c r="J552" s="14" t="s">
        <v>22</v>
      </c>
      <c r="K552" s="14" t="s">
        <v>23</v>
      </c>
      <c r="L552" s="14" t="s">
        <v>556</v>
      </c>
      <c r="M552" s="14" t="s">
        <v>192</v>
      </c>
    </row>
    <row r="553" spans="1:13" x14ac:dyDescent="0.25">
      <c r="A553" s="15">
        <v>51879</v>
      </c>
      <c r="B553" s="15" t="s">
        <v>25</v>
      </c>
      <c r="C553" s="15">
        <v>46</v>
      </c>
      <c r="D553" s="15">
        <v>991.36</v>
      </c>
      <c r="E553" s="15" t="s">
        <v>60</v>
      </c>
      <c r="F553" s="15">
        <v>212.06</v>
      </c>
      <c r="G553" s="15" t="s">
        <v>14</v>
      </c>
      <c r="H553" s="15" t="s">
        <v>653</v>
      </c>
      <c r="I553" s="15" t="s">
        <v>15</v>
      </c>
      <c r="J553" s="15" t="s">
        <v>16</v>
      </c>
      <c r="K553" s="15" t="s">
        <v>194</v>
      </c>
      <c r="L553" s="15" t="s">
        <v>520</v>
      </c>
      <c r="M553" s="15" t="s">
        <v>192</v>
      </c>
    </row>
    <row r="554" spans="1:13" x14ac:dyDescent="0.25">
      <c r="A554" s="14">
        <v>53572</v>
      </c>
      <c r="B554" s="14" t="s">
        <v>33</v>
      </c>
      <c r="C554" s="14">
        <v>17</v>
      </c>
      <c r="D554" s="14">
        <v>184.09</v>
      </c>
      <c r="E554" s="14" t="s">
        <v>60</v>
      </c>
      <c r="F554" s="14">
        <v>4.79</v>
      </c>
      <c r="G554" s="14" t="s">
        <v>175</v>
      </c>
      <c r="H554" s="14" t="s">
        <v>653</v>
      </c>
      <c r="I554" s="14" t="s">
        <v>15</v>
      </c>
      <c r="J554" s="14" t="s">
        <v>16</v>
      </c>
      <c r="K554" s="14" t="s">
        <v>211</v>
      </c>
      <c r="L554" s="14" t="s">
        <v>557</v>
      </c>
      <c r="M554" s="14" t="s">
        <v>192</v>
      </c>
    </row>
    <row r="555" spans="1:13" x14ac:dyDescent="0.25">
      <c r="A555" s="15">
        <v>54119</v>
      </c>
      <c r="B555" s="15" t="s">
        <v>33</v>
      </c>
      <c r="C555" s="15">
        <v>4</v>
      </c>
      <c r="D555" s="15">
        <v>127.56</v>
      </c>
      <c r="E555" s="15" t="s">
        <v>60</v>
      </c>
      <c r="F555" s="15">
        <v>-41.75</v>
      </c>
      <c r="G555" s="15" t="s">
        <v>14</v>
      </c>
      <c r="H555" s="15" t="s">
        <v>653</v>
      </c>
      <c r="I555" s="15" t="s">
        <v>15</v>
      </c>
      <c r="J555" s="15" t="s">
        <v>16</v>
      </c>
      <c r="K555" s="15" t="s">
        <v>17</v>
      </c>
      <c r="L555" s="15" t="s">
        <v>216</v>
      </c>
      <c r="M555" s="15" t="s">
        <v>192</v>
      </c>
    </row>
    <row r="556" spans="1:13" x14ac:dyDescent="0.25">
      <c r="A556" s="14">
        <v>9892</v>
      </c>
      <c r="B556" s="14" t="s">
        <v>33</v>
      </c>
      <c r="C556" s="14">
        <v>50</v>
      </c>
      <c r="D556" s="14">
        <v>1406.64</v>
      </c>
      <c r="E556" s="14" t="s">
        <v>60</v>
      </c>
      <c r="F556" s="14">
        <v>424.36</v>
      </c>
      <c r="G556" s="14" t="s">
        <v>272</v>
      </c>
      <c r="H556" s="14" t="s">
        <v>653</v>
      </c>
      <c r="I556" s="14" t="s">
        <v>15</v>
      </c>
      <c r="J556" s="14" t="s">
        <v>16</v>
      </c>
      <c r="K556" s="14" t="s">
        <v>211</v>
      </c>
      <c r="L556" s="14" t="s">
        <v>558</v>
      </c>
      <c r="M556" s="14" t="s">
        <v>192</v>
      </c>
    </row>
    <row r="557" spans="1:13" x14ac:dyDescent="0.25">
      <c r="A557" s="15">
        <v>10048</v>
      </c>
      <c r="B557" s="15" t="s">
        <v>25</v>
      </c>
      <c r="C557" s="15">
        <v>46</v>
      </c>
      <c r="D557" s="15">
        <v>3197.45</v>
      </c>
      <c r="E557" s="15" t="s">
        <v>60</v>
      </c>
      <c r="F557" s="15">
        <v>97.16</v>
      </c>
      <c r="G557" s="15" t="s">
        <v>107</v>
      </c>
      <c r="H557" s="15" t="s">
        <v>653</v>
      </c>
      <c r="I557" s="15" t="s">
        <v>15</v>
      </c>
      <c r="J557" s="15" t="s">
        <v>44</v>
      </c>
      <c r="K557" s="15" t="s">
        <v>206</v>
      </c>
      <c r="L557" s="15" t="s">
        <v>559</v>
      </c>
      <c r="M557" s="15" t="s">
        <v>192</v>
      </c>
    </row>
    <row r="558" spans="1:13" x14ac:dyDescent="0.25">
      <c r="A558" s="14">
        <v>10432</v>
      </c>
      <c r="B558" s="14" t="s">
        <v>28</v>
      </c>
      <c r="C558" s="14">
        <v>13</v>
      </c>
      <c r="D558" s="14">
        <v>2323.36</v>
      </c>
      <c r="E558" s="14" t="s">
        <v>60</v>
      </c>
      <c r="F558" s="14">
        <v>220.39</v>
      </c>
      <c r="G558" s="14" t="s">
        <v>107</v>
      </c>
      <c r="H558" s="14" t="s">
        <v>653</v>
      </c>
      <c r="I558" s="14" t="s">
        <v>15</v>
      </c>
      <c r="J558" s="14" t="s">
        <v>44</v>
      </c>
      <c r="K558" s="14" t="s">
        <v>206</v>
      </c>
      <c r="L558" s="14" t="s">
        <v>560</v>
      </c>
      <c r="M558" s="14" t="s">
        <v>192</v>
      </c>
    </row>
    <row r="559" spans="1:13" x14ac:dyDescent="0.25">
      <c r="A559" s="15">
        <v>13158</v>
      </c>
      <c r="B559" s="15" t="s">
        <v>40</v>
      </c>
      <c r="C559" s="15">
        <v>26</v>
      </c>
      <c r="D559" s="15">
        <v>187.16</v>
      </c>
      <c r="E559" s="15" t="s">
        <v>60</v>
      </c>
      <c r="F559" s="15">
        <v>29.33</v>
      </c>
      <c r="G559" s="15" t="s">
        <v>272</v>
      </c>
      <c r="H559" s="15" t="s">
        <v>653</v>
      </c>
      <c r="I559" s="15" t="s">
        <v>15</v>
      </c>
      <c r="J559" s="15" t="s">
        <v>16</v>
      </c>
      <c r="K559" s="15" t="s">
        <v>201</v>
      </c>
      <c r="L559" s="15" t="s">
        <v>548</v>
      </c>
      <c r="M559" s="15" t="s">
        <v>192</v>
      </c>
    </row>
    <row r="560" spans="1:13" x14ac:dyDescent="0.25">
      <c r="A560" s="14">
        <v>14375</v>
      </c>
      <c r="B560" s="14" t="s">
        <v>33</v>
      </c>
      <c r="C560" s="14">
        <v>7</v>
      </c>
      <c r="D560" s="14">
        <v>44.05</v>
      </c>
      <c r="E560" s="14" t="s">
        <v>60</v>
      </c>
      <c r="F560" s="14">
        <v>-21.77</v>
      </c>
      <c r="G560" s="14" t="s">
        <v>561</v>
      </c>
      <c r="H560" s="14" t="s">
        <v>653</v>
      </c>
      <c r="I560" s="14" t="s">
        <v>15</v>
      </c>
      <c r="J560" s="14" t="s">
        <v>16</v>
      </c>
      <c r="K560" s="14" t="s">
        <v>194</v>
      </c>
      <c r="L560" s="14" t="s">
        <v>376</v>
      </c>
      <c r="M560" s="14" t="s">
        <v>192</v>
      </c>
    </row>
    <row r="561" spans="1:13" x14ac:dyDescent="0.25">
      <c r="A561" s="15">
        <v>16230</v>
      </c>
      <c r="B561" s="15" t="s">
        <v>28</v>
      </c>
      <c r="C561" s="15">
        <v>2</v>
      </c>
      <c r="D561" s="15">
        <v>13.3</v>
      </c>
      <c r="E561" s="15" t="s">
        <v>60</v>
      </c>
      <c r="F561" s="15">
        <v>-7.86</v>
      </c>
      <c r="G561" s="15" t="s">
        <v>107</v>
      </c>
      <c r="H561" s="15" t="s">
        <v>653</v>
      </c>
      <c r="I561" s="15" t="s">
        <v>15</v>
      </c>
      <c r="J561" s="15" t="s">
        <v>16</v>
      </c>
      <c r="K561" s="15" t="s">
        <v>190</v>
      </c>
      <c r="L561" s="15" t="s">
        <v>449</v>
      </c>
      <c r="M561" s="15" t="s">
        <v>192</v>
      </c>
    </row>
    <row r="562" spans="1:13" x14ac:dyDescent="0.25">
      <c r="A562" s="14">
        <v>16230</v>
      </c>
      <c r="B562" s="14" t="s">
        <v>28</v>
      </c>
      <c r="C562" s="14">
        <v>15</v>
      </c>
      <c r="D562" s="14">
        <v>687.52</v>
      </c>
      <c r="E562" s="14" t="s">
        <v>60</v>
      </c>
      <c r="F562" s="14">
        <v>223.76</v>
      </c>
      <c r="G562" s="14" t="s">
        <v>107</v>
      </c>
      <c r="H562" s="14" t="s">
        <v>653</v>
      </c>
      <c r="I562" s="14" t="s">
        <v>15</v>
      </c>
      <c r="J562" s="14" t="s">
        <v>16</v>
      </c>
      <c r="K562" s="14" t="s">
        <v>194</v>
      </c>
      <c r="L562" s="14" t="s">
        <v>562</v>
      </c>
      <c r="M562" s="14" t="s">
        <v>192</v>
      </c>
    </row>
    <row r="563" spans="1:13" x14ac:dyDescent="0.25">
      <c r="A563" s="15">
        <v>16230</v>
      </c>
      <c r="B563" s="15" t="s">
        <v>28</v>
      </c>
      <c r="C563" s="15">
        <v>40</v>
      </c>
      <c r="D563" s="15">
        <v>4538.66</v>
      </c>
      <c r="E563" s="15" t="s">
        <v>60</v>
      </c>
      <c r="F563" s="15">
        <v>506.86</v>
      </c>
      <c r="G563" s="15" t="s">
        <v>107</v>
      </c>
      <c r="H563" s="15" t="s">
        <v>653</v>
      </c>
      <c r="I563" s="15" t="s">
        <v>15</v>
      </c>
      <c r="J563" s="15" t="s">
        <v>16</v>
      </c>
      <c r="K563" s="15" t="s">
        <v>17</v>
      </c>
      <c r="L563" s="15" t="s">
        <v>563</v>
      </c>
      <c r="M563" s="15" t="s">
        <v>192</v>
      </c>
    </row>
    <row r="564" spans="1:13" x14ac:dyDescent="0.25">
      <c r="A564" s="14">
        <v>21856</v>
      </c>
      <c r="B564" s="14" t="s">
        <v>25</v>
      </c>
      <c r="C564" s="14">
        <v>47</v>
      </c>
      <c r="D564" s="14">
        <v>168.55</v>
      </c>
      <c r="E564" s="14" t="s">
        <v>60</v>
      </c>
      <c r="F564" s="14">
        <v>71.77</v>
      </c>
      <c r="G564" s="14" t="s">
        <v>107</v>
      </c>
      <c r="H564" s="14" t="s">
        <v>653</v>
      </c>
      <c r="I564" s="14" t="s">
        <v>15</v>
      </c>
      <c r="J564" s="14" t="s">
        <v>16</v>
      </c>
      <c r="K564" s="14" t="s">
        <v>190</v>
      </c>
      <c r="L564" s="14" t="s">
        <v>393</v>
      </c>
      <c r="M564" s="14" t="s">
        <v>192</v>
      </c>
    </row>
    <row r="565" spans="1:13" x14ac:dyDescent="0.25">
      <c r="A565" s="15">
        <v>22119</v>
      </c>
      <c r="B565" s="15" t="s">
        <v>28</v>
      </c>
      <c r="C565" s="15">
        <v>20</v>
      </c>
      <c r="D565" s="15">
        <v>939.39</v>
      </c>
      <c r="E565" s="15" t="s">
        <v>60</v>
      </c>
      <c r="F565" s="15">
        <v>-122.77</v>
      </c>
      <c r="G565" s="15" t="s">
        <v>564</v>
      </c>
      <c r="H565" s="15" t="s">
        <v>653</v>
      </c>
      <c r="I565" s="15" t="s">
        <v>15</v>
      </c>
      <c r="J565" s="15" t="s">
        <v>16</v>
      </c>
      <c r="K565" s="15" t="s">
        <v>38</v>
      </c>
      <c r="L565" s="15" t="s">
        <v>565</v>
      </c>
      <c r="M565" s="15" t="s">
        <v>192</v>
      </c>
    </row>
    <row r="566" spans="1:13" x14ac:dyDescent="0.25">
      <c r="A566" s="14">
        <v>22534</v>
      </c>
      <c r="B566" s="14" t="s">
        <v>33</v>
      </c>
      <c r="C566" s="14">
        <v>3</v>
      </c>
      <c r="D566" s="14">
        <v>279.33</v>
      </c>
      <c r="E566" s="14" t="s">
        <v>60</v>
      </c>
      <c r="F566" s="14">
        <v>-44.18</v>
      </c>
      <c r="G566" s="14" t="s">
        <v>272</v>
      </c>
      <c r="H566" s="14" t="s">
        <v>653</v>
      </c>
      <c r="I566" s="14" t="s">
        <v>15</v>
      </c>
      <c r="J566" s="14" t="s">
        <v>16</v>
      </c>
      <c r="K566" s="14" t="s">
        <v>211</v>
      </c>
      <c r="L566" s="14" t="s">
        <v>566</v>
      </c>
      <c r="M566" s="14" t="s">
        <v>192</v>
      </c>
    </row>
    <row r="567" spans="1:13" x14ac:dyDescent="0.25">
      <c r="A567" s="15">
        <v>24070</v>
      </c>
      <c r="B567" s="15" t="s">
        <v>12</v>
      </c>
      <c r="C567" s="15">
        <v>36</v>
      </c>
      <c r="D567" s="15">
        <v>170.42</v>
      </c>
      <c r="E567" s="15" t="s">
        <v>60</v>
      </c>
      <c r="F567" s="15">
        <v>-98.31</v>
      </c>
      <c r="G567" s="15" t="s">
        <v>107</v>
      </c>
      <c r="H567" s="15" t="s">
        <v>653</v>
      </c>
      <c r="I567" s="15" t="s">
        <v>15</v>
      </c>
      <c r="J567" s="15" t="s">
        <v>16</v>
      </c>
      <c r="K567" s="15" t="s">
        <v>201</v>
      </c>
      <c r="L567" s="15" t="s">
        <v>523</v>
      </c>
      <c r="M567" s="15" t="s">
        <v>192</v>
      </c>
    </row>
    <row r="568" spans="1:13" x14ac:dyDescent="0.25">
      <c r="A568" s="14">
        <v>27174</v>
      </c>
      <c r="B568" s="14" t="s">
        <v>40</v>
      </c>
      <c r="C568" s="14">
        <v>17</v>
      </c>
      <c r="D568" s="14">
        <v>477.50450000000001</v>
      </c>
      <c r="E568" s="14" t="s">
        <v>60</v>
      </c>
      <c r="F568" s="14">
        <v>-245.56</v>
      </c>
      <c r="G568" s="14" t="s">
        <v>276</v>
      </c>
      <c r="H568" s="14" t="s">
        <v>653</v>
      </c>
      <c r="I568" s="14" t="s">
        <v>15</v>
      </c>
      <c r="J568" s="14" t="s">
        <v>44</v>
      </c>
      <c r="K568" s="14" t="s">
        <v>141</v>
      </c>
      <c r="L568" s="14" t="s">
        <v>567</v>
      </c>
      <c r="M568" s="14" t="s">
        <v>192</v>
      </c>
    </row>
    <row r="569" spans="1:13" x14ac:dyDescent="0.25">
      <c r="A569" s="15">
        <v>33600</v>
      </c>
      <c r="B569" s="15" t="s">
        <v>28</v>
      </c>
      <c r="C569" s="15">
        <v>42</v>
      </c>
      <c r="D569" s="15">
        <v>187.28</v>
      </c>
      <c r="E569" s="15" t="s">
        <v>60</v>
      </c>
      <c r="F569" s="15">
        <v>-94.36</v>
      </c>
      <c r="G569" s="15" t="s">
        <v>107</v>
      </c>
      <c r="H569" s="15" t="s">
        <v>653</v>
      </c>
      <c r="I569" s="15" t="s">
        <v>15</v>
      </c>
      <c r="J569" s="15" t="s">
        <v>16</v>
      </c>
      <c r="K569" s="15" t="s">
        <v>194</v>
      </c>
      <c r="L569" s="15" t="s">
        <v>568</v>
      </c>
      <c r="M569" s="15" t="s">
        <v>192</v>
      </c>
    </row>
    <row r="570" spans="1:13" x14ac:dyDescent="0.25">
      <c r="A570" s="14">
        <v>35364</v>
      </c>
      <c r="B570" s="14" t="s">
        <v>40</v>
      </c>
      <c r="C570" s="14">
        <v>16</v>
      </c>
      <c r="D570" s="14">
        <v>72.08</v>
      </c>
      <c r="E570" s="14" t="s">
        <v>60</v>
      </c>
      <c r="F570" s="14">
        <v>-54.75</v>
      </c>
      <c r="G570" s="14" t="s">
        <v>178</v>
      </c>
      <c r="H570" s="14" t="s">
        <v>653</v>
      </c>
      <c r="I570" s="14" t="s">
        <v>15</v>
      </c>
      <c r="J570" s="14" t="s">
        <v>16</v>
      </c>
      <c r="K570" s="14" t="s">
        <v>194</v>
      </c>
      <c r="L570" s="14" t="s">
        <v>337</v>
      </c>
      <c r="M570" s="14" t="s">
        <v>192</v>
      </c>
    </row>
    <row r="571" spans="1:13" x14ac:dyDescent="0.25">
      <c r="A571" s="15">
        <v>35364</v>
      </c>
      <c r="B571" s="15" t="s">
        <v>40</v>
      </c>
      <c r="C571" s="15">
        <v>8</v>
      </c>
      <c r="D571" s="15">
        <v>1265.2929999999999</v>
      </c>
      <c r="E571" s="15" t="s">
        <v>60</v>
      </c>
      <c r="F571" s="15">
        <v>-554.44000000000005</v>
      </c>
      <c r="G571" s="15" t="s">
        <v>178</v>
      </c>
      <c r="H571" s="15" t="s">
        <v>653</v>
      </c>
      <c r="I571" s="15" t="s">
        <v>15</v>
      </c>
      <c r="J571" s="15" t="s">
        <v>44</v>
      </c>
      <c r="K571" s="15" t="s">
        <v>141</v>
      </c>
      <c r="L571" s="15" t="s">
        <v>247</v>
      </c>
      <c r="M571" s="15" t="s">
        <v>192</v>
      </c>
    </row>
    <row r="572" spans="1:13" x14ac:dyDescent="0.25">
      <c r="A572" s="14">
        <v>38272</v>
      </c>
      <c r="B572" s="14" t="s">
        <v>40</v>
      </c>
      <c r="C572" s="14">
        <v>39</v>
      </c>
      <c r="D572" s="14">
        <v>71.040000000000006</v>
      </c>
      <c r="E572" s="14" t="s">
        <v>60</v>
      </c>
      <c r="F572" s="14">
        <v>-20.65</v>
      </c>
      <c r="G572" s="14" t="s">
        <v>274</v>
      </c>
      <c r="H572" s="14" t="s">
        <v>653</v>
      </c>
      <c r="I572" s="14" t="s">
        <v>15</v>
      </c>
      <c r="J572" s="14" t="s">
        <v>16</v>
      </c>
      <c r="K572" s="14" t="s">
        <v>201</v>
      </c>
      <c r="L572" s="14" t="s">
        <v>202</v>
      </c>
      <c r="M572" s="14" t="s">
        <v>192</v>
      </c>
    </row>
    <row r="573" spans="1:13" x14ac:dyDescent="0.25">
      <c r="A573" s="15">
        <v>45763</v>
      </c>
      <c r="B573" s="15" t="s">
        <v>12</v>
      </c>
      <c r="C573" s="15">
        <v>25</v>
      </c>
      <c r="D573" s="15">
        <v>67.45</v>
      </c>
      <c r="E573" s="15" t="s">
        <v>60</v>
      </c>
      <c r="F573" s="15">
        <v>24.28</v>
      </c>
      <c r="G573" s="15" t="s">
        <v>178</v>
      </c>
      <c r="H573" s="15" t="s">
        <v>653</v>
      </c>
      <c r="I573" s="15" t="s">
        <v>15</v>
      </c>
      <c r="J573" s="15" t="s">
        <v>16</v>
      </c>
      <c r="K573" s="15" t="s">
        <v>190</v>
      </c>
      <c r="L573" s="15" t="s">
        <v>483</v>
      </c>
      <c r="M573" s="15" t="s">
        <v>192</v>
      </c>
    </row>
    <row r="574" spans="1:13" x14ac:dyDescent="0.25">
      <c r="A574" s="14">
        <v>50310</v>
      </c>
      <c r="B574" s="14" t="s">
        <v>33</v>
      </c>
      <c r="C574" s="14">
        <v>22</v>
      </c>
      <c r="D574" s="14">
        <v>482.37</v>
      </c>
      <c r="E574" s="14" t="s">
        <v>60</v>
      </c>
      <c r="F574" s="14">
        <v>34.03</v>
      </c>
      <c r="G574" s="14" t="s">
        <v>274</v>
      </c>
      <c r="H574" s="14" t="s">
        <v>653</v>
      </c>
      <c r="I574" s="14" t="s">
        <v>15</v>
      </c>
      <c r="J574" s="14" t="s">
        <v>44</v>
      </c>
      <c r="K574" s="14" t="s">
        <v>206</v>
      </c>
      <c r="L574" s="14" t="s">
        <v>359</v>
      </c>
      <c r="M574" s="14" t="s">
        <v>192</v>
      </c>
    </row>
    <row r="575" spans="1:13" x14ac:dyDescent="0.25">
      <c r="A575" s="15">
        <v>51648</v>
      </c>
      <c r="B575" s="15" t="s">
        <v>28</v>
      </c>
      <c r="C575" s="15">
        <v>45</v>
      </c>
      <c r="D575" s="15">
        <v>2354.8000000000002</v>
      </c>
      <c r="E575" s="15" t="s">
        <v>60</v>
      </c>
      <c r="F575" s="15">
        <v>332.97</v>
      </c>
      <c r="G575" s="15" t="s">
        <v>108</v>
      </c>
      <c r="H575" s="15" t="s">
        <v>653</v>
      </c>
      <c r="I575" s="15" t="s">
        <v>15</v>
      </c>
      <c r="J575" s="15" t="s">
        <v>44</v>
      </c>
      <c r="K575" s="15" t="s">
        <v>206</v>
      </c>
      <c r="L575" s="15" t="s">
        <v>515</v>
      </c>
      <c r="M575" s="15" t="s">
        <v>192</v>
      </c>
    </row>
    <row r="576" spans="1:13" x14ac:dyDescent="0.25">
      <c r="A576" s="14">
        <v>53216</v>
      </c>
      <c r="B576" s="14" t="s">
        <v>12</v>
      </c>
      <c r="C576" s="14">
        <v>36</v>
      </c>
      <c r="D576" s="14">
        <v>228.01</v>
      </c>
      <c r="E576" s="14" t="s">
        <v>60</v>
      </c>
      <c r="F576" s="14">
        <v>-185.54</v>
      </c>
      <c r="G576" s="14" t="s">
        <v>108</v>
      </c>
      <c r="H576" s="14" t="s">
        <v>653</v>
      </c>
      <c r="I576" s="14" t="s">
        <v>15</v>
      </c>
      <c r="J576" s="14" t="s">
        <v>16</v>
      </c>
      <c r="K576" s="14" t="s">
        <v>194</v>
      </c>
      <c r="L576" s="14" t="s">
        <v>569</v>
      </c>
      <c r="M576" s="14" t="s">
        <v>192</v>
      </c>
    </row>
    <row r="577" spans="1:13" x14ac:dyDescent="0.25">
      <c r="A577" s="15">
        <v>55777</v>
      </c>
      <c r="B577" s="15" t="s">
        <v>25</v>
      </c>
      <c r="C577" s="15">
        <v>6</v>
      </c>
      <c r="D577" s="15">
        <v>323.52999999999997</v>
      </c>
      <c r="E577" s="15" t="s">
        <v>60</v>
      </c>
      <c r="F577" s="15">
        <v>136.32</v>
      </c>
      <c r="G577" s="15" t="s">
        <v>108</v>
      </c>
      <c r="H577" s="15" t="s">
        <v>653</v>
      </c>
      <c r="I577" s="15" t="s">
        <v>15</v>
      </c>
      <c r="J577" s="15" t="s">
        <v>22</v>
      </c>
      <c r="K577" s="15" t="s">
        <v>23</v>
      </c>
      <c r="L577" s="15" t="s">
        <v>361</v>
      </c>
      <c r="M577" s="15" t="s">
        <v>192</v>
      </c>
    </row>
    <row r="578" spans="1:13" x14ac:dyDescent="0.25">
      <c r="A578" s="14">
        <v>56640</v>
      </c>
      <c r="B578" s="14" t="s">
        <v>12</v>
      </c>
      <c r="C578" s="14">
        <v>2</v>
      </c>
      <c r="D578" s="14">
        <v>29.31</v>
      </c>
      <c r="E578" s="14" t="s">
        <v>60</v>
      </c>
      <c r="F578" s="14">
        <v>-12.78</v>
      </c>
      <c r="G578" s="14" t="s">
        <v>64</v>
      </c>
      <c r="H578" s="14" t="s">
        <v>653</v>
      </c>
      <c r="I578" s="14" t="s">
        <v>15</v>
      </c>
      <c r="J578" s="14" t="s">
        <v>16</v>
      </c>
      <c r="K578" s="14" t="s">
        <v>194</v>
      </c>
      <c r="L578" s="14" t="s">
        <v>570</v>
      </c>
      <c r="M578" s="14" t="s">
        <v>192</v>
      </c>
    </row>
    <row r="579" spans="1:13" x14ac:dyDescent="0.25">
      <c r="A579" s="15">
        <v>56640</v>
      </c>
      <c r="B579" s="15" t="s">
        <v>12</v>
      </c>
      <c r="C579" s="15">
        <v>11</v>
      </c>
      <c r="D579" s="15">
        <v>80.260000000000005</v>
      </c>
      <c r="E579" s="15" t="s">
        <v>60</v>
      </c>
      <c r="F579" s="15">
        <v>-22.55</v>
      </c>
      <c r="G579" s="15" t="s">
        <v>64</v>
      </c>
      <c r="H579" s="15" t="s">
        <v>653</v>
      </c>
      <c r="I579" s="15" t="s">
        <v>15</v>
      </c>
      <c r="J579" s="15" t="s">
        <v>16</v>
      </c>
      <c r="K579" s="15" t="s">
        <v>194</v>
      </c>
      <c r="L579" s="15" t="s">
        <v>571</v>
      </c>
      <c r="M579" s="15" t="s">
        <v>192</v>
      </c>
    </row>
    <row r="580" spans="1:13" x14ac:dyDescent="0.25">
      <c r="A580" s="14">
        <v>322</v>
      </c>
      <c r="B580" s="14" t="s">
        <v>40</v>
      </c>
      <c r="C580" s="14">
        <v>20</v>
      </c>
      <c r="D580" s="14">
        <v>2634.8555000000001</v>
      </c>
      <c r="E580" s="14" t="s">
        <v>60</v>
      </c>
      <c r="F580" s="14">
        <v>257.76</v>
      </c>
      <c r="G580" s="14" t="s">
        <v>572</v>
      </c>
      <c r="H580" s="14" t="s">
        <v>653</v>
      </c>
      <c r="I580" s="14" t="s">
        <v>15</v>
      </c>
      <c r="J580" s="14" t="s">
        <v>44</v>
      </c>
      <c r="K580" s="14" t="s">
        <v>141</v>
      </c>
      <c r="L580" s="14" t="s">
        <v>573</v>
      </c>
      <c r="M580" s="14" t="s">
        <v>192</v>
      </c>
    </row>
    <row r="581" spans="1:13" x14ac:dyDescent="0.25">
      <c r="A581" s="15">
        <v>322</v>
      </c>
      <c r="B581" s="15" t="s">
        <v>40</v>
      </c>
      <c r="C581" s="15">
        <v>46</v>
      </c>
      <c r="D581" s="15">
        <v>281</v>
      </c>
      <c r="E581" s="15" t="s">
        <v>60</v>
      </c>
      <c r="F581" s="15">
        <v>-291.58999999999997</v>
      </c>
      <c r="G581" s="15" t="s">
        <v>572</v>
      </c>
      <c r="H581" s="15" t="s">
        <v>653</v>
      </c>
      <c r="I581" s="15" t="s">
        <v>15</v>
      </c>
      <c r="J581" s="15" t="s">
        <v>16</v>
      </c>
      <c r="K581" s="15" t="s">
        <v>194</v>
      </c>
      <c r="L581" s="15" t="s">
        <v>574</v>
      </c>
      <c r="M581" s="15" t="s">
        <v>192</v>
      </c>
    </row>
    <row r="582" spans="1:13" x14ac:dyDescent="0.25">
      <c r="A582" s="14">
        <v>1221</v>
      </c>
      <c r="B582" s="14" t="s">
        <v>25</v>
      </c>
      <c r="C582" s="14">
        <v>1</v>
      </c>
      <c r="D582" s="14">
        <v>14.68</v>
      </c>
      <c r="E582" s="14" t="s">
        <v>60</v>
      </c>
      <c r="F582" s="14">
        <v>-13.78</v>
      </c>
      <c r="G582" s="14" t="s">
        <v>109</v>
      </c>
      <c r="H582" s="14" t="s">
        <v>653</v>
      </c>
      <c r="I582" s="14" t="s">
        <v>15</v>
      </c>
      <c r="J582" s="14" t="s">
        <v>16</v>
      </c>
      <c r="K582" s="14" t="s">
        <v>201</v>
      </c>
      <c r="L582" s="14" t="s">
        <v>440</v>
      </c>
      <c r="M582" s="14" t="s">
        <v>192</v>
      </c>
    </row>
    <row r="583" spans="1:13" x14ac:dyDescent="0.25">
      <c r="A583" s="15">
        <v>1221</v>
      </c>
      <c r="B583" s="15" t="s">
        <v>25</v>
      </c>
      <c r="C583" s="15">
        <v>11</v>
      </c>
      <c r="D583" s="15">
        <v>10145.14</v>
      </c>
      <c r="E583" s="15" t="s">
        <v>60</v>
      </c>
      <c r="F583" s="15">
        <v>3724.57</v>
      </c>
      <c r="G583" s="15" t="s">
        <v>109</v>
      </c>
      <c r="H583" s="15" t="s">
        <v>653</v>
      </c>
      <c r="I583" s="15" t="s">
        <v>15</v>
      </c>
      <c r="J583" s="15" t="s">
        <v>16</v>
      </c>
      <c r="K583" s="15" t="s">
        <v>201</v>
      </c>
      <c r="L583" s="15" t="s">
        <v>575</v>
      </c>
      <c r="M583" s="15" t="s">
        <v>192</v>
      </c>
    </row>
    <row r="584" spans="1:13" x14ac:dyDescent="0.25">
      <c r="A584" s="14">
        <v>1221</v>
      </c>
      <c r="B584" s="14" t="s">
        <v>25</v>
      </c>
      <c r="C584" s="14">
        <v>16</v>
      </c>
      <c r="D584" s="14">
        <v>68.45</v>
      </c>
      <c r="E584" s="14" t="s">
        <v>60</v>
      </c>
      <c r="F584" s="14">
        <v>-57.88</v>
      </c>
      <c r="G584" s="14" t="s">
        <v>109</v>
      </c>
      <c r="H584" s="14" t="s">
        <v>653</v>
      </c>
      <c r="I584" s="14" t="s">
        <v>15</v>
      </c>
      <c r="J584" s="14" t="s">
        <v>16</v>
      </c>
      <c r="K584" s="14" t="s">
        <v>201</v>
      </c>
      <c r="L584" s="14" t="s">
        <v>576</v>
      </c>
      <c r="M584" s="14" t="s">
        <v>192</v>
      </c>
    </row>
    <row r="585" spans="1:13" x14ac:dyDescent="0.25">
      <c r="A585" s="15">
        <v>1445</v>
      </c>
      <c r="B585" s="15" t="s">
        <v>33</v>
      </c>
      <c r="C585" s="15">
        <v>3</v>
      </c>
      <c r="D585" s="15">
        <v>1326.09</v>
      </c>
      <c r="E585" s="15" t="s">
        <v>60</v>
      </c>
      <c r="F585" s="15">
        <v>-20.55</v>
      </c>
      <c r="G585" s="15" t="s">
        <v>111</v>
      </c>
      <c r="H585" s="15" t="s">
        <v>653</v>
      </c>
      <c r="I585" s="15" t="s">
        <v>15</v>
      </c>
      <c r="J585" s="15" t="s">
        <v>16</v>
      </c>
      <c r="K585" s="15" t="s">
        <v>201</v>
      </c>
      <c r="L585" s="15" t="s">
        <v>243</v>
      </c>
      <c r="M585" s="15" t="s">
        <v>192</v>
      </c>
    </row>
    <row r="586" spans="1:13" x14ac:dyDescent="0.25">
      <c r="A586" s="14">
        <v>4067</v>
      </c>
      <c r="B586" s="14" t="s">
        <v>12</v>
      </c>
      <c r="C586" s="14">
        <v>16</v>
      </c>
      <c r="D586" s="14">
        <v>118.38</v>
      </c>
      <c r="E586" s="14" t="s">
        <v>60</v>
      </c>
      <c r="F586" s="14">
        <v>-42.46</v>
      </c>
      <c r="G586" s="14" t="s">
        <v>111</v>
      </c>
      <c r="H586" s="14" t="s">
        <v>653</v>
      </c>
      <c r="I586" s="14" t="s">
        <v>15</v>
      </c>
      <c r="J586" s="14" t="s">
        <v>16</v>
      </c>
      <c r="K586" s="14" t="s">
        <v>201</v>
      </c>
      <c r="L586" s="14" t="s">
        <v>549</v>
      </c>
      <c r="M586" s="14" t="s">
        <v>192</v>
      </c>
    </row>
    <row r="587" spans="1:13" x14ac:dyDescent="0.25">
      <c r="A587" s="15">
        <v>4261</v>
      </c>
      <c r="B587" s="15" t="s">
        <v>40</v>
      </c>
      <c r="C587" s="15">
        <v>33</v>
      </c>
      <c r="D587" s="15">
        <v>195.98</v>
      </c>
      <c r="E587" s="15" t="s">
        <v>60</v>
      </c>
      <c r="F587" s="15">
        <v>-71.47</v>
      </c>
      <c r="G587" s="15" t="s">
        <v>109</v>
      </c>
      <c r="H587" s="15" t="s">
        <v>653</v>
      </c>
      <c r="I587" s="15" t="s">
        <v>15</v>
      </c>
      <c r="J587" s="15" t="s">
        <v>16</v>
      </c>
      <c r="K587" s="15" t="s">
        <v>194</v>
      </c>
      <c r="L587" s="15" t="s">
        <v>287</v>
      </c>
      <c r="M587" s="15" t="s">
        <v>192</v>
      </c>
    </row>
    <row r="588" spans="1:13" x14ac:dyDescent="0.25">
      <c r="A588" s="14">
        <v>4261</v>
      </c>
      <c r="B588" s="14" t="s">
        <v>40</v>
      </c>
      <c r="C588" s="14">
        <v>48</v>
      </c>
      <c r="D588" s="14">
        <v>274.38</v>
      </c>
      <c r="E588" s="14" t="s">
        <v>60</v>
      </c>
      <c r="F588" s="14">
        <v>-94.82</v>
      </c>
      <c r="G588" s="14" t="s">
        <v>109</v>
      </c>
      <c r="H588" s="14" t="s">
        <v>653</v>
      </c>
      <c r="I588" s="14" t="s">
        <v>15</v>
      </c>
      <c r="J588" s="14" t="s">
        <v>16</v>
      </c>
      <c r="K588" s="14" t="s">
        <v>194</v>
      </c>
      <c r="L588" s="14" t="s">
        <v>577</v>
      </c>
      <c r="M588" s="14" t="s">
        <v>192</v>
      </c>
    </row>
    <row r="589" spans="1:13" x14ac:dyDescent="0.25">
      <c r="A589" s="15">
        <v>4864</v>
      </c>
      <c r="B589" s="15" t="s">
        <v>28</v>
      </c>
      <c r="C589" s="15">
        <v>16</v>
      </c>
      <c r="D589" s="15">
        <v>4901.99</v>
      </c>
      <c r="E589" s="15" t="s">
        <v>60</v>
      </c>
      <c r="F589" s="15">
        <v>1724.68</v>
      </c>
      <c r="G589" s="15" t="s">
        <v>288</v>
      </c>
      <c r="H589" s="15" t="s">
        <v>653</v>
      </c>
      <c r="I589" s="15" t="s">
        <v>15</v>
      </c>
      <c r="J589" s="15" t="s">
        <v>16</v>
      </c>
      <c r="K589" s="15" t="s">
        <v>201</v>
      </c>
      <c r="L589" s="15" t="s">
        <v>578</v>
      </c>
      <c r="M589" s="15" t="s">
        <v>192</v>
      </c>
    </row>
    <row r="590" spans="1:13" x14ac:dyDescent="0.25">
      <c r="A590" s="14">
        <v>4996</v>
      </c>
      <c r="B590" s="14" t="s">
        <v>33</v>
      </c>
      <c r="C590" s="14">
        <v>30</v>
      </c>
      <c r="D590" s="14">
        <v>4305.79</v>
      </c>
      <c r="E590" s="14" t="s">
        <v>60</v>
      </c>
      <c r="F590" s="14">
        <v>1020.32</v>
      </c>
      <c r="G590" s="14" t="s">
        <v>51</v>
      </c>
      <c r="H590" s="14" t="s">
        <v>653</v>
      </c>
      <c r="I590" s="14" t="s">
        <v>15</v>
      </c>
      <c r="J590" s="14" t="s">
        <v>16</v>
      </c>
      <c r="K590" s="14" t="s">
        <v>17</v>
      </c>
      <c r="L590" s="14" t="s">
        <v>579</v>
      </c>
      <c r="M590" s="14" t="s">
        <v>192</v>
      </c>
    </row>
    <row r="591" spans="1:13" x14ac:dyDescent="0.25">
      <c r="A591" s="15">
        <v>6144</v>
      </c>
      <c r="B591" s="15" t="s">
        <v>40</v>
      </c>
      <c r="C591" s="15">
        <v>24</v>
      </c>
      <c r="D591" s="15">
        <v>67.349999999999994</v>
      </c>
      <c r="E591" s="15" t="s">
        <v>60</v>
      </c>
      <c r="F591" s="15">
        <v>22.63</v>
      </c>
      <c r="G591" s="15" t="s">
        <v>288</v>
      </c>
      <c r="H591" s="15" t="s">
        <v>653</v>
      </c>
      <c r="I591" s="15" t="s">
        <v>15</v>
      </c>
      <c r="J591" s="15" t="s">
        <v>16</v>
      </c>
      <c r="K591" s="15" t="s">
        <v>190</v>
      </c>
      <c r="L591" s="15" t="s">
        <v>229</v>
      </c>
      <c r="M591" s="15" t="s">
        <v>192</v>
      </c>
    </row>
    <row r="592" spans="1:13" x14ac:dyDescent="0.25">
      <c r="A592" s="14">
        <v>7169</v>
      </c>
      <c r="B592" s="14" t="s">
        <v>33</v>
      </c>
      <c r="C592" s="14">
        <v>22</v>
      </c>
      <c r="D592" s="14">
        <v>446.72</v>
      </c>
      <c r="E592" s="14" t="s">
        <v>60</v>
      </c>
      <c r="F592" s="14">
        <v>-39</v>
      </c>
      <c r="G592" s="14" t="s">
        <v>109</v>
      </c>
      <c r="H592" s="14" t="s">
        <v>653</v>
      </c>
      <c r="I592" s="14" t="s">
        <v>15</v>
      </c>
      <c r="J592" s="14" t="s">
        <v>22</v>
      </c>
      <c r="K592" s="14" t="s">
        <v>23</v>
      </c>
      <c r="L592" s="14" t="s">
        <v>580</v>
      </c>
      <c r="M592" s="14" t="s">
        <v>192</v>
      </c>
    </row>
    <row r="593" spans="1:13" x14ac:dyDescent="0.25">
      <c r="A593" s="15">
        <v>7169</v>
      </c>
      <c r="B593" s="15" t="s">
        <v>33</v>
      </c>
      <c r="C593" s="15">
        <v>30</v>
      </c>
      <c r="D593" s="15">
        <v>1580.6005</v>
      </c>
      <c r="E593" s="15" t="s">
        <v>60</v>
      </c>
      <c r="F593" s="15">
        <v>303.52999999999997</v>
      </c>
      <c r="G593" s="15" t="s">
        <v>109</v>
      </c>
      <c r="H593" s="15" t="s">
        <v>653</v>
      </c>
      <c r="I593" s="15" t="s">
        <v>15</v>
      </c>
      <c r="J593" s="15" t="s">
        <v>44</v>
      </c>
      <c r="K593" s="15" t="s">
        <v>141</v>
      </c>
      <c r="L593" s="15" t="s">
        <v>581</v>
      </c>
      <c r="M593" s="15" t="s">
        <v>192</v>
      </c>
    </row>
    <row r="594" spans="1:13" x14ac:dyDescent="0.25">
      <c r="A594" s="14">
        <v>7427</v>
      </c>
      <c r="B594" s="14" t="s">
        <v>25</v>
      </c>
      <c r="C594" s="14">
        <v>47</v>
      </c>
      <c r="D594" s="14">
        <v>16002.29</v>
      </c>
      <c r="E594" s="14" t="s">
        <v>60</v>
      </c>
      <c r="F594" s="14">
        <v>4604.79</v>
      </c>
      <c r="G594" s="14" t="s">
        <v>286</v>
      </c>
      <c r="H594" s="14" t="s">
        <v>653</v>
      </c>
      <c r="I594" s="14" t="s">
        <v>15</v>
      </c>
      <c r="J594" s="14" t="s">
        <v>16</v>
      </c>
      <c r="K594" s="14" t="s">
        <v>38</v>
      </c>
      <c r="L594" s="14" t="s">
        <v>333</v>
      </c>
      <c r="M594" s="14" t="s">
        <v>192</v>
      </c>
    </row>
    <row r="595" spans="1:13" x14ac:dyDescent="0.25">
      <c r="A595" s="15">
        <v>7427</v>
      </c>
      <c r="B595" s="15" t="s">
        <v>25</v>
      </c>
      <c r="C595" s="15">
        <v>9</v>
      </c>
      <c r="D595" s="15">
        <v>182.26</v>
      </c>
      <c r="E595" s="15" t="s">
        <v>60</v>
      </c>
      <c r="F595" s="15">
        <v>60.61</v>
      </c>
      <c r="G595" s="15" t="s">
        <v>286</v>
      </c>
      <c r="H595" s="15" t="s">
        <v>653</v>
      </c>
      <c r="I595" s="15" t="s">
        <v>15</v>
      </c>
      <c r="J595" s="15" t="s">
        <v>16</v>
      </c>
      <c r="K595" s="15" t="s">
        <v>201</v>
      </c>
      <c r="L595" s="15" t="s">
        <v>582</v>
      </c>
      <c r="M595" s="15" t="s">
        <v>192</v>
      </c>
    </row>
    <row r="596" spans="1:13" x14ac:dyDescent="0.25">
      <c r="A596" s="14">
        <v>8992</v>
      </c>
      <c r="B596" s="14" t="s">
        <v>12</v>
      </c>
      <c r="C596" s="14">
        <v>14</v>
      </c>
      <c r="D596" s="14">
        <v>2145.6975000000002</v>
      </c>
      <c r="E596" s="14" t="s">
        <v>60</v>
      </c>
      <c r="F596" s="14">
        <v>-176.79</v>
      </c>
      <c r="G596" s="14" t="s">
        <v>111</v>
      </c>
      <c r="H596" s="14" t="s">
        <v>653</v>
      </c>
      <c r="I596" s="14" t="s">
        <v>15</v>
      </c>
      <c r="J596" s="14" t="s">
        <v>44</v>
      </c>
      <c r="K596" s="14" t="s">
        <v>141</v>
      </c>
      <c r="L596" s="14">
        <v>688</v>
      </c>
      <c r="M596" s="14" t="s">
        <v>192</v>
      </c>
    </row>
    <row r="597" spans="1:13" x14ac:dyDescent="0.25">
      <c r="A597" s="15">
        <v>8992</v>
      </c>
      <c r="B597" s="15" t="s">
        <v>12</v>
      </c>
      <c r="C597" s="15">
        <v>18</v>
      </c>
      <c r="D597" s="15">
        <v>1341.963</v>
      </c>
      <c r="E597" s="15" t="s">
        <v>60</v>
      </c>
      <c r="F597" s="15">
        <v>180.78</v>
      </c>
      <c r="G597" s="15" t="s">
        <v>111</v>
      </c>
      <c r="H597" s="15" t="s">
        <v>653</v>
      </c>
      <c r="I597" s="15" t="s">
        <v>15</v>
      </c>
      <c r="J597" s="15" t="s">
        <v>44</v>
      </c>
      <c r="K597" s="15" t="s">
        <v>141</v>
      </c>
      <c r="L597" s="15">
        <v>6340</v>
      </c>
      <c r="M597" s="15" t="s">
        <v>192</v>
      </c>
    </row>
    <row r="598" spans="1:13" x14ac:dyDescent="0.25">
      <c r="A598" s="14">
        <v>10306</v>
      </c>
      <c r="B598" s="14" t="s">
        <v>28</v>
      </c>
      <c r="C598" s="14">
        <v>20</v>
      </c>
      <c r="D598" s="14">
        <v>310.31</v>
      </c>
      <c r="E598" s="14" t="s">
        <v>60</v>
      </c>
      <c r="F598" s="14">
        <v>51.5</v>
      </c>
      <c r="G598" s="14" t="s">
        <v>109</v>
      </c>
      <c r="H598" s="14" t="s">
        <v>653</v>
      </c>
      <c r="I598" s="14" t="s">
        <v>15</v>
      </c>
      <c r="J598" s="14" t="s">
        <v>22</v>
      </c>
      <c r="K598" s="14" t="s">
        <v>23</v>
      </c>
      <c r="L598" s="14" t="s">
        <v>264</v>
      </c>
      <c r="M598" s="14" t="s">
        <v>192</v>
      </c>
    </row>
    <row r="599" spans="1:13" x14ac:dyDescent="0.25">
      <c r="A599" s="15">
        <v>10470</v>
      </c>
      <c r="B599" s="15" t="s">
        <v>40</v>
      </c>
      <c r="C599" s="15">
        <v>35</v>
      </c>
      <c r="D599" s="15">
        <v>246.98</v>
      </c>
      <c r="E599" s="15" t="s">
        <v>60</v>
      </c>
      <c r="F599" s="15">
        <v>-94.78</v>
      </c>
      <c r="G599" s="15" t="s">
        <v>54</v>
      </c>
      <c r="H599" s="15" t="s">
        <v>653</v>
      </c>
      <c r="I599" s="15" t="s">
        <v>15</v>
      </c>
      <c r="J599" s="15" t="s">
        <v>22</v>
      </c>
      <c r="K599" s="15" t="s">
        <v>23</v>
      </c>
      <c r="L599" s="15" t="s">
        <v>370</v>
      </c>
      <c r="M599" s="15" t="s">
        <v>192</v>
      </c>
    </row>
    <row r="600" spans="1:13" x14ac:dyDescent="0.25">
      <c r="A600" s="14">
        <v>11392</v>
      </c>
      <c r="B600" s="14" t="s">
        <v>28</v>
      </c>
      <c r="C600" s="14">
        <v>28</v>
      </c>
      <c r="D600" s="14">
        <v>128.69</v>
      </c>
      <c r="E600" s="14" t="s">
        <v>60</v>
      </c>
      <c r="F600" s="14">
        <v>28.29</v>
      </c>
      <c r="G600" s="14" t="s">
        <v>302</v>
      </c>
      <c r="H600" s="14" t="s">
        <v>653</v>
      </c>
      <c r="I600" s="14" t="s">
        <v>15</v>
      </c>
      <c r="J600" s="14" t="s">
        <v>16</v>
      </c>
      <c r="K600" s="14" t="s">
        <v>201</v>
      </c>
      <c r="L600" s="14" t="s">
        <v>583</v>
      </c>
      <c r="M600" s="14" t="s">
        <v>192</v>
      </c>
    </row>
    <row r="601" spans="1:13" x14ac:dyDescent="0.25">
      <c r="A601" s="15">
        <v>14240</v>
      </c>
      <c r="B601" s="15" t="s">
        <v>12</v>
      </c>
      <c r="C601" s="15">
        <v>24</v>
      </c>
      <c r="D601" s="15">
        <v>68.88</v>
      </c>
      <c r="E601" s="15" t="s">
        <v>60</v>
      </c>
      <c r="F601" s="15">
        <v>1.31</v>
      </c>
      <c r="G601" s="15" t="s">
        <v>288</v>
      </c>
      <c r="H601" s="15" t="s">
        <v>653</v>
      </c>
      <c r="I601" s="15" t="s">
        <v>15</v>
      </c>
      <c r="J601" s="15" t="s">
        <v>16</v>
      </c>
      <c r="K601" s="15" t="s">
        <v>201</v>
      </c>
      <c r="L601" s="15" t="s">
        <v>511</v>
      </c>
      <c r="M601" s="15" t="s">
        <v>192</v>
      </c>
    </row>
    <row r="602" spans="1:13" x14ac:dyDescent="0.25">
      <c r="A602" s="14">
        <v>14471</v>
      </c>
      <c r="B602" s="14" t="s">
        <v>25</v>
      </c>
      <c r="C602" s="14">
        <v>42</v>
      </c>
      <c r="D602" s="14">
        <v>286.73</v>
      </c>
      <c r="E602" s="14" t="s">
        <v>60</v>
      </c>
      <c r="F602" s="14">
        <v>-141.51</v>
      </c>
      <c r="G602" s="14" t="s">
        <v>288</v>
      </c>
      <c r="H602" s="14" t="s">
        <v>653</v>
      </c>
      <c r="I602" s="14" t="s">
        <v>15</v>
      </c>
      <c r="J602" s="14" t="s">
        <v>16</v>
      </c>
      <c r="K602" s="14" t="s">
        <v>194</v>
      </c>
      <c r="L602" s="14" t="s">
        <v>244</v>
      </c>
      <c r="M602" s="14" t="s">
        <v>192</v>
      </c>
    </row>
    <row r="603" spans="1:13" x14ac:dyDescent="0.25">
      <c r="A603" s="15">
        <v>17344</v>
      </c>
      <c r="B603" s="15" t="s">
        <v>40</v>
      </c>
      <c r="C603" s="15">
        <v>40</v>
      </c>
      <c r="D603" s="15">
        <v>2405.4575</v>
      </c>
      <c r="E603" s="15" t="s">
        <v>60</v>
      </c>
      <c r="F603" s="15">
        <v>571.54</v>
      </c>
      <c r="G603" s="15" t="s">
        <v>51</v>
      </c>
      <c r="H603" s="15" t="s">
        <v>653</v>
      </c>
      <c r="I603" s="15" t="s">
        <v>15</v>
      </c>
      <c r="J603" s="15" t="s">
        <v>44</v>
      </c>
      <c r="K603" s="15" t="s">
        <v>141</v>
      </c>
      <c r="L603" s="15">
        <v>5190</v>
      </c>
      <c r="M603" s="15" t="s">
        <v>192</v>
      </c>
    </row>
    <row r="604" spans="1:13" x14ac:dyDescent="0.25">
      <c r="A604" s="14">
        <v>17507</v>
      </c>
      <c r="B604" s="14" t="s">
        <v>33</v>
      </c>
      <c r="C604" s="14">
        <v>27</v>
      </c>
      <c r="D604" s="14">
        <v>399.76</v>
      </c>
      <c r="E604" s="14" t="s">
        <v>60</v>
      </c>
      <c r="F604" s="14">
        <v>48.13</v>
      </c>
      <c r="G604" s="14" t="s">
        <v>109</v>
      </c>
      <c r="H604" s="14" t="s">
        <v>653</v>
      </c>
      <c r="I604" s="14" t="s">
        <v>15</v>
      </c>
      <c r="J604" s="14" t="s">
        <v>16</v>
      </c>
      <c r="K604" s="14" t="s">
        <v>38</v>
      </c>
      <c r="L604" s="14" t="s">
        <v>584</v>
      </c>
      <c r="M604" s="14" t="s">
        <v>192</v>
      </c>
    </row>
    <row r="605" spans="1:13" x14ac:dyDescent="0.25">
      <c r="A605" s="15">
        <v>18179</v>
      </c>
      <c r="B605" s="15" t="s">
        <v>25</v>
      </c>
      <c r="C605" s="15">
        <v>24</v>
      </c>
      <c r="D605" s="15">
        <v>73.37</v>
      </c>
      <c r="E605" s="15" t="s">
        <v>60</v>
      </c>
      <c r="F605" s="15">
        <v>16.100000000000001</v>
      </c>
      <c r="G605" s="15" t="s">
        <v>179</v>
      </c>
      <c r="H605" s="15" t="s">
        <v>653</v>
      </c>
      <c r="I605" s="15" t="s">
        <v>15</v>
      </c>
      <c r="J605" s="15" t="s">
        <v>16</v>
      </c>
      <c r="K605" s="15" t="s">
        <v>190</v>
      </c>
      <c r="L605" s="15" t="s">
        <v>585</v>
      </c>
      <c r="M605" s="15" t="s">
        <v>192</v>
      </c>
    </row>
    <row r="606" spans="1:13" x14ac:dyDescent="0.25">
      <c r="A606" s="14">
        <v>19044</v>
      </c>
      <c r="B606" s="14" t="s">
        <v>28</v>
      </c>
      <c r="C606" s="14">
        <v>29</v>
      </c>
      <c r="D606" s="14">
        <v>271.33</v>
      </c>
      <c r="E606" s="14" t="s">
        <v>60</v>
      </c>
      <c r="F606" s="14">
        <v>-191.09</v>
      </c>
      <c r="G606" s="14" t="s">
        <v>51</v>
      </c>
      <c r="H606" s="14" t="s">
        <v>653</v>
      </c>
      <c r="I606" s="14" t="s">
        <v>15</v>
      </c>
      <c r="J606" s="14" t="s">
        <v>16</v>
      </c>
      <c r="K606" s="14" t="s">
        <v>17</v>
      </c>
      <c r="L606" s="14" t="s">
        <v>348</v>
      </c>
      <c r="M606" s="14" t="s">
        <v>192</v>
      </c>
    </row>
    <row r="607" spans="1:13" x14ac:dyDescent="0.25">
      <c r="A607" s="15">
        <v>20676</v>
      </c>
      <c r="B607" s="15" t="s">
        <v>28</v>
      </c>
      <c r="C607" s="15">
        <v>22</v>
      </c>
      <c r="D607" s="15">
        <v>43.97</v>
      </c>
      <c r="E607" s="15" t="s">
        <v>60</v>
      </c>
      <c r="F607" s="15">
        <v>-9.0500000000000007</v>
      </c>
      <c r="G607" s="15" t="s">
        <v>111</v>
      </c>
      <c r="H607" s="15" t="s">
        <v>653</v>
      </c>
      <c r="I607" s="15" t="s">
        <v>15</v>
      </c>
      <c r="J607" s="15" t="s">
        <v>16</v>
      </c>
      <c r="K607" s="15" t="s">
        <v>201</v>
      </c>
      <c r="L607" s="15" t="s">
        <v>202</v>
      </c>
      <c r="M607" s="15" t="s">
        <v>192</v>
      </c>
    </row>
    <row r="608" spans="1:13" x14ac:dyDescent="0.25">
      <c r="A608" s="14">
        <v>20960</v>
      </c>
      <c r="B608" s="14" t="s">
        <v>28</v>
      </c>
      <c r="C608" s="14">
        <v>19</v>
      </c>
      <c r="D608" s="14">
        <v>195.96</v>
      </c>
      <c r="E608" s="14" t="s">
        <v>60</v>
      </c>
      <c r="F608" s="14">
        <v>-104.82</v>
      </c>
      <c r="G608" s="14" t="s">
        <v>572</v>
      </c>
      <c r="H608" s="14" t="s">
        <v>653</v>
      </c>
      <c r="I608" s="14" t="s">
        <v>15</v>
      </c>
      <c r="J608" s="14" t="s">
        <v>44</v>
      </c>
      <c r="K608" s="14" t="s">
        <v>206</v>
      </c>
      <c r="L608" s="14" t="s">
        <v>364</v>
      </c>
      <c r="M608" s="14" t="s">
        <v>192</v>
      </c>
    </row>
    <row r="609" spans="1:13" x14ac:dyDescent="0.25">
      <c r="A609" s="15">
        <v>21350</v>
      </c>
      <c r="B609" s="15" t="s">
        <v>33</v>
      </c>
      <c r="C609" s="15">
        <v>30</v>
      </c>
      <c r="D609" s="15">
        <v>278.94</v>
      </c>
      <c r="E609" s="15" t="s">
        <v>60</v>
      </c>
      <c r="F609" s="15">
        <v>-143.69999999999999</v>
      </c>
      <c r="G609" s="15" t="s">
        <v>288</v>
      </c>
      <c r="H609" s="15" t="s">
        <v>653</v>
      </c>
      <c r="I609" s="15" t="s">
        <v>15</v>
      </c>
      <c r="J609" s="15" t="s">
        <v>16</v>
      </c>
      <c r="K609" s="15" t="s">
        <v>194</v>
      </c>
      <c r="L609" s="15" t="s">
        <v>586</v>
      </c>
      <c r="M609" s="15" t="s">
        <v>192</v>
      </c>
    </row>
    <row r="610" spans="1:13" x14ac:dyDescent="0.25">
      <c r="A610" s="14">
        <v>23207</v>
      </c>
      <c r="B610" s="14" t="s">
        <v>40</v>
      </c>
      <c r="C610" s="14">
        <v>11</v>
      </c>
      <c r="D610" s="14">
        <v>336.91</v>
      </c>
      <c r="E610" s="14" t="s">
        <v>60</v>
      </c>
      <c r="F610" s="14">
        <v>42.5</v>
      </c>
      <c r="G610" s="14" t="s">
        <v>288</v>
      </c>
      <c r="H610" s="14" t="s">
        <v>653</v>
      </c>
      <c r="I610" s="14" t="s">
        <v>15</v>
      </c>
      <c r="J610" s="14" t="s">
        <v>16</v>
      </c>
      <c r="K610" s="14" t="s">
        <v>194</v>
      </c>
      <c r="L610" s="14" t="s">
        <v>587</v>
      </c>
      <c r="M610" s="14" t="s">
        <v>192</v>
      </c>
    </row>
    <row r="611" spans="1:13" x14ac:dyDescent="0.25">
      <c r="A611" s="15">
        <v>26368</v>
      </c>
      <c r="B611" s="15" t="s">
        <v>33</v>
      </c>
      <c r="C611" s="15">
        <v>25</v>
      </c>
      <c r="D611" s="15">
        <v>1809.0125</v>
      </c>
      <c r="E611" s="15" t="s">
        <v>60</v>
      </c>
      <c r="F611" s="15">
        <v>795.05</v>
      </c>
      <c r="G611" s="15" t="s">
        <v>111</v>
      </c>
      <c r="H611" s="15" t="s">
        <v>653</v>
      </c>
      <c r="I611" s="15" t="s">
        <v>15</v>
      </c>
      <c r="J611" s="15" t="s">
        <v>44</v>
      </c>
      <c r="K611" s="15" t="s">
        <v>141</v>
      </c>
      <c r="L611" s="15" t="s">
        <v>226</v>
      </c>
      <c r="M611" s="15" t="s">
        <v>192</v>
      </c>
    </row>
    <row r="612" spans="1:13" x14ac:dyDescent="0.25">
      <c r="A612" s="14">
        <v>28225</v>
      </c>
      <c r="B612" s="14" t="s">
        <v>40</v>
      </c>
      <c r="C612" s="14">
        <v>9</v>
      </c>
      <c r="D612" s="14">
        <v>206.04</v>
      </c>
      <c r="E612" s="14" t="s">
        <v>60</v>
      </c>
      <c r="F612" s="14">
        <v>-49.81</v>
      </c>
      <c r="G612" s="14" t="s">
        <v>54</v>
      </c>
      <c r="H612" s="14" t="s">
        <v>653</v>
      </c>
      <c r="I612" s="14" t="s">
        <v>15</v>
      </c>
      <c r="J612" s="14" t="s">
        <v>22</v>
      </c>
      <c r="K612" s="14" t="s">
        <v>23</v>
      </c>
      <c r="L612" s="14" t="s">
        <v>580</v>
      </c>
      <c r="M612" s="14" t="s">
        <v>192</v>
      </c>
    </row>
    <row r="613" spans="1:13" x14ac:dyDescent="0.25">
      <c r="A613" s="15">
        <v>28898</v>
      </c>
      <c r="B613" s="15" t="s">
        <v>28</v>
      </c>
      <c r="C613" s="15">
        <v>44</v>
      </c>
      <c r="D613" s="15">
        <v>246</v>
      </c>
      <c r="E613" s="15" t="s">
        <v>60</v>
      </c>
      <c r="F613" s="15">
        <v>-207.36</v>
      </c>
      <c r="G613" s="15" t="s">
        <v>284</v>
      </c>
      <c r="H613" s="15" t="s">
        <v>653</v>
      </c>
      <c r="I613" s="15" t="s">
        <v>15</v>
      </c>
      <c r="J613" s="15" t="s">
        <v>16</v>
      </c>
      <c r="K613" s="15" t="s">
        <v>194</v>
      </c>
      <c r="L613" s="15" t="s">
        <v>588</v>
      </c>
      <c r="M613" s="15" t="s">
        <v>192</v>
      </c>
    </row>
    <row r="614" spans="1:13" x14ac:dyDescent="0.25">
      <c r="A614" s="14">
        <v>29185</v>
      </c>
      <c r="B614" s="14" t="s">
        <v>12</v>
      </c>
      <c r="C614" s="14">
        <v>8</v>
      </c>
      <c r="D614" s="14">
        <v>468.49</v>
      </c>
      <c r="E614" s="14" t="s">
        <v>60</v>
      </c>
      <c r="F614" s="14">
        <v>-6.37</v>
      </c>
      <c r="G614" s="14" t="s">
        <v>51</v>
      </c>
      <c r="H614" s="14" t="s">
        <v>653</v>
      </c>
      <c r="I614" s="14" t="s">
        <v>15</v>
      </c>
      <c r="J614" s="14" t="s">
        <v>16</v>
      </c>
      <c r="K614" s="14" t="s">
        <v>38</v>
      </c>
      <c r="L614" s="14" t="s">
        <v>506</v>
      </c>
      <c r="M614" s="14" t="s">
        <v>192</v>
      </c>
    </row>
    <row r="615" spans="1:13" x14ac:dyDescent="0.25">
      <c r="A615" s="15">
        <v>29986</v>
      </c>
      <c r="B615" s="15" t="s">
        <v>40</v>
      </c>
      <c r="C615" s="15">
        <v>40</v>
      </c>
      <c r="D615" s="15">
        <v>1477.39</v>
      </c>
      <c r="E615" s="15" t="s">
        <v>60</v>
      </c>
      <c r="F615" s="15">
        <v>641.4</v>
      </c>
      <c r="G615" s="15" t="s">
        <v>51</v>
      </c>
      <c r="H615" s="15" t="s">
        <v>653</v>
      </c>
      <c r="I615" s="15" t="s">
        <v>15</v>
      </c>
      <c r="J615" s="15" t="s">
        <v>16</v>
      </c>
      <c r="K615" s="15" t="s">
        <v>201</v>
      </c>
      <c r="L615" s="15" t="s">
        <v>589</v>
      </c>
      <c r="M615" s="15" t="s">
        <v>192</v>
      </c>
    </row>
    <row r="616" spans="1:13" x14ac:dyDescent="0.25">
      <c r="A616" s="14">
        <v>30149</v>
      </c>
      <c r="B616" s="14" t="s">
        <v>33</v>
      </c>
      <c r="C616" s="14">
        <v>8</v>
      </c>
      <c r="D616" s="14">
        <v>16.47</v>
      </c>
      <c r="E616" s="14" t="s">
        <v>60</v>
      </c>
      <c r="F616" s="14">
        <v>-6.82</v>
      </c>
      <c r="G616" s="14" t="s">
        <v>284</v>
      </c>
      <c r="H616" s="14" t="s">
        <v>653</v>
      </c>
      <c r="I616" s="14" t="s">
        <v>15</v>
      </c>
      <c r="J616" s="14" t="s">
        <v>16</v>
      </c>
      <c r="K616" s="14" t="s">
        <v>201</v>
      </c>
      <c r="L616" s="14" t="s">
        <v>590</v>
      </c>
      <c r="M616" s="14" t="s">
        <v>192</v>
      </c>
    </row>
    <row r="617" spans="1:13" x14ac:dyDescent="0.25">
      <c r="A617" s="15">
        <v>30149</v>
      </c>
      <c r="B617" s="15" t="s">
        <v>33</v>
      </c>
      <c r="C617" s="15">
        <v>50</v>
      </c>
      <c r="D617" s="15">
        <v>690.97</v>
      </c>
      <c r="E617" s="15" t="s">
        <v>60</v>
      </c>
      <c r="F617" s="15">
        <v>-16.940000000000001</v>
      </c>
      <c r="G617" s="15" t="s">
        <v>284</v>
      </c>
      <c r="H617" s="15" t="s">
        <v>653</v>
      </c>
      <c r="I617" s="15" t="s">
        <v>15</v>
      </c>
      <c r="J617" s="15" t="s">
        <v>22</v>
      </c>
      <c r="K617" s="15" t="s">
        <v>23</v>
      </c>
      <c r="L617" s="15" t="s">
        <v>379</v>
      </c>
      <c r="M617" s="15" t="s">
        <v>192</v>
      </c>
    </row>
    <row r="618" spans="1:13" x14ac:dyDescent="0.25">
      <c r="A618" s="14">
        <v>32611</v>
      </c>
      <c r="B618" s="14" t="s">
        <v>33</v>
      </c>
      <c r="C618" s="14">
        <v>16</v>
      </c>
      <c r="D618" s="14">
        <v>33.76</v>
      </c>
      <c r="E618" s="14" t="s">
        <v>60</v>
      </c>
      <c r="F618" s="14">
        <v>-7.15</v>
      </c>
      <c r="G618" s="14" t="s">
        <v>294</v>
      </c>
      <c r="H618" s="14" t="s">
        <v>653</v>
      </c>
      <c r="I618" s="14" t="s">
        <v>15</v>
      </c>
      <c r="J618" s="14" t="s">
        <v>16</v>
      </c>
      <c r="K618" s="14" t="s">
        <v>201</v>
      </c>
      <c r="L618" s="14" t="s">
        <v>389</v>
      </c>
      <c r="M618" s="14" t="s">
        <v>192</v>
      </c>
    </row>
    <row r="619" spans="1:13" x14ac:dyDescent="0.25">
      <c r="A619" s="15">
        <v>32611</v>
      </c>
      <c r="B619" s="15" t="s">
        <v>33</v>
      </c>
      <c r="C619" s="15">
        <v>15</v>
      </c>
      <c r="D619" s="15">
        <v>81.66</v>
      </c>
      <c r="E619" s="15" t="s">
        <v>60</v>
      </c>
      <c r="F619" s="15">
        <v>-31.99</v>
      </c>
      <c r="G619" s="15" t="s">
        <v>294</v>
      </c>
      <c r="H619" s="15" t="s">
        <v>653</v>
      </c>
      <c r="I619" s="15" t="s">
        <v>15</v>
      </c>
      <c r="J619" s="15" t="s">
        <v>16</v>
      </c>
      <c r="K619" s="15" t="s">
        <v>194</v>
      </c>
      <c r="L619" s="15" t="s">
        <v>591</v>
      </c>
      <c r="M619" s="15" t="s">
        <v>192</v>
      </c>
    </row>
    <row r="620" spans="1:13" x14ac:dyDescent="0.25">
      <c r="A620" s="14">
        <v>32901</v>
      </c>
      <c r="B620" s="14" t="s">
        <v>40</v>
      </c>
      <c r="C620" s="14">
        <v>13</v>
      </c>
      <c r="D620" s="14">
        <v>49.74</v>
      </c>
      <c r="E620" s="14" t="s">
        <v>60</v>
      </c>
      <c r="F620" s="14">
        <v>17.7</v>
      </c>
      <c r="G620" s="14" t="s">
        <v>294</v>
      </c>
      <c r="H620" s="14" t="s">
        <v>653</v>
      </c>
      <c r="I620" s="14" t="s">
        <v>15</v>
      </c>
      <c r="J620" s="14" t="s">
        <v>16</v>
      </c>
      <c r="K620" s="14" t="s">
        <v>190</v>
      </c>
      <c r="L620" s="14" t="s">
        <v>592</v>
      </c>
      <c r="M620" s="14" t="s">
        <v>192</v>
      </c>
    </row>
    <row r="621" spans="1:13" x14ac:dyDescent="0.25">
      <c r="A621" s="15">
        <v>33732</v>
      </c>
      <c r="B621" s="15" t="s">
        <v>25</v>
      </c>
      <c r="C621" s="15">
        <v>33</v>
      </c>
      <c r="D621" s="15">
        <v>332.95</v>
      </c>
      <c r="E621" s="15" t="s">
        <v>60</v>
      </c>
      <c r="F621" s="15">
        <v>-28.16</v>
      </c>
      <c r="G621" s="15" t="s">
        <v>593</v>
      </c>
      <c r="H621" s="15" t="s">
        <v>653</v>
      </c>
      <c r="I621" s="15" t="s">
        <v>15</v>
      </c>
      <c r="J621" s="15" t="s">
        <v>22</v>
      </c>
      <c r="K621" s="15" t="s">
        <v>23</v>
      </c>
      <c r="L621" s="15" t="s">
        <v>454</v>
      </c>
      <c r="M621" s="15" t="s">
        <v>192</v>
      </c>
    </row>
    <row r="622" spans="1:13" x14ac:dyDescent="0.25">
      <c r="A622" s="14">
        <v>34852</v>
      </c>
      <c r="B622" s="14" t="s">
        <v>28</v>
      </c>
      <c r="C622" s="14">
        <v>26</v>
      </c>
      <c r="D622" s="14">
        <v>53.93</v>
      </c>
      <c r="E622" s="14" t="s">
        <v>60</v>
      </c>
      <c r="F622" s="14">
        <v>-10.95</v>
      </c>
      <c r="G622" s="14" t="s">
        <v>51</v>
      </c>
      <c r="H622" s="14" t="s">
        <v>653</v>
      </c>
      <c r="I622" s="14" t="s">
        <v>15</v>
      </c>
      <c r="J622" s="14" t="s">
        <v>16</v>
      </c>
      <c r="K622" s="14" t="s">
        <v>201</v>
      </c>
      <c r="L622" s="14" t="s">
        <v>590</v>
      </c>
      <c r="M622" s="14" t="s">
        <v>192</v>
      </c>
    </row>
    <row r="623" spans="1:13" x14ac:dyDescent="0.25">
      <c r="A623" s="15">
        <v>36480</v>
      </c>
      <c r="B623" s="15" t="s">
        <v>33</v>
      </c>
      <c r="C623" s="15">
        <v>44</v>
      </c>
      <c r="D623" s="15">
        <v>1190.8</v>
      </c>
      <c r="E623" s="15" t="s">
        <v>60</v>
      </c>
      <c r="F623" s="15">
        <v>502.49</v>
      </c>
      <c r="G623" s="15" t="s">
        <v>109</v>
      </c>
      <c r="H623" s="15" t="s">
        <v>653</v>
      </c>
      <c r="I623" s="15" t="s">
        <v>15</v>
      </c>
      <c r="J623" s="15" t="s">
        <v>16</v>
      </c>
      <c r="K623" s="15" t="s">
        <v>201</v>
      </c>
      <c r="L623" s="15" t="s">
        <v>479</v>
      </c>
      <c r="M623" s="15" t="s">
        <v>192</v>
      </c>
    </row>
    <row r="624" spans="1:13" x14ac:dyDescent="0.25">
      <c r="A624" s="14">
        <v>36803</v>
      </c>
      <c r="B624" s="14" t="s">
        <v>25</v>
      </c>
      <c r="C624" s="14">
        <v>42</v>
      </c>
      <c r="D624" s="14">
        <v>121.65</v>
      </c>
      <c r="E624" s="14" t="s">
        <v>60</v>
      </c>
      <c r="F624" s="14">
        <v>30.76</v>
      </c>
      <c r="G624" s="14" t="s">
        <v>288</v>
      </c>
      <c r="H624" s="14" t="s">
        <v>653</v>
      </c>
      <c r="I624" s="14" t="s">
        <v>15</v>
      </c>
      <c r="J624" s="14" t="s">
        <v>16</v>
      </c>
      <c r="K624" s="14" t="s">
        <v>190</v>
      </c>
      <c r="L624" s="14" t="s">
        <v>594</v>
      </c>
      <c r="M624" s="14" t="s">
        <v>192</v>
      </c>
    </row>
    <row r="625" spans="1:13" x14ac:dyDescent="0.25">
      <c r="A625" s="15">
        <v>36803</v>
      </c>
      <c r="B625" s="15" t="s">
        <v>25</v>
      </c>
      <c r="C625" s="15">
        <v>2</v>
      </c>
      <c r="D625" s="15">
        <v>103.105</v>
      </c>
      <c r="E625" s="15" t="s">
        <v>60</v>
      </c>
      <c r="F625" s="15">
        <v>-316.32</v>
      </c>
      <c r="G625" s="15" t="s">
        <v>288</v>
      </c>
      <c r="H625" s="15" t="s">
        <v>653</v>
      </c>
      <c r="I625" s="15" t="s">
        <v>15</v>
      </c>
      <c r="J625" s="15" t="s">
        <v>44</v>
      </c>
      <c r="K625" s="15" t="s">
        <v>141</v>
      </c>
      <c r="L625" s="15" t="s">
        <v>595</v>
      </c>
      <c r="M625" s="15" t="s">
        <v>192</v>
      </c>
    </row>
    <row r="626" spans="1:13" x14ac:dyDescent="0.25">
      <c r="A626" s="14">
        <v>36805</v>
      </c>
      <c r="B626" s="14" t="s">
        <v>33</v>
      </c>
      <c r="C626" s="14">
        <v>7</v>
      </c>
      <c r="D626" s="14">
        <v>263.8</v>
      </c>
      <c r="E626" s="14" t="s">
        <v>60</v>
      </c>
      <c r="F626" s="14">
        <v>165.33</v>
      </c>
      <c r="G626" s="14" t="s">
        <v>111</v>
      </c>
      <c r="H626" s="14" t="s">
        <v>653</v>
      </c>
      <c r="I626" s="14" t="s">
        <v>15</v>
      </c>
      <c r="J626" s="14" t="s">
        <v>22</v>
      </c>
      <c r="K626" s="14" t="s">
        <v>23</v>
      </c>
      <c r="L626" s="14" t="s">
        <v>396</v>
      </c>
      <c r="M626" s="14" t="s">
        <v>192</v>
      </c>
    </row>
    <row r="627" spans="1:13" x14ac:dyDescent="0.25">
      <c r="A627" s="15">
        <v>37729</v>
      </c>
      <c r="B627" s="15" t="s">
        <v>25</v>
      </c>
      <c r="C627" s="15">
        <v>48</v>
      </c>
      <c r="D627" s="15">
        <v>447.89</v>
      </c>
      <c r="E627" s="15" t="s">
        <v>60</v>
      </c>
      <c r="F627" s="15">
        <v>-26.78</v>
      </c>
      <c r="G627" s="15" t="s">
        <v>572</v>
      </c>
      <c r="H627" s="15" t="s">
        <v>653</v>
      </c>
      <c r="I627" s="15" t="s">
        <v>15</v>
      </c>
      <c r="J627" s="15" t="s">
        <v>16</v>
      </c>
      <c r="K627" s="15" t="s">
        <v>201</v>
      </c>
      <c r="L627" s="15" t="s">
        <v>440</v>
      </c>
      <c r="M627" s="15" t="s">
        <v>192</v>
      </c>
    </row>
    <row r="628" spans="1:13" x14ac:dyDescent="0.25">
      <c r="A628" s="14">
        <v>40164</v>
      </c>
      <c r="B628" s="14" t="s">
        <v>25</v>
      </c>
      <c r="C628" s="14">
        <v>8</v>
      </c>
      <c r="D628" s="14">
        <v>184.07</v>
      </c>
      <c r="E628" s="14" t="s">
        <v>60</v>
      </c>
      <c r="F628" s="14">
        <v>75.63</v>
      </c>
      <c r="G628" s="14" t="s">
        <v>596</v>
      </c>
      <c r="H628" s="14" t="s">
        <v>653</v>
      </c>
      <c r="I628" s="14" t="s">
        <v>15</v>
      </c>
      <c r="J628" s="14" t="s">
        <v>22</v>
      </c>
      <c r="K628" s="14" t="s">
        <v>23</v>
      </c>
      <c r="L628" s="14" t="s">
        <v>298</v>
      </c>
      <c r="M628" s="14" t="s">
        <v>192</v>
      </c>
    </row>
    <row r="629" spans="1:13" x14ac:dyDescent="0.25">
      <c r="A629" s="15">
        <v>40608</v>
      </c>
      <c r="B629" s="15" t="s">
        <v>25</v>
      </c>
      <c r="C629" s="15">
        <v>29</v>
      </c>
      <c r="D629" s="15">
        <v>573.97</v>
      </c>
      <c r="E629" s="15" t="s">
        <v>60</v>
      </c>
      <c r="F629" s="15">
        <v>55.82</v>
      </c>
      <c r="G629" s="15" t="s">
        <v>116</v>
      </c>
      <c r="H629" s="15" t="s">
        <v>653</v>
      </c>
      <c r="I629" s="15" t="s">
        <v>15</v>
      </c>
      <c r="J629" s="15" t="s">
        <v>16</v>
      </c>
      <c r="K629" s="15" t="s">
        <v>194</v>
      </c>
      <c r="L629" s="15" t="s">
        <v>375</v>
      </c>
      <c r="M629" s="15" t="s">
        <v>192</v>
      </c>
    </row>
    <row r="630" spans="1:13" x14ac:dyDescent="0.25">
      <c r="A630" s="14">
        <v>40608</v>
      </c>
      <c r="B630" s="14" t="s">
        <v>25</v>
      </c>
      <c r="C630" s="14">
        <v>39</v>
      </c>
      <c r="D630" s="14">
        <v>223.79</v>
      </c>
      <c r="E630" s="14" t="s">
        <v>60</v>
      </c>
      <c r="F630" s="14">
        <v>-89.88</v>
      </c>
      <c r="G630" s="14" t="s">
        <v>116</v>
      </c>
      <c r="H630" s="14" t="s">
        <v>653</v>
      </c>
      <c r="I630" s="14" t="s">
        <v>15</v>
      </c>
      <c r="J630" s="14" t="s">
        <v>16</v>
      </c>
      <c r="K630" s="14" t="s">
        <v>194</v>
      </c>
      <c r="L630" s="14" t="s">
        <v>346</v>
      </c>
      <c r="M630" s="14" t="s">
        <v>192</v>
      </c>
    </row>
    <row r="631" spans="1:13" x14ac:dyDescent="0.25">
      <c r="A631" s="15">
        <v>40801</v>
      </c>
      <c r="B631" s="15" t="s">
        <v>25</v>
      </c>
      <c r="C631" s="15">
        <v>20</v>
      </c>
      <c r="D631" s="15">
        <v>129.16</v>
      </c>
      <c r="E631" s="15" t="s">
        <v>60</v>
      </c>
      <c r="F631" s="15">
        <v>-56.15</v>
      </c>
      <c r="G631" s="15" t="s">
        <v>302</v>
      </c>
      <c r="H631" s="15" t="s">
        <v>653</v>
      </c>
      <c r="I631" s="15" t="s">
        <v>15</v>
      </c>
      <c r="J631" s="15" t="s">
        <v>16</v>
      </c>
      <c r="K631" s="15" t="s">
        <v>194</v>
      </c>
      <c r="L631" s="15" t="s">
        <v>300</v>
      </c>
      <c r="M631" s="15" t="s">
        <v>192</v>
      </c>
    </row>
    <row r="632" spans="1:13" x14ac:dyDescent="0.25">
      <c r="A632" s="14">
        <v>40965</v>
      </c>
      <c r="B632" s="14" t="s">
        <v>33</v>
      </c>
      <c r="C632" s="14">
        <v>29</v>
      </c>
      <c r="D632" s="14">
        <v>843.55</v>
      </c>
      <c r="E632" s="14" t="s">
        <v>60</v>
      </c>
      <c r="F632" s="14">
        <v>168.76</v>
      </c>
      <c r="G632" s="14" t="s">
        <v>284</v>
      </c>
      <c r="H632" s="14" t="s">
        <v>653</v>
      </c>
      <c r="I632" s="14" t="s">
        <v>15</v>
      </c>
      <c r="J632" s="14" t="s">
        <v>16</v>
      </c>
      <c r="K632" s="14" t="s">
        <v>194</v>
      </c>
      <c r="L632" s="14" t="s">
        <v>587</v>
      </c>
      <c r="M632" s="14" t="s">
        <v>192</v>
      </c>
    </row>
    <row r="633" spans="1:13" x14ac:dyDescent="0.25">
      <c r="A633" s="15">
        <v>42112</v>
      </c>
      <c r="B633" s="15" t="s">
        <v>25</v>
      </c>
      <c r="C633" s="15">
        <v>16</v>
      </c>
      <c r="D633" s="15">
        <v>2744.3609999999999</v>
      </c>
      <c r="E633" s="15" t="s">
        <v>60</v>
      </c>
      <c r="F633" s="15">
        <v>201.03</v>
      </c>
      <c r="G633" s="15" t="s">
        <v>116</v>
      </c>
      <c r="H633" s="15" t="s">
        <v>653</v>
      </c>
      <c r="I633" s="15" t="s">
        <v>15</v>
      </c>
      <c r="J633" s="15" t="s">
        <v>44</v>
      </c>
      <c r="K633" s="15" t="s">
        <v>141</v>
      </c>
      <c r="L633" s="15" t="s">
        <v>247</v>
      </c>
      <c r="M633" s="15" t="s">
        <v>192</v>
      </c>
    </row>
    <row r="634" spans="1:13" x14ac:dyDescent="0.25">
      <c r="A634" s="14">
        <v>42342</v>
      </c>
      <c r="B634" s="14" t="s">
        <v>25</v>
      </c>
      <c r="C634" s="14">
        <v>25</v>
      </c>
      <c r="D634" s="14">
        <v>318.14</v>
      </c>
      <c r="E634" s="14" t="s">
        <v>60</v>
      </c>
      <c r="F634" s="14">
        <v>49.67</v>
      </c>
      <c r="G634" s="14" t="s">
        <v>116</v>
      </c>
      <c r="H634" s="14" t="s">
        <v>653</v>
      </c>
      <c r="I634" s="14" t="s">
        <v>15</v>
      </c>
      <c r="J634" s="14" t="s">
        <v>16</v>
      </c>
      <c r="K634" s="14" t="s">
        <v>194</v>
      </c>
      <c r="L634" s="14" t="s">
        <v>597</v>
      </c>
      <c r="M634" s="14" t="s">
        <v>192</v>
      </c>
    </row>
    <row r="635" spans="1:13" x14ac:dyDescent="0.25">
      <c r="A635" s="15">
        <v>45155</v>
      </c>
      <c r="B635" s="15" t="s">
        <v>28</v>
      </c>
      <c r="C635" s="15">
        <v>44</v>
      </c>
      <c r="D635" s="15">
        <v>181.61</v>
      </c>
      <c r="E635" s="15" t="s">
        <v>60</v>
      </c>
      <c r="F635" s="15">
        <v>-150.26</v>
      </c>
      <c r="G635" s="15" t="s">
        <v>288</v>
      </c>
      <c r="H635" s="15" t="s">
        <v>651</v>
      </c>
      <c r="I635" s="15" t="s">
        <v>15</v>
      </c>
      <c r="J635" s="15" t="s">
        <v>16</v>
      </c>
      <c r="K635" s="15" t="s">
        <v>201</v>
      </c>
      <c r="L635" s="15" t="s">
        <v>382</v>
      </c>
      <c r="M635" s="15" t="s">
        <v>192</v>
      </c>
    </row>
    <row r="636" spans="1:13" x14ac:dyDescent="0.25">
      <c r="A636" s="14">
        <v>48452</v>
      </c>
      <c r="B636" s="14" t="s">
        <v>12</v>
      </c>
      <c r="C636" s="14">
        <v>19</v>
      </c>
      <c r="D636" s="14">
        <v>1781.11</v>
      </c>
      <c r="E636" s="14" t="s">
        <v>60</v>
      </c>
      <c r="F636" s="14">
        <v>51.44</v>
      </c>
      <c r="G636" s="14" t="s">
        <v>572</v>
      </c>
      <c r="H636" s="14" t="s">
        <v>651</v>
      </c>
      <c r="I636" s="14" t="s">
        <v>15</v>
      </c>
      <c r="J636" s="14" t="s">
        <v>44</v>
      </c>
      <c r="K636" s="14" t="s">
        <v>206</v>
      </c>
      <c r="L636" s="14" t="s">
        <v>485</v>
      </c>
      <c r="M636" s="14" t="s">
        <v>192</v>
      </c>
    </row>
    <row r="637" spans="1:13" x14ac:dyDescent="0.25">
      <c r="A637" s="15">
        <v>48452</v>
      </c>
      <c r="B637" s="15" t="s">
        <v>12</v>
      </c>
      <c r="C637" s="15">
        <v>44</v>
      </c>
      <c r="D637" s="15">
        <v>185.32</v>
      </c>
      <c r="E637" s="15" t="s">
        <v>60</v>
      </c>
      <c r="F637" s="15">
        <v>-192.56</v>
      </c>
      <c r="G637" s="15" t="s">
        <v>572</v>
      </c>
      <c r="H637" s="15" t="s">
        <v>651</v>
      </c>
      <c r="I637" s="15" t="s">
        <v>15</v>
      </c>
      <c r="J637" s="15" t="s">
        <v>22</v>
      </c>
      <c r="K637" s="15" t="s">
        <v>23</v>
      </c>
      <c r="L637" s="15" t="s">
        <v>598</v>
      </c>
      <c r="M637" s="15" t="s">
        <v>192</v>
      </c>
    </row>
    <row r="638" spans="1:13" x14ac:dyDescent="0.25">
      <c r="A638" s="14">
        <v>48452</v>
      </c>
      <c r="B638" s="14" t="s">
        <v>12</v>
      </c>
      <c r="C638" s="14">
        <v>15</v>
      </c>
      <c r="D638" s="14">
        <v>73.41</v>
      </c>
      <c r="E638" s="14" t="s">
        <v>60</v>
      </c>
      <c r="F638" s="14">
        <v>-44.79</v>
      </c>
      <c r="G638" s="14" t="s">
        <v>572</v>
      </c>
      <c r="H638" s="14" t="s">
        <v>651</v>
      </c>
      <c r="I638" s="14" t="s">
        <v>15</v>
      </c>
      <c r="J638" s="14" t="s">
        <v>16</v>
      </c>
      <c r="K638" s="14" t="s">
        <v>201</v>
      </c>
      <c r="L638" s="14" t="s">
        <v>523</v>
      </c>
      <c r="M638" s="14" t="s">
        <v>192</v>
      </c>
    </row>
    <row r="639" spans="1:13" x14ac:dyDescent="0.25">
      <c r="A639" s="15">
        <v>49223</v>
      </c>
      <c r="B639" s="15" t="s">
        <v>33</v>
      </c>
      <c r="C639" s="15">
        <v>24</v>
      </c>
      <c r="D639" s="15">
        <v>238.25</v>
      </c>
      <c r="E639" s="15" t="s">
        <v>60</v>
      </c>
      <c r="F639" s="15">
        <v>-83.55</v>
      </c>
      <c r="G639" s="15" t="s">
        <v>596</v>
      </c>
      <c r="H639" s="15" t="s">
        <v>651</v>
      </c>
      <c r="I639" s="15" t="s">
        <v>15</v>
      </c>
      <c r="J639" s="15" t="s">
        <v>16</v>
      </c>
      <c r="K639" s="15" t="s">
        <v>17</v>
      </c>
      <c r="L639" s="15" t="s">
        <v>341</v>
      </c>
      <c r="M639" s="15" t="s">
        <v>192</v>
      </c>
    </row>
    <row r="640" spans="1:13" x14ac:dyDescent="0.25">
      <c r="A640" s="14">
        <v>58407</v>
      </c>
      <c r="B640" s="14" t="s">
        <v>12</v>
      </c>
      <c r="C640" s="14">
        <v>29</v>
      </c>
      <c r="D640" s="14">
        <v>1669.88</v>
      </c>
      <c r="E640" s="14" t="s">
        <v>60</v>
      </c>
      <c r="F640" s="14">
        <v>548.91999999999996</v>
      </c>
      <c r="G640" s="14" t="s">
        <v>599</v>
      </c>
      <c r="H640" s="14" t="s">
        <v>651</v>
      </c>
      <c r="I640" s="14" t="s">
        <v>15</v>
      </c>
      <c r="J640" s="14" t="s">
        <v>16</v>
      </c>
      <c r="K640" s="14" t="s">
        <v>194</v>
      </c>
      <c r="L640" s="14" t="s">
        <v>369</v>
      </c>
      <c r="M640" s="14" t="s">
        <v>192</v>
      </c>
    </row>
    <row r="641" spans="1:13" x14ac:dyDescent="0.25">
      <c r="A641" s="15">
        <v>58884</v>
      </c>
      <c r="B641" s="15" t="s">
        <v>28</v>
      </c>
      <c r="C641" s="15">
        <v>29</v>
      </c>
      <c r="D641" s="15">
        <v>87.68</v>
      </c>
      <c r="E641" s="15" t="s">
        <v>60</v>
      </c>
      <c r="F641" s="15">
        <v>23.14</v>
      </c>
      <c r="G641" s="15" t="s">
        <v>596</v>
      </c>
      <c r="H641" s="15" t="s">
        <v>651</v>
      </c>
      <c r="I641" s="15" t="s">
        <v>15</v>
      </c>
      <c r="J641" s="15" t="s">
        <v>16</v>
      </c>
      <c r="K641" s="15" t="s">
        <v>190</v>
      </c>
      <c r="L641" s="15" t="s">
        <v>469</v>
      </c>
      <c r="M641" s="15" t="s">
        <v>192</v>
      </c>
    </row>
    <row r="642" spans="1:13" x14ac:dyDescent="0.25">
      <c r="A642" s="14">
        <v>58913</v>
      </c>
      <c r="B642" s="14" t="s">
        <v>33</v>
      </c>
      <c r="C642" s="14">
        <v>23</v>
      </c>
      <c r="D642" s="14">
        <v>144.55000000000001</v>
      </c>
      <c r="E642" s="14" t="s">
        <v>60</v>
      </c>
      <c r="F642" s="14">
        <v>-60.17</v>
      </c>
      <c r="G642" s="14" t="s">
        <v>302</v>
      </c>
      <c r="H642" s="14" t="s">
        <v>651</v>
      </c>
      <c r="I642" s="14" t="s">
        <v>15</v>
      </c>
      <c r="J642" s="14" t="s">
        <v>16</v>
      </c>
      <c r="K642" s="14" t="s">
        <v>194</v>
      </c>
      <c r="L642" s="14" t="s">
        <v>600</v>
      </c>
      <c r="M642" s="14" t="s">
        <v>192</v>
      </c>
    </row>
    <row r="643" spans="1:13" x14ac:dyDescent="0.25">
      <c r="A643" s="15">
        <v>1699</v>
      </c>
      <c r="B643" s="15" t="s">
        <v>40</v>
      </c>
      <c r="C643" s="15">
        <v>40</v>
      </c>
      <c r="D643" s="15">
        <v>430.88</v>
      </c>
      <c r="E643" s="15" t="s">
        <v>60</v>
      </c>
      <c r="F643" s="15">
        <v>39</v>
      </c>
      <c r="G643" s="15" t="s">
        <v>131</v>
      </c>
      <c r="H643" s="15" t="s">
        <v>651</v>
      </c>
      <c r="I643" s="15" t="s">
        <v>15</v>
      </c>
      <c r="J643" s="15" t="s">
        <v>16</v>
      </c>
      <c r="K643" s="15" t="s">
        <v>211</v>
      </c>
      <c r="L643" s="15" t="s">
        <v>557</v>
      </c>
      <c r="M643" s="15" t="s">
        <v>192</v>
      </c>
    </row>
    <row r="644" spans="1:13" x14ac:dyDescent="0.25">
      <c r="A644" s="14">
        <v>3361</v>
      </c>
      <c r="B644" s="14" t="s">
        <v>25</v>
      </c>
      <c r="C644" s="14">
        <v>49</v>
      </c>
      <c r="D644" s="14">
        <v>213.71</v>
      </c>
      <c r="E644" s="14" t="s">
        <v>60</v>
      </c>
      <c r="F644" s="14">
        <v>-208.02</v>
      </c>
      <c r="G644" s="14" t="s">
        <v>601</v>
      </c>
      <c r="H644" s="14" t="s">
        <v>651</v>
      </c>
      <c r="I644" s="14" t="s">
        <v>15</v>
      </c>
      <c r="J644" s="14" t="s">
        <v>16</v>
      </c>
      <c r="K644" s="14" t="s">
        <v>194</v>
      </c>
      <c r="L644" s="14" t="s">
        <v>602</v>
      </c>
      <c r="M644" s="14" t="s">
        <v>192</v>
      </c>
    </row>
    <row r="645" spans="1:13" x14ac:dyDescent="0.25">
      <c r="A645" s="15">
        <v>5511</v>
      </c>
      <c r="B645" s="15" t="s">
        <v>40</v>
      </c>
      <c r="C645" s="15">
        <v>32</v>
      </c>
      <c r="D645" s="15">
        <v>1829.3869999999999</v>
      </c>
      <c r="E645" s="15" t="s">
        <v>60</v>
      </c>
      <c r="F645" s="15">
        <v>482.45</v>
      </c>
      <c r="G645" s="15" t="s">
        <v>131</v>
      </c>
      <c r="H645" s="15" t="s">
        <v>651</v>
      </c>
      <c r="I645" s="15" t="s">
        <v>15</v>
      </c>
      <c r="J645" s="15" t="s">
        <v>44</v>
      </c>
      <c r="K645" s="15" t="s">
        <v>141</v>
      </c>
      <c r="L645" s="15" t="s">
        <v>603</v>
      </c>
      <c r="M645" s="15" t="s">
        <v>192</v>
      </c>
    </row>
    <row r="646" spans="1:13" x14ac:dyDescent="0.25">
      <c r="A646" s="14">
        <v>8007</v>
      </c>
      <c r="B646" s="14" t="s">
        <v>28</v>
      </c>
      <c r="C646" s="14">
        <v>5</v>
      </c>
      <c r="D646" s="14">
        <v>820.56449999999995</v>
      </c>
      <c r="E646" s="14" t="s">
        <v>60</v>
      </c>
      <c r="F646" s="14">
        <v>-800.25</v>
      </c>
      <c r="G646" s="14" t="s">
        <v>604</v>
      </c>
      <c r="H646" s="14" t="s">
        <v>651</v>
      </c>
      <c r="I646" s="14" t="s">
        <v>15</v>
      </c>
      <c r="J646" s="14" t="s">
        <v>44</v>
      </c>
      <c r="K646" s="14" t="s">
        <v>141</v>
      </c>
      <c r="L646" s="14" t="s">
        <v>605</v>
      </c>
      <c r="M646" s="14" t="s">
        <v>192</v>
      </c>
    </row>
    <row r="647" spans="1:13" x14ac:dyDescent="0.25">
      <c r="A647" s="15">
        <v>9923</v>
      </c>
      <c r="B647" s="15" t="s">
        <v>12</v>
      </c>
      <c r="C647" s="15">
        <v>27</v>
      </c>
      <c r="D647" s="15">
        <v>63.71</v>
      </c>
      <c r="E647" s="15" t="s">
        <v>60</v>
      </c>
      <c r="F647" s="15">
        <v>-96.03</v>
      </c>
      <c r="G647" s="15" t="s">
        <v>312</v>
      </c>
      <c r="H647" s="15" t="s">
        <v>651</v>
      </c>
      <c r="I647" s="15" t="s">
        <v>15</v>
      </c>
      <c r="J647" s="15" t="s">
        <v>22</v>
      </c>
      <c r="K647" s="15" t="s">
        <v>23</v>
      </c>
      <c r="L647" s="15" t="s">
        <v>296</v>
      </c>
      <c r="M647" s="15" t="s">
        <v>192</v>
      </c>
    </row>
    <row r="648" spans="1:13" x14ac:dyDescent="0.25">
      <c r="A648" s="14">
        <v>9925</v>
      </c>
      <c r="B648" s="14" t="s">
        <v>40</v>
      </c>
      <c r="C648" s="14">
        <v>17</v>
      </c>
      <c r="D648" s="14">
        <v>86.47</v>
      </c>
      <c r="E648" s="14" t="s">
        <v>60</v>
      </c>
      <c r="F648" s="14">
        <v>-9.35</v>
      </c>
      <c r="G648" s="14" t="s">
        <v>312</v>
      </c>
      <c r="H648" s="14" t="s">
        <v>651</v>
      </c>
      <c r="I648" s="14" t="s">
        <v>15</v>
      </c>
      <c r="J648" s="14" t="s">
        <v>16</v>
      </c>
      <c r="K648" s="14" t="s">
        <v>201</v>
      </c>
      <c r="L648" s="14" t="s">
        <v>232</v>
      </c>
      <c r="M648" s="14" t="s">
        <v>192</v>
      </c>
    </row>
    <row r="649" spans="1:13" x14ac:dyDescent="0.25">
      <c r="A649" s="15">
        <v>12228</v>
      </c>
      <c r="B649" s="15" t="s">
        <v>25</v>
      </c>
      <c r="C649" s="15">
        <v>30</v>
      </c>
      <c r="D649" s="15">
        <v>5015.0510000000004</v>
      </c>
      <c r="E649" s="15" t="s">
        <v>60</v>
      </c>
      <c r="F649" s="15">
        <v>1090.43</v>
      </c>
      <c r="G649" s="15" t="s">
        <v>606</v>
      </c>
      <c r="H649" s="15" t="s">
        <v>651</v>
      </c>
      <c r="I649" s="15" t="s">
        <v>15</v>
      </c>
      <c r="J649" s="15" t="s">
        <v>44</v>
      </c>
      <c r="K649" s="15" t="s">
        <v>141</v>
      </c>
      <c r="L649" s="15" t="s">
        <v>253</v>
      </c>
      <c r="M649" s="15" t="s">
        <v>192</v>
      </c>
    </row>
    <row r="650" spans="1:13" x14ac:dyDescent="0.25">
      <c r="A650" s="14">
        <v>12355</v>
      </c>
      <c r="B650" s="14" t="s">
        <v>25</v>
      </c>
      <c r="C650" s="14">
        <v>45</v>
      </c>
      <c r="D650" s="14">
        <v>168.66</v>
      </c>
      <c r="E650" s="14" t="s">
        <v>60</v>
      </c>
      <c r="F650" s="14">
        <v>-167.06</v>
      </c>
      <c r="G650" s="14" t="s">
        <v>607</v>
      </c>
      <c r="H650" s="14" t="s">
        <v>651</v>
      </c>
      <c r="I650" s="14" t="s">
        <v>15</v>
      </c>
      <c r="J650" s="14" t="s">
        <v>16</v>
      </c>
      <c r="K650" s="14" t="s">
        <v>38</v>
      </c>
      <c r="L650" s="14" t="s">
        <v>608</v>
      </c>
      <c r="M650" s="14" t="s">
        <v>192</v>
      </c>
    </row>
    <row r="651" spans="1:13" x14ac:dyDescent="0.25">
      <c r="A651" s="15">
        <v>12389</v>
      </c>
      <c r="B651" s="15" t="s">
        <v>33</v>
      </c>
      <c r="C651" s="15">
        <v>34</v>
      </c>
      <c r="D651" s="15">
        <v>2560.59</v>
      </c>
      <c r="E651" s="15" t="s">
        <v>60</v>
      </c>
      <c r="F651" s="15">
        <v>670.96</v>
      </c>
      <c r="G651" s="15" t="s">
        <v>601</v>
      </c>
      <c r="H651" s="15" t="s">
        <v>651</v>
      </c>
      <c r="I651" s="15" t="s">
        <v>15</v>
      </c>
      <c r="J651" s="15" t="s">
        <v>44</v>
      </c>
      <c r="K651" s="15" t="s">
        <v>206</v>
      </c>
      <c r="L651" s="15" t="s">
        <v>384</v>
      </c>
      <c r="M651" s="15" t="s">
        <v>192</v>
      </c>
    </row>
    <row r="652" spans="1:13" x14ac:dyDescent="0.25">
      <c r="A652" s="14">
        <v>12389</v>
      </c>
      <c r="B652" s="14" t="s">
        <v>33</v>
      </c>
      <c r="C652" s="14">
        <v>16</v>
      </c>
      <c r="D652" s="14">
        <v>189.04</v>
      </c>
      <c r="E652" s="14" t="s">
        <v>60</v>
      </c>
      <c r="F652" s="14">
        <v>-74.77</v>
      </c>
      <c r="G652" s="14" t="s">
        <v>601</v>
      </c>
      <c r="H652" s="14" t="s">
        <v>651</v>
      </c>
      <c r="I652" s="14" t="s">
        <v>15</v>
      </c>
      <c r="J652" s="14" t="s">
        <v>16</v>
      </c>
      <c r="K652" s="14" t="s">
        <v>17</v>
      </c>
      <c r="L652" s="14" t="s">
        <v>609</v>
      </c>
      <c r="M652" s="14" t="s">
        <v>192</v>
      </c>
    </row>
    <row r="653" spans="1:13" x14ac:dyDescent="0.25">
      <c r="A653" s="15">
        <v>15878</v>
      </c>
      <c r="B653" s="15" t="s">
        <v>12</v>
      </c>
      <c r="C653" s="15">
        <v>36</v>
      </c>
      <c r="D653" s="15">
        <v>275.06</v>
      </c>
      <c r="E653" s="15" t="s">
        <v>60</v>
      </c>
      <c r="F653" s="15">
        <v>-237.87</v>
      </c>
      <c r="G653" s="15" t="s">
        <v>610</v>
      </c>
      <c r="H653" s="15" t="s">
        <v>651</v>
      </c>
      <c r="I653" s="15" t="s">
        <v>15</v>
      </c>
      <c r="J653" s="15" t="s">
        <v>16</v>
      </c>
      <c r="K653" s="15" t="s">
        <v>194</v>
      </c>
      <c r="L653" s="15" t="s">
        <v>531</v>
      </c>
      <c r="M653" s="15" t="s">
        <v>192</v>
      </c>
    </row>
    <row r="654" spans="1:13" x14ac:dyDescent="0.25">
      <c r="A654" s="14">
        <v>16967</v>
      </c>
      <c r="B654" s="14" t="s">
        <v>28</v>
      </c>
      <c r="C654" s="14">
        <v>5</v>
      </c>
      <c r="D654" s="14">
        <v>397.55</v>
      </c>
      <c r="E654" s="14" t="s">
        <v>60</v>
      </c>
      <c r="F654" s="14">
        <v>-152.47</v>
      </c>
      <c r="G654" s="14" t="s">
        <v>606</v>
      </c>
      <c r="H654" s="14" t="s">
        <v>651</v>
      </c>
      <c r="I654" s="14" t="s">
        <v>15</v>
      </c>
      <c r="J654" s="14" t="s">
        <v>44</v>
      </c>
      <c r="K654" s="14" t="s">
        <v>206</v>
      </c>
      <c r="L654" s="14" t="s">
        <v>513</v>
      </c>
      <c r="M654" s="14" t="s">
        <v>192</v>
      </c>
    </row>
    <row r="655" spans="1:13" x14ac:dyDescent="0.25">
      <c r="A655" s="15">
        <v>16967</v>
      </c>
      <c r="B655" s="15" t="s">
        <v>28</v>
      </c>
      <c r="C655" s="15">
        <v>34</v>
      </c>
      <c r="D655" s="15">
        <v>676.26</v>
      </c>
      <c r="E655" s="15" t="s">
        <v>60</v>
      </c>
      <c r="F655" s="15">
        <v>181.98</v>
      </c>
      <c r="G655" s="15" t="s">
        <v>606</v>
      </c>
      <c r="H655" s="15" t="s">
        <v>651</v>
      </c>
      <c r="I655" s="15" t="s">
        <v>15</v>
      </c>
      <c r="J655" s="15" t="s">
        <v>16</v>
      </c>
      <c r="K655" s="15" t="s">
        <v>194</v>
      </c>
      <c r="L655" s="15" t="s">
        <v>414</v>
      </c>
      <c r="M655" s="15" t="s">
        <v>192</v>
      </c>
    </row>
    <row r="656" spans="1:13" x14ac:dyDescent="0.25">
      <c r="A656" s="14">
        <v>18432</v>
      </c>
      <c r="B656" s="14" t="s">
        <v>12</v>
      </c>
      <c r="C656" s="14">
        <v>42</v>
      </c>
      <c r="D656" s="14">
        <v>451.32</v>
      </c>
      <c r="E656" s="14" t="s">
        <v>60</v>
      </c>
      <c r="F656" s="14">
        <v>1.1599999999999999</v>
      </c>
      <c r="G656" s="14" t="s">
        <v>131</v>
      </c>
      <c r="H656" s="14" t="s">
        <v>651</v>
      </c>
      <c r="I656" s="14" t="s">
        <v>15</v>
      </c>
      <c r="J656" s="14" t="s">
        <v>22</v>
      </c>
      <c r="K656" s="14" t="s">
        <v>23</v>
      </c>
      <c r="L656" s="14" t="s">
        <v>259</v>
      </c>
      <c r="M656" s="14" t="s">
        <v>192</v>
      </c>
    </row>
    <row r="657" spans="1:13" x14ac:dyDescent="0.25">
      <c r="A657" s="15">
        <v>22053</v>
      </c>
      <c r="B657" s="15" t="s">
        <v>40</v>
      </c>
      <c r="C657" s="15">
        <v>32</v>
      </c>
      <c r="D657" s="15">
        <v>563.08000000000004</v>
      </c>
      <c r="E657" s="15" t="s">
        <v>60</v>
      </c>
      <c r="F657" s="15">
        <v>112.97</v>
      </c>
      <c r="G657" s="15" t="s">
        <v>181</v>
      </c>
      <c r="H657" s="15" t="s">
        <v>651</v>
      </c>
      <c r="I657" s="15" t="s">
        <v>15</v>
      </c>
      <c r="J657" s="15" t="s">
        <v>16</v>
      </c>
      <c r="K657" s="15" t="s">
        <v>201</v>
      </c>
      <c r="L657" s="15" t="s">
        <v>487</v>
      </c>
      <c r="M657" s="15" t="s">
        <v>192</v>
      </c>
    </row>
    <row r="658" spans="1:13" x14ac:dyDescent="0.25">
      <c r="A658" s="14">
        <v>25347</v>
      </c>
      <c r="B658" s="14" t="s">
        <v>28</v>
      </c>
      <c r="C658" s="14">
        <v>28</v>
      </c>
      <c r="D658" s="14">
        <v>967.27</v>
      </c>
      <c r="E658" s="14" t="s">
        <v>60</v>
      </c>
      <c r="F658" s="14">
        <v>309.31</v>
      </c>
      <c r="G658" s="14" t="s">
        <v>611</v>
      </c>
      <c r="H658" s="14" t="s">
        <v>651</v>
      </c>
      <c r="I658" s="14" t="s">
        <v>15</v>
      </c>
      <c r="J658" s="14" t="s">
        <v>16</v>
      </c>
      <c r="K658" s="14" t="s">
        <v>194</v>
      </c>
      <c r="L658" s="14" t="s">
        <v>612</v>
      </c>
      <c r="M658" s="14" t="s">
        <v>192</v>
      </c>
    </row>
    <row r="659" spans="1:13" x14ac:dyDescent="0.25">
      <c r="A659" s="15">
        <v>26304</v>
      </c>
      <c r="B659" s="15" t="s">
        <v>33</v>
      </c>
      <c r="C659" s="15">
        <v>43</v>
      </c>
      <c r="D659" s="15">
        <v>7452.1369999999997</v>
      </c>
      <c r="E659" s="15" t="s">
        <v>60</v>
      </c>
      <c r="F659" s="15">
        <v>2028.36</v>
      </c>
      <c r="G659" s="15" t="s">
        <v>131</v>
      </c>
      <c r="H659" s="15" t="s">
        <v>651</v>
      </c>
      <c r="I659" s="15" t="s">
        <v>15</v>
      </c>
      <c r="J659" s="15" t="s">
        <v>44</v>
      </c>
      <c r="K659" s="15" t="s">
        <v>141</v>
      </c>
      <c r="L659" s="15">
        <v>3285</v>
      </c>
      <c r="M659" s="15" t="s">
        <v>192</v>
      </c>
    </row>
    <row r="660" spans="1:13" x14ac:dyDescent="0.25">
      <c r="A660" s="14">
        <v>31297</v>
      </c>
      <c r="B660" s="14" t="s">
        <v>28</v>
      </c>
      <c r="C660" s="14">
        <v>39</v>
      </c>
      <c r="D660" s="14">
        <v>679.95</v>
      </c>
      <c r="E660" s="14" t="s">
        <v>60</v>
      </c>
      <c r="F660" s="14">
        <v>-93.3</v>
      </c>
      <c r="G660" s="14" t="s">
        <v>610</v>
      </c>
      <c r="H660" s="14" t="s">
        <v>653</v>
      </c>
      <c r="I660" s="14" t="s">
        <v>15</v>
      </c>
      <c r="J660" s="14" t="s">
        <v>16</v>
      </c>
      <c r="K660" s="14" t="s">
        <v>613</v>
      </c>
      <c r="L660" s="14" t="s">
        <v>614</v>
      </c>
      <c r="M660" s="14" t="s">
        <v>192</v>
      </c>
    </row>
    <row r="661" spans="1:13" x14ac:dyDescent="0.25">
      <c r="A661" s="15">
        <v>31297</v>
      </c>
      <c r="B661" s="15" t="s">
        <v>28</v>
      </c>
      <c r="C661" s="15">
        <v>44</v>
      </c>
      <c r="D661" s="15">
        <v>1579.56</v>
      </c>
      <c r="E661" s="15" t="s">
        <v>60</v>
      </c>
      <c r="F661" s="15">
        <v>699.64</v>
      </c>
      <c r="G661" s="15" t="s">
        <v>610</v>
      </c>
      <c r="H661" s="15" t="s">
        <v>653</v>
      </c>
      <c r="I661" s="15" t="s">
        <v>15</v>
      </c>
      <c r="J661" s="15" t="s">
        <v>16</v>
      </c>
      <c r="K661" s="15" t="s">
        <v>194</v>
      </c>
      <c r="L661" s="15" t="s">
        <v>615</v>
      </c>
      <c r="M661" s="15" t="s">
        <v>192</v>
      </c>
    </row>
    <row r="662" spans="1:13" x14ac:dyDescent="0.25">
      <c r="A662" s="14">
        <v>31553</v>
      </c>
      <c r="B662" s="14" t="s">
        <v>40</v>
      </c>
      <c r="C662" s="14">
        <v>32</v>
      </c>
      <c r="D662" s="14">
        <v>4906.8500000000004</v>
      </c>
      <c r="E662" s="14" t="s">
        <v>60</v>
      </c>
      <c r="F662" s="14">
        <v>1907.94</v>
      </c>
      <c r="G662" s="14" t="s">
        <v>181</v>
      </c>
      <c r="H662" s="14" t="s">
        <v>653</v>
      </c>
      <c r="I662" s="14" t="s">
        <v>15</v>
      </c>
      <c r="J662" s="14" t="s">
        <v>16</v>
      </c>
      <c r="K662" s="14" t="s">
        <v>211</v>
      </c>
      <c r="L662" s="14" t="s">
        <v>616</v>
      </c>
      <c r="M662" s="14" t="s">
        <v>192</v>
      </c>
    </row>
    <row r="663" spans="1:13" x14ac:dyDescent="0.25">
      <c r="A663" s="15">
        <v>33570</v>
      </c>
      <c r="B663" s="15" t="s">
        <v>25</v>
      </c>
      <c r="C663" s="15">
        <v>46</v>
      </c>
      <c r="D663" s="15">
        <v>265.88</v>
      </c>
      <c r="E663" s="15" t="s">
        <v>60</v>
      </c>
      <c r="F663" s="15">
        <v>-90.9</v>
      </c>
      <c r="G663" s="15" t="s">
        <v>607</v>
      </c>
      <c r="H663" s="15" t="s">
        <v>653</v>
      </c>
      <c r="I663" s="15" t="s">
        <v>15</v>
      </c>
      <c r="J663" s="15" t="s">
        <v>16</v>
      </c>
      <c r="K663" s="15" t="s">
        <v>201</v>
      </c>
      <c r="L663" s="15" t="s">
        <v>365</v>
      </c>
      <c r="M663" s="15" t="s">
        <v>192</v>
      </c>
    </row>
    <row r="664" spans="1:13" x14ac:dyDescent="0.25">
      <c r="A664" s="14">
        <v>33570</v>
      </c>
      <c r="B664" s="14" t="s">
        <v>25</v>
      </c>
      <c r="C664" s="14">
        <v>19</v>
      </c>
      <c r="D664" s="14">
        <v>3093.864</v>
      </c>
      <c r="E664" s="14" t="s">
        <v>60</v>
      </c>
      <c r="F664" s="14">
        <v>286.39999999999998</v>
      </c>
      <c r="G664" s="14" t="s">
        <v>607</v>
      </c>
      <c r="H664" s="14" t="s">
        <v>653</v>
      </c>
      <c r="I664" s="14" t="s">
        <v>15</v>
      </c>
      <c r="J664" s="14" t="s">
        <v>44</v>
      </c>
      <c r="K664" s="14" t="s">
        <v>141</v>
      </c>
      <c r="L664" s="14" t="s">
        <v>471</v>
      </c>
      <c r="M664" s="14" t="s">
        <v>192</v>
      </c>
    </row>
    <row r="665" spans="1:13" x14ac:dyDescent="0.25">
      <c r="A665" s="15">
        <v>36359</v>
      </c>
      <c r="B665" s="15" t="s">
        <v>12</v>
      </c>
      <c r="C665" s="15">
        <v>2</v>
      </c>
      <c r="D665" s="15">
        <v>68.66</v>
      </c>
      <c r="E665" s="15" t="s">
        <v>60</v>
      </c>
      <c r="F665" s="15">
        <v>-29.6</v>
      </c>
      <c r="G665" s="15" t="s">
        <v>607</v>
      </c>
      <c r="H665" s="15" t="s">
        <v>653</v>
      </c>
      <c r="I665" s="15" t="s">
        <v>15</v>
      </c>
      <c r="J665" s="15" t="s">
        <v>16</v>
      </c>
      <c r="K665" s="15" t="s">
        <v>194</v>
      </c>
      <c r="L665" s="15" t="s">
        <v>451</v>
      </c>
      <c r="M665" s="15" t="s">
        <v>192</v>
      </c>
    </row>
    <row r="666" spans="1:13" x14ac:dyDescent="0.25">
      <c r="A666" s="14">
        <v>36901</v>
      </c>
      <c r="B666" s="14" t="s">
        <v>40</v>
      </c>
      <c r="C666" s="14">
        <v>30</v>
      </c>
      <c r="D666" s="14">
        <v>201.09</v>
      </c>
      <c r="E666" s="14" t="s">
        <v>60</v>
      </c>
      <c r="F666" s="14">
        <v>-56.22</v>
      </c>
      <c r="G666" s="14" t="s">
        <v>113</v>
      </c>
      <c r="H666" s="14" t="s">
        <v>653</v>
      </c>
      <c r="I666" s="14" t="s">
        <v>15</v>
      </c>
      <c r="J666" s="14" t="s">
        <v>16</v>
      </c>
      <c r="K666" s="14" t="s">
        <v>194</v>
      </c>
      <c r="L666" s="14" t="s">
        <v>571</v>
      </c>
      <c r="M666" s="14" t="s">
        <v>192</v>
      </c>
    </row>
    <row r="667" spans="1:13" x14ac:dyDescent="0.25">
      <c r="A667" s="15">
        <v>38625</v>
      </c>
      <c r="B667" s="15" t="s">
        <v>25</v>
      </c>
      <c r="C667" s="15">
        <v>12</v>
      </c>
      <c r="D667" s="15">
        <v>72.819999999999993</v>
      </c>
      <c r="E667" s="15" t="s">
        <v>60</v>
      </c>
      <c r="F667" s="15">
        <v>5.03</v>
      </c>
      <c r="G667" s="15" t="s">
        <v>312</v>
      </c>
      <c r="H667" s="15" t="s">
        <v>653</v>
      </c>
      <c r="I667" s="15" t="s">
        <v>15</v>
      </c>
      <c r="J667" s="15" t="s">
        <v>16</v>
      </c>
      <c r="K667" s="15" t="s">
        <v>211</v>
      </c>
      <c r="L667" s="15" t="s">
        <v>377</v>
      </c>
      <c r="M667" s="15" t="s">
        <v>192</v>
      </c>
    </row>
    <row r="668" spans="1:13" x14ac:dyDescent="0.25">
      <c r="A668" s="14">
        <v>44450</v>
      </c>
      <c r="B668" s="14" t="s">
        <v>40</v>
      </c>
      <c r="C668" s="14">
        <v>24</v>
      </c>
      <c r="D668" s="14">
        <v>1326.51</v>
      </c>
      <c r="E668" s="14" t="s">
        <v>60</v>
      </c>
      <c r="F668" s="14">
        <v>58.17</v>
      </c>
      <c r="G668" s="14" t="s">
        <v>181</v>
      </c>
      <c r="H668" s="14" t="s">
        <v>653</v>
      </c>
      <c r="I668" s="14" t="s">
        <v>15</v>
      </c>
      <c r="J668" s="14" t="s">
        <v>44</v>
      </c>
      <c r="K668" s="14" t="s">
        <v>141</v>
      </c>
      <c r="L668" s="14" t="s">
        <v>617</v>
      </c>
      <c r="M668" s="14" t="s">
        <v>192</v>
      </c>
    </row>
    <row r="669" spans="1:13" x14ac:dyDescent="0.25">
      <c r="A669" s="15">
        <v>45025</v>
      </c>
      <c r="B669" s="15" t="s">
        <v>12</v>
      </c>
      <c r="C669" s="15">
        <v>26</v>
      </c>
      <c r="D669" s="15">
        <v>73.819999999999993</v>
      </c>
      <c r="E669" s="15" t="s">
        <v>60</v>
      </c>
      <c r="F669" s="15">
        <v>2.0099999999999998</v>
      </c>
      <c r="G669" s="15" t="s">
        <v>610</v>
      </c>
      <c r="H669" s="15" t="s">
        <v>650</v>
      </c>
      <c r="I669" s="15" t="s">
        <v>15</v>
      </c>
      <c r="J669" s="15" t="s">
        <v>16</v>
      </c>
      <c r="K669" s="15" t="s">
        <v>201</v>
      </c>
      <c r="L669" s="15" t="s">
        <v>391</v>
      </c>
      <c r="M669" s="15" t="s">
        <v>192</v>
      </c>
    </row>
    <row r="670" spans="1:13" x14ac:dyDescent="0.25">
      <c r="A670" s="14">
        <v>45248</v>
      </c>
      <c r="B670" s="14" t="s">
        <v>33</v>
      </c>
      <c r="C670" s="14">
        <v>38</v>
      </c>
      <c r="D670" s="14">
        <v>154.85</v>
      </c>
      <c r="E670" s="14" t="s">
        <v>60</v>
      </c>
      <c r="F670" s="14">
        <v>-136.55000000000001</v>
      </c>
      <c r="G670" s="14" t="s">
        <v>284</v>
      </c>
      <c r="H670" s="14" t="s">
        <v>650</v>
      </c>
      <c r="I670" s="14" t="s">
        <v>15</v>
      </c>
      <c r="J670" s="14" t="s">
        <v>16</v>
      </c>
      <c r="K670" s="14" t="s">
        <v>38</v>
      </c>
      <c r="L670" s="14" t="s">
        <v>608</v>
      </c>
      <c r="M670" s="14" t="s">
        <v>192</v>
      </c>
    </row>
    <row r="671" spans="1:13" x14ac:dyDescent="0.25">
      <c r="A671" s="15">
        <v>45248</v>
      </c>
      <c r="B671" s="15" t="s">
        <v>33</v>
      </c>
      <c r="C671" s="15">
        <v>32</v>
      </c>
      <c r="D671" s="15">
        <v>4941.7725</v>
      </c>
      <c r="E671" s="15" t="s">
        <v>60</v>
      </c>
      <c r="F671" s="15">
        <v>704.89</v>
      </c>
      <c r="G671" s="15" t="s">
        <v>284</v>
      </c>
      <c r="H671" s="15" t="s">
        <v>650</v>
      </c>
      <c r="I671" s="15" t="s">
        <v>15</v>
      </c>
      <c r="J671" s="15" t="s">
        <v>44</v>
      </c>
      <c r="K671" s="15" t="s">
        <v>141</v>
      </c>
      <c r="L671" s="15" t="s">
        <v>247</v>
      </c>
      <c r="M671" s="15" t="s">
        <v>192</v>
      </c>
    </row>
    <row r="672" spans="1:13" x14ac:dyDescent="0.25">
      <c r="A672" s="14">
        <v>45570</v>
      </c>
      <c r="B672" s="14" t="s">
        <v>40</v>
      </c>
      <c r="C672" s="14">
        <v>19</v>
      </c>
      <c r="D672" s="14">
        <v>77.569999999999993</v>
      </c>
      <c r="E672" s="14" t="s">
        <v>60</v>
      </c>
      <c r="F672" s="14">
        <v>-67.489999999999995</v>
      </c>
      <c r="G672" s="14" t="s">
        <v>321</v>
      </c>
      <c r="H672" s="14" t="s">
        <v>650</v>
      </c>
      <c r="I672" s="14" t="s">
        <v>15</v>
      </c>
      <c r="J672" s="14" t="s">
        <v>16</v>
      </c>
      <c r="K672" s="14" t="s">
        <v>201</v>
      </c>
      <c r="L672" s="14" t="s">
        <v>495</v>
      </c>
      <c r="M672" s="14" t="s">
        <v>192</v>
      </c>
    </row>
    <row r="673" spans="1:13" x14ac:dyDescent="0.25">
      <c r="A673" s="15">
        <v>46885</v>
      </c>
      <c r="B673" s="15" t="s">
        <v>28</v>
      </c>
      <c r="C673" s="15">
        <v>32</v>
      </c>
      <c r="D673" s="15">
        <v>1997.13</v>
      </c>
      <c r="E673" s="15" t="s">
        <v>60</v>
      </c>
      <c r="F673" s="15">
        <v>720.45</v>
      </c>
      <c r="G673" s="15" t="s">
        <v>610</v>
      </c>
      <c r="H673" s="15" t="s">
        <v>650</v>
      </c>
      <c r="I673" s="15" t="s">
        <v>15</v>
      </c>
      <c r="J673" s="15" t="s">
        <v>22</v>
      </c>
      <c r="K673" s="15" t="s">
        <v>23</v>
      </c>
      <c r="L673" s="15" t="s">
        <v>366</v>
      </c>
      <c r="M673" s="15" t="s">
        <v>192</v>
      </c>
    </row>
    <row r="674" spans="1:13" x14ac:dyDescent="0.25">
      <c r="A674" s="14">
        <v>46948</v>
      </c>
      <c r="B674" s="14" t="s">
        <v>28</v>
      </c>
      <c r="C674" s="14">
        <v>10</v>
      </c>
      <c r="D674" s="14">
        <v>64.13</v>
      </c>
      <c r="E674" s="14" t="s">
        <v>60</v>
      </c>
      <c r="F674" s="14">
        <v>-28.97</v>
      </c>
      <c r="G674" s="14" t="s">
        <v>610</v>
      </c>
      <c r="H674" s="14" t="s">
        <v>650</v>
      </c>
      <c r="I674" s="14" t="s">
        <v>15</v>
      </c>
      <c r="J674" s="14" t="s">
        <v>16</v>
      </c>
      <c r="K674" s="14" t="s">
        <v>201</v>
      </c>
      <c r="L674" s="14" t="s">
        <v>546</v>
      </c>
      <c r="M674" s="14" t="s">
        <v>192</v>
      </c>
    </row>
    <row r="675" spans="1:13" x14ac:dyDescent="0.25">
      <c r="A675" s="15">
        <v>47267</v>
      </c>
      <c r="B675" s="15" t="s">
        <v>33</v>
      </c>
      <c r="C675" s="15">
        <v>24</v>
      </c>
      <c r="D675" s="15">
        <v>492.71</v>
      </c>
      <c r="E675" s="15" t="s">
        <v>60</v>
      </c>
      <c r="F675" s="15">
        <v>67.010000000000005</v>
      </c>
      <c r="G675" s="15" t="s">
        <v>611</v>
      </c>
      <c r="H675" s="15" t="s">
        <v>650</v>
      </c>
      <c r="I675" s="15" t="s">
        <v>15</v>
      </c>
      <c r="J675" s="15" t="s">
        <v>16</v>
      </c>
      <c r="K675" s="15" t="s">
        <v>194</v>
      </c>
      <c r="L675" s="15" t="s">
        <v>520</v>
      </c>
      <c r="M675" s="15" t="s">
        <v>192</v>
      </c>
    </row>
    <row r="676" spans="1:13" x14ac:dyDescent="0.25">
      <c r="A676" s="14">
        <v>48167</v>
      </c>
      <c r="B676" s="14" t="s">
        <v>40</v>
      </c>
      <c r="C676" s="14">
        <v>45</v>
      </c>
      <c r="D676" s="14">
        <v>282.98</v>
      </c>
      <c r="E676" s="14" t="s">
        <v>60</v>
      </c>
      <c r="F676" s="14">
        <v>-237.47</v>
      </c>
      <c r="G676" s="14" t="s">
        <v>113</v>
      </c>
      <c r="H676" s="14" t="s">
        <v>650</v>
      </c>
      <c r="I676" s="14" t="s">
        <v>15</v>
      </c>
      <c r="J676" s="14" t="s">
        <v>16</v>
      </c>
      <c r="K676" s="14" t="s">
        <v>194</v>
      </c>
      <c r="L676" s="14" t="s">
        <v>463</v>
      </c>
      <c r="M676" s="14" t="s">
        <v>192</v>
      </c>
    </row>
    <row r="677" spans="1:13" x14ac:dyDescent="0.25">
      <c r="A677" s="15">
        <v>48614</v>
      </c>
      <c r="B677" s="15" t="s">
        <v>40</v>
      </c>
      <c r="C677" s="15">
        <v>46</v>
      </c>
      <c r="D677" s="15">
        <v>7965.9025000000001</v>
      </c>
      <c r="E677" s="15" t="s">
        <v>60</v>
      </c>
      <c r="F677" s="15">
        <v>2311.96</v>
      </c>
      <c r="G677" s="15" t="s">
        <v>618</v>
      </c>
      <c r="H677" s="15" t="s">
        <v>650</v>
      </c>
      <c r="I677" s="15" t="s">
        <v>15</v>
      </c>
      <c r="J677" s="15" t="s">
        <v>44</v>
      </c>
      <c r="K677" s="15" t="s">
        <v>141</v>
      </c>
      <c r="L677" s="15" t="s">
        <v>247</v>
      </c>
      <c r="M677" s="15" t="s">
        <v>192</v>
      </c>
    </row>
    <row r="678" spans="1:13" x14ac:dyDescent="0.25">
      <c r="A678" s="14">
        <v>48931</v>
      </c>
      <c r="B678" s="14" t="s">
        <v>28</v>
      </c>
      <c r="C678" s="14">
        <v>33</v>
      </c>
      <c r="D678" s="14">
        <v>750.66</v>
      </c>
      <c r="E678" s="14" t="s">
        <v>60</v>
      </c>
      <c r="F678" s="14">
        <v>120.05</v>
      </c>
      <c r="G678" s="14" t="s">
        <v>180</v>
      </c>
      <c r="H678" s="14" t="s">
        <v>650</v>
      </c>
      <c r="I678" s="14" t="s">
        <v>15</v>
      </c>
      <c r="J678" s="14" t="s">
        <v>44</v>
      </c>
      <c r="K678" s="14" t="s">
        <v>206</v>
      </c>
      <c r="L678" s="14" t="s">
        <v>359</v>
      </c>
      <c r="M678" s="14" t="s">
        <v>192</v>
      </c>
    </row>
    <row r="679" spans="1:13" x14ac:dyDescent="0.25">
      <c r="A679" s="15">
        <v>48931</v>
      </c>
      <c r="B679" s="15" t="s">
        <v>28</v>
      </c>
      <c r="C679" s="15">
        <v>8</v>
      </c>
      <c r="D679" s="15">
        <v>254.32</v>
      </c>
      <c r="E679" s="15" t="s">
        <v>60</v>
      </c>
      <c r="F679" s="15">
        <v>-117.39</v>
      </c>
      <c r="G679" s="15" t="s">
        <v>180</v>
      </c>
      <c r="H679" s="15" t="s">
        <v>650</v>
      </c>
      <c r="I679" s="15" t="s">
        <v>15</v>
      </c>
      <c r="J679" s="15" t="s">
        <v>44</v>
      </c>
      <c r="K679" s="15" t="s">
        <v>206</v>
      </c>
      <c r="L679" s="15" t="s">
        <v>619</v>
      </c>
      <c r="M679" s="15" t="s">
        <v>192</v>
      </c>
    </row>
    <row r="680" spans="1:13" x14ac:dyDescent="0.25">
      <c r="A680" s="14">
        <v>48931</v>
      </c>
      <c r="B680" s="14" t="s">
        <v>28</v>
      </c>
      <c r="C680" s="14">
        <v>42</v>
      </c>
      <c r="D680" s="14">
        <v>2149.37</v>
      </c>
      <c r="E680" s="14" t="s">
        <v>60</v>
      </c>
      <c r="F680" s="14">
        <v>217.87</v>
      </c>
      <c r="G680" s="14" t="s">
        <v>180</v>
      </c>
      <c r="H680" s="14" t="s">
        <v>650</v>
      </c>
      <c r="I680" s="14" t="s">
        <v>15</v>
      </c>
      <c r="J680" s="14" t="s">
        <v>22</v>
      </c>
      <c r="K680" s="14" t="s">
        <v>23</v>
      </c>
      <c r="L680" s="14" t="s">
        <v>361</v>
      </c>
      <c r="M680" s="14" t="s">
        <v>192</v>
      </c>
    </row>
    <row r="681" spans="1:13" x14ac:dyDescent="0.25">
      <c r="A681" s="15">
        <v>49763</v>
      </c>
      <c r="B681" s="15" t="s">
        <v>40</v>
      </c>
      <c r="C681" s="15">
        <v>8</v>
      </c>
      <c r="D681" s="15">
        <v>49.04</v>
      </c>
      <c r="E681" s="15" t="s">
        <v>60</v>
      </c>
      <c r="F681" s="15">
        <v>9.2899999999999991</v>
      </c>
      <c r="G681" s="15" t="s">
        <v>606</v>
      </c>
      <c r="H681" s="15" t="s">
        <v>650</v>
      </c>
      <c r="I681" s="15" t="s">
        <v>15</v>
      </c>
      <c r="J681" s="15" t="s">
        <v>16</v>
      </c>
      <c r="K681" s="15" t="s">
        <v>211</v>
      </c>
      <c r="L681" s="15" t="s">
        <v>527</v>
      </c>
      <c r="M681" s="15" t="s">
        <v>192</v>
      </c>
    </row>
    <row r="682" spans="1:13" x14ac:dyDescent="0.25">
      <c r="A682" s="14">
        <v>51333</v>
      </c>
      <c r="B682" s="14" t="s">
        <v>25</v>
      </c>
      <c r="C682" s="14">
        <v>25</v>
      </c>
      <c r="D682" s="14">
        <v>237.36</v>
      </c>
      <c r="E682" s="14" t="s">
        <v>60</v>
      </c>
      <c r="F682" s="14">
        <v>-117.86</v>
      </c>
      <c r="G682" s="14" t="s">
        <v>611</v>
      </c>
      <c r="H682" s="14" t="s">
        <v>650</v>
      </c>
      <c r="I682" s="14" t="s">
        <v>15</v>
      </c>
      <c r="J682" s="14" t="s">
        <v>16</v>
      </c>
      <c r="K682" s="14" t="s">
        <v>194</v>
      </c>
      <c r="L682" s="14" t="s">
        <v>586</v>
      </c>
      <c r="M682" s="14" t="s">
        <v>192</v>
      </c>
    </row>
    <row r="683" spans="1:13" x14ac:dyDescent="0.25">
      <c r="A683" s="15">
        <v>51365</v>
      </c>
      <c r="B683" s="15" t="s">
        <v>12</v>
      </c>
      <c r="C683" s="15">
        <v>35</v>
      </c>
      <c r="D683" s="15">
        <v>195.23</v>
      </c>
      <c r="E683" s="15" t="s">
        <v>60</v>
      </c>
      <c r="F683" s="15">
        <v>-72.459999999999994</v>
      </c>
      <c r="G683" s="15" t="s">
        <v>611</v>
      </c>
      <c r="H683" s="15" t="s">
        <v>650</v>
      </c>
      <c r="I683" s="15" t="s">
        <v>15</v>
      </c>
      <c r="J683" s="15" t="s">
        <v>22</v>
      </c>
      <c r="K683" s="15" t="s">
        <v>23</v>
      </c>
      <c r="L683" s="15" t="s">
        <v>496</v>
      </c>
      <c r="M683" s="15" t="s">
        <v>192</v>
      </c>
    </row>
    <row r="684" spans="1:13" x14ac:dyDescent="0.25">
      <c r="A684" s="14">
        <v>52225</v>
      </c>
      <c r="B684" s="14" t="s">
        <v>40</v>
      </c>
      <c r="C684" s="14">
        <v>33</v>
      </c>
      <c r="D684" s="14">
        <v>1817.9</v>
      </c>
      <c r="E684" s="14" t="s">
        <v>60</v>
      </c>
      <c r="F684" s="14">
        <v>700.31</v>
      </c>
      <c r="G684" s="14" t="s">
        <v>113</v>
      </c>
      <c r="H684" s="14" t="s">
        <v>650</v>
      </c>
      <c r="I684" s="14" t="s">
        <v>15</v>
      </c>
      <c r="J684" s="14" t="s">
        <v>16</v>
      </c>
      <c r="K684" s="14" t="s">
        <v>194</v>
      </c>
      <c r="L684" s="14" t="s">
        <v>474</v>
      </c>
      <c r="M684" s="14" t="s">
        <v>192</v>
      </c>
    </row>
    <row r="685" spans="1:13" x14ac:dyDescent="0.25">
      <c r="A685" s="15">
        <v>52487</v>
      </c>
      <c r="B685" s="15" t="s">
        <v>40</v>
      </c>
      <c r="C685" s="15">
        <v>17</v>
      </c>
      <c r="D685" s="15">
        <v>124.06</v>
      </c>
      <c r="E685" s="15" t="s">
        <v>60</v>
      </c>
      <c r="F685" s="15">
        <v>15.74</v>
      </c>
      <c r="G685" s="15" t="s">
        <v>618</v>
      </c>
      <c r="H685" s="15" t="s">
        <v>650</v>
      </c>
      <c r="I685" s="15" t="s">
        <v>15</v>
      </c>
      <c r="J685" s="15" t="s">
        <v>16</v>
      </c>
      <c r="K685" s="15" t="s">
        <v>211</v>
      </c>
      <c r="L685" s="15" t="s">
        <v>620</v>
      </c>
      <c r="M685" s="15" t="s">
        <v>192</v>
      </c>
    </row>
    <row r="686" spans="1:13" x14ac:dyDescent="0.25">
      <c r="A686" s="14">
        <v>55749</v>
      </c>
      <c r="B686" s="14" t="s">
        <v>40</v>
      </c>
      <c r="C686" s="14">
        <v>42</v>
      </c>
      <c r="D686" s="14">
        <v>364.8</v>
      </c>
      <c r="E686" s="14" t="s">
        <v>60</v>
      </c>
      <c r="F686" s="14">
        <v>149.44999999999999</v>
      </c>
      <c r="G686" s="14" t="s">
        <v>606</v>
      </c>
      <c r="H686" s="14" t="s">
        <v>650</v>
      </c>
      <c r="I686" s="14" t="s">
        <v>15</v>
      </c>
      <c r="J686" s="14" t="s">
        <v>16</v>
      </c>
      <c r="K686" s="14" t="s">
        <v>211</v>
      </c>
      <c r="L686" s="14" t="s">
        <v>621</v>
      </c>
      <c r="M686" s="14" t="s">
        <v>192</v>
      </c>
    </row>
    <row r="687" spans="1:13" x14ac:dyDescent="0.25">
      <c r="A687" s="15">
        <v>56708</v>
      </c>
      <c r="B687" s="15" t="s">
        <v>25</v>
      </c>
      <c r="C687" s="15">
        <v>36</v>
      </c>
      <c r="D687" s="15">
        <v>407.17</v>
      </c>
      <c r="E687" s="15" t="s">
        <v>60</v>
      </c>
      <c r="F687" s="15">
        <v>-12.82</v>
      </c>
      <c r="G687" s="15" t="s">
        <v>131</v>
      </c>
      <c r="H687" s="15" t="s">
        <v>650</v>
      </c>
      <c r="I687" s="15" t="s">
        <v>15</v>
      </c>
      <c r="J687" s="15" t="s">
        <v>16</v>
      </c>
      <c r="K687" s="15" t="s">
        <v>211</v>
      </c>
      <c r="L687" s="15" t="s">
        <v>622</v>
      </c>
      <c r="M687" s="15" t="s">
        <v>192</v>
      </c>
    </row>
    <row r="688" spans="1:13" x14ac:dyDescent="0.25">
      <c r="A688" s="14">
        <v>58725</v>
      </c>
      <c r="B688" s="14" t="s">
        <v>25</v>
      </c>
      <c r="C688" s="14">
        <v>39</v>
      </c>
      <c r="D688" s="14">
        <v>335.35</v>
      </c>
      <c r="E688" s="14" t="s">
        <v>60</v>
      </c>
      <c r="F688" s="14">
        <v>-134.97</v>
      </c>
      <c r="G688" s="14" t="s">
        <v>347</v>
      </c>
      <c r="H688" s="14" t="s">
        <v>650</v>
      </c>
      <c r="I688" s="14" t="s">
        <v>15</v>
      </c>
      <c r="J688" s="14" t="s">
        <v>16</v>
      </c>
      <c r="K688" s="14" t="s">
        <v>211</v>
      </c>
      <c r="L688" s="14" t="s">
        <v>621</v>
      </c>
      <c r="M688" s="14" t="s">
        <v>192</v>
      </c>
    </row>
    <row r="689" spans="1:13" x14ac:dyDescent="0.25">
      <c r="A689" s="15">
        <v>902</v>
      </c>
      <c r="B689" s="15" t="s">
        <v>25</v>
      </c>
      <c r="C689" s="15">
        <v>10</v>
      </c>
      <c r="D689" s="15">
        <v>1925.83</v>
      </c>
      <c r="E689" s="15" t="s">
        <v>60</v>
      </c>
      <c r="F689" s="15">
        <v>359.83</v>
      </c>
      <c r="G689" s="15" t="s">
        <v>185</v>
      </c>
      <c r="H689" s="15" t="s">
        <v>650</v>
      </c>
      <c r="I689" s="15" t="s">
        <v>15</v>
      </c>
      <c r="J689" s="15" t="s">
        <v>16</v>
      </c>
      <c r="K689" s="15" t="s">
        <v>38</v>
      </c>
      <c r="L689" s="15" t="s">
        <v>623</v>
      </c>
      <c r="M689" s="15" t="s">
        <v>192</v>
      </c>
    </row>
    <row r="690" spans="1:13" x14ac:dyDescent="0.25">
      <c r="A690" s="14">
        <v>2306</v>
      </c>
      <c r="B690" s="14" t="s">
        <v>12</v>
      </c>
      <c r="C690" s="14">
        <v>15</v>
      </c>
      <c r="D690" s="14">
        <v>113.5</v>
      </c>
      <c r="E690" s="14" t="s">
        <v>60</v>
      </c>
      <c r="F690" s="14">
        <v>-46.35</v>
      </c>
      <c r="G690" s="14" t="s">
        <v>624</v>
      </c>
      <c r="H690" s="14" t="s">
        <v>650</v>
      </c>
      <c r="I690" s="14" t="s">
        <v>15</v>
      </c>
      <c r="J690" s="14" t="s">
        <v>16</v>
      </c>
      <c r="K690" s="14" t="s">
        <v>201</v>
      </c>
      <c r="L690" s="14" t="s">
        <v>625</v>
      </c>
      <c r="M690" s="14" t="s">
        <v>192</v>
      </c>
    </row>
    <row r="691" spans="1:13" x14ac:dyDescent="0.25">
      <c r="A691" s="15">
        <v>4037</v>
      </c>
      <c r="B691" s="15" t="s">
        <v>12</v>
      </c>
      <c r="C691" s="15">
        <v>27</v>
      </c>
      <c r="D691" s="15">
        <v>188.07</v>
      </c>
      <c r="E691" s="15" t="s">
        <v>60</v>
      </c>
      <c r="F691" s="15">
        <v>-101.85</v>
      </c>
      <c r="G691" s="15" t="s">
        <v>114</v>
      </c>
      <c r="H691" s="15" t="s">
        <v>650</v>
      </c>
      <c r="I691" s="15" t="s">
        <v>15</v>
      </c>
      <c r="J691" s="15" t="s">
        <v>16</v>
      </c>
      <c r="K691" s="15" t="s">
        <v>194</v>
      </c>
      <c r="L691" s="15" t="s">
        <v>196</v>
      </c>
      <c r="M691" s="15" t="s">
        <v>192</v>
      </c>
    </row>
    <row r="692" spans="1:13" x14ac:dyDescent="0.25">
      <c r="A692" s="14">
        <v>5863</v>
      </c>
      <c r="B692" s="14" t="s">
        <v>33</v>
      </c>
      <c r="C692" s="14">
        <v>40</v>
      </c>
      <c r="D692" s="14">
        <v>933.21</v>
      </c>
      <c r="E692" s="14" t="s">
        <v>60</v>
      </c>
      <c r="F692" s="14">
        <v>207.18</v>
      </c>
      <c r="G692" s="14" t="s">
        <v>328</v>
      </c>
      <c r="H692" s="14" t="s">
        <v>650</v>
      </c>
      <c r="I692" s="14" t="s">
        <v>15</v>
      </c>
      <c r="J692" s="14" t="s">
        <v>22</v>
      </c>
      <c r="K692" s="14" t="s">
        <v>23</v>
      </c>
      <c r="L692" s="14" t="s">
        <v>298</v>
      </c>
      <c r="M692" s="14" t="s">
        <v>192</v>
      </c>
    </row>
    <row r="693" spans="1:13" x14ac:dyDescent="0.25">
      <c r="A693" s="15">
        <v>7364</v>
      </c>
      <c r="B693" s="15" t="s">
        <v>12</v>
      </c>
      <c r="C693" s="15">
        <v>15</v>
      </c>
      <c r="D693" s="15">
        <v>260.39</v>
      </c>
      <c r="E693" s="15" t="s">
        <v>60</v>
      </c>
      <c r="F693" s="15">
        <v>-48.57</v>
      </c>
      <c r="G693" s="15" t="s">
        <v>626</v>
      </c>
      <c r="H693" s="15" t="s">
        <v>650</v>
      </c>
      <c r="I693" s="15" t="s">
        <v>15</v>
      </c>
      <c r="J693" s="15" t="s">
        <v>16</v>
      </c>
      <c r="K693" s="15" t="s">
        <v>211</v>
      </c>
      <c r="L693" s="15" t="s">
        <v>499</v>
      </c>
      <c r="M693" s="15" t="s">
        <v>192</v>
      </c>
    </row>
    <row r="694" spans="1:13" x14ac:dyDescent="0.25">
      <c r="A694" s="14">
        <v>8551</v>
      </c>
      <c r="B694" s="14" t="s">
        <v>40</v>
      </c>
      <c r="C694" s="14">
        <v>25</v>
      </c>
      <c r="D694" s="14">
        <v>185.64</v>
      </c>
      <c r="E694" s="14" t="s">
        <v>60</v>
      </c>
      <c r="F694" s="14">
        <v>-69.87</v>
      </c>
      <c r="G694" s="14" t="s">
        <v>185</v>
      </c>
      <c r="H694" s="14" t="s">
        <v>650</v>
      </c>
      <c r="I694" s="14" t="s">
        <v>15</v>
      </c>
      <c r="J694" s="14" t="s">
        <v>16</v>
      </c>
      <c r="K694" s="14" t="s">
        <v>201</v>
      </c>
      <c r="L694" s="14" t="s">
        <v>625</v>
      </c>
      <c r="M694" s="14" t="s">
        <v>192</v>
      </c>
    </row>
    <row r="695" spans="1:13" x14ac:dyDescent="0.25">
      <c r="A695" s="15">
        <v>8551</v>
      </c>
      <c r="B695" s="15" t="s">
        <v>40</v>
      </c>
      <c r="C695" s="15">
        <v>34</v>
      </c>
      <c r="D695" s="15">
        <v>225.98</v>
      </c>
      <c r="E695" s="15" t="s">
        <v>60</v>
      </c>
      <c r="F695" s="15">
        <v>-135.74</v>
      </c>
      <c r="G695" s="15" t="s">
        <v>185</v>
      </c>
      <c r="H695" s="15" t="s">
        <v>650</v>
      </c>
      <c r="I695" s="15" t="s">
        <v>15</v>
      </c>
      <c r="J695" s="15" t="s">
        <v>16</v>
      </c>
      <c r="K695" s="15" t="s">
        <v>194</v>
      </c>
      <c r="L695" s="15" t="s">
        <v>196</v>
      </c>
      <c r="M695" s="15" t="s">
        <v>192</v>
      </c>
    </row>
    <row r="696" spans="1:13" x14ac:dyDescent="0.25">
      <c r="A696" s="14">
        <v>15142</v>
      </c>
      <c r="B696" s="14" t="s">
        <v>25</v>
      </c>
      <c r="C696" s="14">
        <v>21</v>
      </c>
      <c r="D696" s="14">
        <v>330.22</v>
      </c>
      <c r="E696" s="14" t="s">
        <v>60</v>
      </c>
      <c r="F696" s="14">
        <v>-51.72</v>
      </c>
      <c r="G696" s="14" t="s">
        <v>185</v>
      </c>
      <c r="H696" s="14" t="s">
        <v>650</v>
      </c>
      <c r="I696" s="14" t="s">
        <v>15</v>
      </c>
      <c r="J696" s="14" t="s">
        <v>16</v>
      </c>
      <c r="K696" s="14" t="s">
        <v>201</v>
      </c>
      <c r="L696" s="14" t="s">
        <v>408</v>
      </c>
      <c r="M696" s="14" t="s">
        <v>192</v>
      </c>
    </row>
    <row r="697" spans="1:13" x14ac:dyDescent="0.25">
      <c r="A697" s="15">
        <v>15872</v>
      </c>
      <c r="B697" s="15" t="s">
        <v>25</v>
      </c>
      <c r="C697" s="15">
        <v>23</v>
      </c>
      <c r="D697" s="15">
        <v>188.53</v>
      </c>
      <c r="E697" s="15" t="s">
        <v>60</v>
      </c>
      <c r="F697" s="15">
        <v>-27.49</v>
      </c>
      <c r="G697" s="15" t="s">
        <v>627</v>
      </c>
      <c r="H697" s="15" t="s">
        <v>650</v>
      </c>
      <c r="I697" s="15" t="s">
        <v>15</v>
      </c>
      <c r="J697" s="15" t="s">
        <v>16</v>
      </c>
      <c r="K697" s="15" t="s">
        <v>194</v>
      </c>
      <c r="L697" s="15" t="s">
        <v>628</v>
      </c>
      <c r="M697" s="15" t="s">
        <v>192</v>
      </c>
    </row>
    <row r="698" spans="1:13" x14ac:dyDescent="0.25">
      <c r="A698" s="14">
        <v>15872</v>
      </c>
      <c r="B698" s="14" t="s">
        <v>25</v>
      </c>
      <c r="C698" s="14">
        <v>19</v>
      </c>
      <c r="D698" s="14">
        <v>718.41</v>
      </c>
      <c r="E698" s="14" t="s">
        <v>60</v>
      </c>
      <c r="F698" s="14">
        <v>23.94</v>
      </c>
      <c r="G698" s="14" t="s">
        <v>627</v>
      </c>
      <c r="H698" s="14" t="s">
        <v>650</v>
      </c>
      <c r="I698" s="14" t="s">
        <v>15</v>
      </c>
      <c r="J698" s="14" t="s">
        <v>16</v>
      </c>
      <c r="K698" s="14" t="s">
        <v>194</v>
      </c>
      <c r="L698" s="14" t="s">
        <v>290</v>
      </c>
      <c r="M698" s="14" t="s">
        <v>192</v>
      </c>
    </row>
    <row r="699" spans="1:13" x14ac:dyDescent="0.25">
      <c r="A699" s="15">
        <v>24386</v>
      </c>
      <c r="B699" s="15" t="s">
        <v>12</v>
      </c>
      <c r="C699" s="15">
        <v>41</v>
      </c>
      <c r="D699" s="15">
        <v>4256.51</v>
      </c>
      <c r="E699" s="15" t="s">
        <v>60</v>
      </c>
      <c r="F699" s="15">
        <v>1653.96</v>
      </c>
      <c r="G699" s="15" t="s">
        <v>114</v>
      </c>
      <c r="H699" s="15" t="s">
        <v>650</v>
      </c>
      <c r="I699" s="15" t="s">
        <v>15</v>
      </c>
      <c r="J699" s="15" t="s">
        <v>44</v>
      </c>
      <c r="K699" s="15" t="s">
        <v>206</v>
      </c>
      <c r="L699" s="15" t="s">
        <v>629</v>
      </c>
      <c r="M699" s="15" t="s">
        <v>192</v>
      </c>
    </row>
    <row r="700" spans="1:13" x14ac:dyDescent="0.25">
      <c r="A700" s="14">
        <v>24386</v>
      </c>
      <c r="B700" s="14" t="s">
        <v>12</v>
      </c>
      <c r="C700" s="14">
        <v>12</v>
      </c>
      <c r="D700" s="14">
        <v>503.08</v>
      </c>
      <c r="E700" s="14" t="s">
        <v>60</v>
      </c>
      <c r="F700" s="14">
        <v>-102.74</v>
      </c>
      <c r="G700" s="14" t="s">
        <v>114</v>
      </c>
      <c r="H700" s="14" t="s">
        <v>650</v>
      </c>
      <c r="I700" s="14" t="s">
        <v>15</v>
      </c>
      <c r="J700" s="14" t="s">
        <v>44</v>
      </c>
      <c r="K700" s="14" t="s">
        <v>206</v>
      </c>
      <c r="L700" s="14" t="s">
        <v>630</v>
      </c>
      <c r="M700" s="14" t="s">
        <v>192</v>
      </c>
    </row>
    <row r="701" spans="1:13" x14ac:dyDescent="0.25">
      <c r="A701" s="15">
        <v>25473</v>
      </c>
      <c r="B701" s="15" t="s">
        <v>12</v>
      </c>
      <c r="C701" s="15">
        <v>20</v>
      </c>
      <c r="D701" s="15">
        <v>794.32</v>
      </c>
      <c r="E701" s="15" t="s">
        <v>60</v>
      </c>
      <c r="F701" s="15">
        <v>67.61</v>
      </c>
      <c r="G701" s="15" t="s">
        <v>626</v>
      </c>
      <c r="H701" s="15" t="s">
        <v>650</v>
      </c>
      <c r="I701" s="15" t="s">
        <v>15</v>
      </c>
      <c r="J701" s="15" t="s">
        <v>16</v>
      </c>
      <c r="K701" s="15" t="s">
        <v>194</v>
      </c>
      <c r="L701" s="15" t="s">
        <v>290</v>
      </c>
      <c r="M701" s="15" t="s">
        <v>192</v>
      </c>
    </row>
    <row r="702" spans="1:13" x14ac:dyDescent="0.25">
      <c r="A702" s="14">
        <v>26691</v>
      </c>
      <c r="B702" s="14" t="s">
        <v>25</v>
      </c>
      <c r="C702" s="14">
        <v>37</v>
      </c>
      <c r="D702" s="14">
        <v>270.43</v>
      </c>
      <c r="E702" s="14" t="s">
        <v>60</v>
      </c>
      <c r="F702" s="14">
        <v>-83.16</v>
      </c>
      <c r="G702" s="14" t="s">
        <v>624</v>
      </c>
      <c r="H702" s="14" t="s">
        <v>649</v>
      </c>
      <c r="I702" s="14" t="s">
        <v>15</v>
      </c>
      <c r="J702" s="14" t="s">
        <v>16</v>
      </c>
      <c r="K702" s="14" t="s">
        <v>201</v>
      </c>
      <c r="L702" s="14" t="s">
        <v>277</v>
      </c>
      <c r="M702" s="14" t="s">
        <v>192</v>
      </c>
    </row>
    <row r="703" spans="1:13" x14ac:dyDescent="0.25">
      <c r="A703" s="15">
        <v>29927</v>
      </c>
      <c r="B703" s="15" t="s">
        <v>12</v>
      </c>
      <c r="C703" s="15">
        <v>19</v>
      </c>
      <c r="D703" s="15">
        <v>257.97000000000003</v>
      </c>
      <c r="E703" s="15" t="s">
        <v>60</v>
      </c>
      <c r="F703" s="15">
        <v>33.18</v>
      </c>
      <c r="G703" s="15" t="s">
        <v>114</v>
      </c>
      <c r="H703" s="15" t="s">
        <v>649</v>
      </c>
      <c r="I703" s="15" t="s">
        <v>15</v>
      </c>
      <c r="J703" s="15" t="s">
        <v>16</v>
      </c>
      <c r="K703" s="15" t="s">
        <v>201</v>
      </c>
      <c r="L703" s="15" t="s">
        <v>372</v>
      </c>
      <c r="M703" s="15" t="s">
        <v>192</v>
      </c>
    </row>
    <row r="704" spans="1:13" x14ac:dyDescent="0.25">
      <c r="A704" s="14">
        <v>33250</v>
      </c>
      <c r="B704" s="14" t="s">
        <v>25</v>
      </c>
      <c r="C704" s="14">
        <v>40</v>
      </c>
      <c r="D704" s="14">
        <v>7381.19</v>
      </c>
      <c r="E704" s="14" t="s">
        <v>60</v>
      </c>
      <c r="F704" s="14">
        <v>2998.88</v>
      </c>
      <c r="G704" s="14" t="s">
        <v>328</v>
      </c>
      <c r="H704" s="14" t="s">
        <v>649</v>
      </c>
      <c r="I704" s="14" t="s">
        <v>15</v>
      </c>
      <c r="J704" s="14" t="s">
        <v>16</v>
      </c>
      <c r="K704" s="14" t="s">
        <v>38</v>
      </c>
      <c r="L704" s="14" t="s">
        <v>480</v>
      </c>
      <c r="M704" s="14" t="s">
        <v>192</v>
      </c>
    </row>
    <row r="705" spans="1:13" x14ac:dyDescent="0.25">
      <c r="A705" s="15">
        <v>37862</v>
      </c>
      <c r="B705" s="15" t="s">
        <v>25</v>
      </c>
      <c r="C705" s="15">
        <v>27</v>
      </c>
      <c r="D705" s="15">
        <v>1603.27</v>
      </c>
      <c r="E705" s="15" t="s">
        <v>60</v>
      </c>
      <c r="F705" s="15">
        <v>452.49</v>
      </c>
      <c r="G705" s="15" t="s">
        <v>328</v>
      </c>
      <c r="H705" s="15" t="s">
        <v>649</v>
      </c>
      <c r="I705" s="15" t="s">
        <v>15</v>
      </c>
      <c r="J705" s="15" t="s">
        <v>16</v>
      </c>
      <c r="K705" s="15" t="s">
        <v>38</v>
      </c>
      <c r="L705" s="15" t="s">
        <v>263</v>
      </c>
      <c r="M705" s="15" t="s">
        <v>192</v>
      </c>
    </row>
    <row r="706" spans="1:13" x14ac:dyDescent="0.25">
      <c r="A706" s="14">
        <v>39015</v>
      </c>
      <c r="B706" s="14" t="s">
        <v>33</v>
      </c>
      <c r="C706" s="14">
        <v>11</v>
      </c>
      <c r="D706" s="14">
        <v>74.02</v>
      </c>
      <c r="E706" s="14" t="s">
        <v>60</v>
      </c>
      <c r="F706" s="14">
        <v>-28.45</v>
      </c>
      <c r="G706" s="14" t="s">
        <v>182</v>
      </c>
      <c r="H706" s="14" t="s">
        <v>649</v>
      </c>
      <c r="I706" s="14" t="s">
        <v>15</v>
      </c>
      <c r="J706" s="14" t="s">
        <v>16</v>
      </c>
      <c r="K706" s="14" t="s">
        <v>194</v>
      </c>
      <c r="L706" s="14" t="s">
        <v>411</v>
      </c>
      <c r="M706" s="14" t="s">
        <v>192</v>
      </c>
    </row>
    <row r="707" spans="1:13" x14ac:dyDescent="0.25">
      <c r="A707" s="15">
        <v>40962</v>
      </c>
      <c r="B707" s="15" t="s">
        <v>40</v>
      </c>
      <c r="C707" s="15">
        <v>28</v>
      </c>
      <c r="D707" s="15">
        <v>1553.66</v>
      </c>
      <c r="E707" s="15" t="s">
        <v>60</v>
      </c>
      <c r="F707" s="15">
        <v>547.48</v>
      </c>
      <c r="G707" s="15" t="s">
        <v>626</v>
      </c>
      <c r="H707" s="15" t="s">
        <v>649</v>
      </c>
      <c r="I707" s="15" t="s">
        <v>15</v>
      </c>
      <c r="J707" s="15" t="s">
        <v>16</v>
      </c>
      <c r="K707" s="15" t="s">
        <v>38</v>
      </c>
      <c r="L707" s="15" t="s">
        <v>631</v>
      </c>
      <c r="M707" s="15" t="s">
        <v>192</v>
      </c>
    </row>
    <row r="708" spans="1:13" x14ac:dyDescent="0.25">
      <c r="A708" s="14">
        <v>40962</v>
      </c>
      <c r="B708" s="14" t="s">
        <v>40</v>
      </c>
      <c r="C708" s="14">
        <v>30</v>
      </c>
      <c r="D708" s="14">
        <v>3276.9965000000002</v>
      </c>
      <c r="E708" s="14" t="s">
        <v>60</v>
      </c>
      <c r="F708" s="14">
        <v>653.05999999999995</v>
      </c>
      <c r="G708" s="14" t="s">
        <v>626</v>
      </c>
      <c r="H708" s="14" t="s">
        <v>649</v>
      </c>
      <c r="I708" s="14" t="s">
        <v>15</v>
      </c>
      <c r="J708" s="14" t="s">
        <v>44</v>
      </c>
      <c r="K708" s="14" t="s">
        <v>141</v>
      </c>
      <c r="L708" s="14" t="s">
        <v>632</v>
      </c>
      <c r="M708" s="14" t="s">
        <v>192</v>
      </c>
    </row>
    <row r="709" spans="1:13" x14ac:dyDescent="0.25">
      <c r="A709" s="15">
        <v>50949</v>
      </c>
      <c r="B709" s="15" t="s">
        <v>33</v>
      </c>
      <c r="C709" s="15">
        <v>46</v>
      </c>
      <c r="D709" s="15">
        <v>4804.0384999999997</v>
      </c>
      <c r="E709" s="15" t="s">
        <v>60</v>
      </c>
      <c r="F709" s="15">
        <v>1077.92</v>
      </c>
      <c r="G709" s="15" t="s">
        <v>328</v>
      </c>
      <c r="H709" s="15" t="s">
        <v>649</v>
      </c>
      <c r="I709" s="15" t="s">
        <v>15</v>
      </c>
      <c r="J709" s="15" t="s">
        <v>44</v>
      </c>
      <c r="K709" s="15" t="s">
        <v>141</v>
      </c>
      <c r="L709" s="15" t="s">
        <v>409</v>
      </c>
      <c r="M709" s="15" t="s">
        <v>192</v>
      </c>
    </row>
    <row r="710" spans="1:13" x14ac:dyDescent="0.25">
      <c r="A710" s="14">
        <v>53152</v>
      </c>
      <c r="B710" s="14" t="s">
        <v>33</v>
      </c>
      <c r="C710" s="14">
        <v>5</v>
      </c>
      <c r="D710" s="14">
        <v>185.79</v>
      </c>
      <c r="E710" s="14" t="s">
        <v>60</v>
      </c>
      <c r="F710" s="14">
        <v>-159.68</v>
      </c>
      <c r="G710" s="14" t="s">
        <v>116</v>
      </c>
      <c r="H710" s="14" t="s">
        <v>649</v>
      </c>
      <c r="I710" s="14" t="s">
        <v>15</v>
      </c>
      <c r="J710" s="14" t="s">
        <v>44</v>
      </c>
      <c r="K710" s="14" t="s">
        <v>206</v>
      </c>
      <c r="L710" s="14" t="s">
        <v>633</v>
      </c>
      <c r="M710" s="14" t="s">
        <v>192</v>
      </c>
    </row>
    <row r="711" spans="1:13" x14ac:dyDescent="0.25">
      <c r="A711" s="15">
        <v>53152</v>
      </c>
      <c r="B711" s="15" t="s">
        <v>33</v>
      </c>
      <c r="C711" s="15">
        <v>9</v>
      </c>
      <c r="D711" s="15">
        <v>186.67</v>
      </c>
      <c r="E711" s="15" t="s">
        <v>60</v>
      </c>
      <c r="F711" s="15">
        <v>2.06</v>
      </c>
      <c r="G711" s="15" t="s">
        <v>116</v>
      </c>
      <c r="H711" s="15" t="s">
        <v>649</v>
      </c>
      <c r="I711" s="15" t="s">
        <v>15</v>
      </c>
      <c r="J711" s="15" t="s">
        <v>16</v>
      </c>
      <c r="K711" s="15" t="s">
        <v>194</v>
      </c>
      <c r="L711" s="15" t="s">
        <v>520</v>
      </c>
      <c r="M711" s="15" t="s">
        <v>192</v>
      </c>
    </row>
    <row r="712" spans="1:13" x14ac:dyDescent="0.25">
      <c r="A712" s="14">
        <v>55526</v>
      </c>
      <c r="B712" s="14" t="s">
        <v>12</v>
      </c>
      <c r="C712" s="14">
        <v>23</v>
      </c>
      <c r="D712" s="14">
        <v>445.17</v>
      </c>
      <c r="E712" s="14" t="s">
        <v>60</v>
      </c>
      <c r="F712" s="14">
        <v>38.11</v>
      </c>
      <c r="G712" s="14" t="s">
        <v>328</v>
      </c>
      <c r="H712" s="14" t="s">
        <v>649</v>
      </c>
      <c r="I712" s="14" t="s">
        <v>15</v>
      </c>
      <c r="J712" s="14" t="s">
        <v>16</v>
      </c>
      <c r="K712" s="14" t="s">
        <v>194</v>
      </c>
      <c r="L712" s="14" t="s">
        <v>336</v>
      </c>
      <c r="M712" s="14" t="s">
        <v>192</v>
      </c>
    </row>
    <row r="713" spans="1:13" x14ac:dyDescent="0.25">
      <c r="A713" s="15">
        <v>57153</v>
      </c>
      <c r="B713" s="15" t="s">
        <v>40</v>
      </c>
      <c r="C713" s="15">
        <v>45</v>
      </c>
      <c r="D713" s="15">
        <v>698.1</v>
      </c>
      <c r="E713" s="15" t="s">
        <v>60</v>
      </c>
      <c r="F713" s="15">
        <v>336.25</v>
      </c>
      <c r="G713" s="15" t="s">
        <v>185</v>
      </c>
      <c r="H713" s="15" t="s">
        <v>649</v>
      </c>
      <c r="I713" s="15" t="s">
        <v>15</v>
      </c>
      <c r="J713" s="15" t="s">
        <v>16</v>
      </c>
      <c r="K713" s="15" t="s">
        <v>211</v>
      </c>
      <c r="L713" s="15" t="s">
        <v>399</v>
      </c>
      <c r="M713" s="15" t="s">
        <v>192</v>
      </c>
    </row>
    <row r="714" spans="1:13" x14ac:dyDescent="0.25">
      <c r="A714" s="14">
        <v>59878</v>
      </c>
      <c r="B714" s="14" t="s">
        <v>12</v>
      </c>
      <c r="C714" s="14">
        <v>23</v>
      </c>
      <c r="D714" s="14">
        <v>249.64</v>
      </c>
      <c r="E714" s="14" t="s">
        <v>60</v>
      </c>
      <c r="F714" s="14">
        <v>-91.65</v>
      </c>
      <c r="G714" s="14" t="s">
        <v>187</v>
      </c>
      <c r="H714" s="14" t="s">
        <v>649</v>
      </c>
      <c r="I714" s="14" t="s">
        <v>15</v>
      </c>
      <c r="J714" s="14" t="s">
        <v>16</v>
      </c>
      <c r="K714" s="14" t="s">
        <v>17</v>
      </c>
      <c r="L714" s="14" t="s">
        <v>198</v>
      </c>
      <c r="M714" s="14" t="s">
        <v>192</v>
      </c>
    </row>
    <row r="715" spans="1:13" x14ac:dyDescent="0.25">
      <c r="A715" s="15">
        <v>1600</v>
      </c>
      <c r="B715" s="15" t="s">
        <v>33</v>
      </c>
      <c r="C715" s="15">
        <v>32</v>
      </c>
      <c r="D715" s="15">
        <v>303.58999999999997</v>
      </c>
      <c r="E715" s="15" t="s">
        <v>60</v>
      </c>
      <c r="F715" s="15">
        <v>-45.99</v>
      </c>
      <c r="G715" s="15" t="s">
        <v>634</v>
      </c>
      <c r="H715" s="15" t="s">
        <v>649</v>
      </c>
      <c r="I715" s="15" t="s">
        <v>15</v>
      </c>
      <c r="J715" s="15" t="s">
        <v>22</v>
      </c>
      <c r="K715" s="15" t="s">
        <v>23</v>
      </c>
      <c r="L715" s="15" t="s">
        <v>454</v>
      </c>
      <c r="M715" s="15" t="s">
        <v>192</v>
      </c>
    </row>
    <row r="716" spans="1:13" x14ac:dyDescent="0.25">
      <c r="A716" s="14">
        <v>1600</v>
      </c>
      <c r="B716" s="14" t="s">
        <v>33</v>
      </c>
      <c r="C716" s="14">
        <v>36</v>
      </c>
      <c r="D716" s="14">
        <v>191.6</v>
      </c>
      <c r="E716" s="14" t="s">
        <v>60</v>
      </c>
      <c r="F716" s="14">
        <v>-150.74</v>
      </c>
      <c r="G716" s="14" t="s">
        <v>634</v>
      </c>
      <c r="H716" s="14" t="s">
        <v>649</v>
      </c>
      <c r="I716" s="14" t="s">
        <v>15</v>
      </c>
      <c r="J716" s="14" t="s">
        <v>16</v>
      </c>
      <c r="K716" s="14" t="s">
        <v>194</v>
      </c>
      <c r="L716" s="14" t="s">
        <v>635</v>
      </c>
      <c r="M716" s="14" t="s">
        <v>192</v>
      </c>
    </row>
    <row r="717" spans="1:13" x14ac:dyDescent="0.25">
      <c r="A717" s="15">
        <v>2373</v>
      </c>
      <c r="B717" s="15" t="s">
        <v>25</v>
      </c>
      <c r="C717" s="15">
        <v>36</v>
      </c>
      <c r="D717" s="15">
        <v>317.58999999999997</v>
      </c>
      <c r="E717" s="15" t="s">
        <v>60</v>
      </c>
      <c r="F717" s="15">
        <v>-46.12</v>
      </c>
      <c r="G717" s="15" t="s">
        <v>188</v>
      </c>
      <c r="H717" s="15" t="s">
        <v>649</v>
      </c>
      <c r="I717" s="15" t="s">
        <v>15</v>
      </c>
      <c r="J717" s="15" t="s">
        <v>16</v>
      </c>
      <c r="K717" s="15" t="s">
        <v>201</v>
      </c>
      <c r="L717" s="15" t="s">
        <v>440</v>
      </c>
      <c r="M717" s="15" t="s">
        <v>192</v>
      </c>
    </row>
    <row r="718" spans="1:13" x14ac:dyDescent="0.25">
      <c r="A718" s="14">
        <v>3109</v>
      </c>
      <c r="B718" s="14" t="s">
        <v>28</v>
      </c>
      <c r="C718" s="14">
        <v>37</v>
      </c>
      <c r="D718" s="14">
        <v>6477.7394999999997</v>
      </c>
      <c r="E718" s="14" t="s">
        <v>60</v>
      </c>
      <c r="F718" s="14">
        <v>1653.97</v>
      </c>
      <c r="G718" s="14" t="s">
        <v>634</v>
      </c>
      <c r="H718" s="14" t="s">
        <v>649</v>
      </c>
      <c r="I718" s="14" t="s">
        <v>15</v>
      </c>
      <c r="J718" s="14" t="s">
        <v>44</v>
      </c>
      <c r="K718" s="14" t="s">
        <v>141</v>
      </c>
      <c r="L718" s="14" t="s">
        <v>636</v>
      </c>
      <c r="M718" s="14" t="s">
        <v>192</v>
      </c>
    </row>
    <row r="719" spans="1:13" x14ac:dyDescent="0.25">
      <c r="A719" s="15">
        <v>12452</v>
      </c>
      <c r="B719" s="15" t="s">
        <v>33</v>
      </c>
      <c r="C719" s="15">
        <v>1</v>
      </c>
      <c r="D719" s="15">
        <v>356.95</v>
      </c>
      <c r="E719" s="15" t="s">
        <v>60</v>
      </c>
      <c r="F719" s="15">
        <v>-228.24</v>
      </c>
      <c r="G719" s="15" t="s">
        <v>189</v>
      </c>
      <c r="H719" s="15" t="s">
        <v>649</v>
      </c>
      <c r="I719" s="15" t="s">
        <v>15</v>
      </c>
      <c r="J719" s="15" t="s">
        <v>16</v>
      </c>
      <c r="K719" s="15" t="s">
        <v>201</v>
      </c>
      <c r="L719" s="15" t="s">
        <v>637</v>
      </c>
      <c r="M719" s="15" t="s">
        <v>192</v>
      </c>
    </row>
    <row r="720" spans="1:13" x14ac:dyDescent="0.25">
      <c r="A720" s="14">
        <v>12452</v>
      </c>
      <c r="B720" s="14" t="s">
        <v>33</v>
      </c>
      <c r="C720" s="14">
        <v>38</v>
      </c>
      <c r="D720" s="14">
        <v>2063.42</v>
      </c>
      <c r="E720" s="14" t="s">
        <v>60</v>
      </c>
      <c r="F720" s="14">
        <v>989.95</v>
      </c>
      <c r="G720" s="14" t="s">
        <v>189</v>
      </c>
      <c r="H720" s="14" t="s">
        <v>649</v>
      </c>
      <c r="I720" s="14" t="s">
        <v>15</v>
      </c>
      <c r="J720" s="14" t="s">
        <v>16</v>
      </c>
      <c r="K720" s="14" t="s">
        <v>194</v>
      </c>
      <c r="L720" s="14" t="s">
        <v>638</v>
      </c>
      <c r="M720" s="14" t="s">
        <v>192</v>
      </c>
    </row>
    <row r="721" spans="1:13" x14ac:dyDescent="0.25">
      <c r="A721" s="15">
        <v>15808</v>
      </c>
      <c r="B721" s="15" t="s">
        <v>40</v>
      </c>
      <c r="C721" s="15">
        <v>45</v>
      </c>
      <c r="D721" s="15">
        <v>882.96</v>
      </c>
      <c r="E721" s="15" t="s">
        <v>60</v>
      </c>
      <c r="F721" s="15">
        <v>11.65</v>
      </c>
      <c r="G721" s="15" t="s">
        <v>189</v>
      </c>
      <c r="H721" s="15" t="s">
        <v>649</v>
      </c>
      <c r="I721" s="15" t="s">
        <v>15</v>
      </c>
      <c r="J721" s="15" t="s">
        <v>44</v>
      </c>
      <c r="K721" s="15" t="s">
        <v>206</v>
      </c>
      <c r="L721" s="15" t="s">
        <v>305</v>
      </c>
      <c r="M721" s="15" t="s">
        <v>192</v>
      </c>
    </row>
    <row r="722" spans="1:13" x14ac:dyDescent="0.25">
      <c r="A722" s="14">
        <v>29318</v>
      </c>
      <c r="B722" s="14" t="s">
        <v>25</v>
      </c>
      <c r="C722" s="14">
        <v>34</v>
      </c>
      <c r="D722" s="14">
        <v>3375.3074999999999</v>
      </c>
      <c r="E722" s="14" t="s">
        <v>60</v>
      </c>
      <c r="F722" s="14">
        <v>562.13</v>
      </c>
      <c r="G722" s="14" t="s">
        <v>57</v>
      </c>
      <c r="H722" s="14" t="s">
        <v>649</v>
      </c>
      <c r="I722" s="14" t="s">
        <v>15</v>
      </c>
      <c r="J722" s="14" t="s">
        <v>44</v>
      </c>
      <c r="K722" s="14" t="s">
        <v>141</v>
      </c>
      <c r="L722" s="14" t="s">
        <v>467</v>
      </c>
      <c r="M722" s="14" t="s">
        <v>192</v>
      </c>
    </row>
    <row r="723" spans="1:13" x14ac:dyDescent="0.25">
      <c r="A723" s="15">
        <v>30016</v>
      </c>
      <c r="B723" s="15" t="s">
        <v>40</v>
      </c>
      <c r="C723" s="15">
        <v>15</v>
      </c>
      <c r="D723" s="15">
        <v>85.56</v>
      </c>
      <c r="E723" s="15" t="s">
        <v>60</v>
      </c>
      <c r="F723" s="15">
        <v>-41.58</v>
      </c>
      <c r="G723" s="15" t="s">
        <v>189</v>
      </c>
      <c r="H723" s="15" t="s">
        <v>649</v>
      </c>
      <c r="I723" s="15" t="s">
        <v>15</v>
      </c>
      <c r="J723" s="15" t="s">
        <v>16</v>
      </c>
      <c r="K723" s="15" t="s">
        <v>194</v>
      </c>
      <c r="L723" s="15" t="s">
        <v>346</v>
      </c>
      <c r="M723" s="15" t="s">
        <v>192</v>
      </c>
    </row>
    <row r="724" spans="1:13" x14ac:dyDescent="0.25">
      <c r="A724" s="14">
        <v>30016</v>
      </c>
      <c r="B724" s="14" t="s">
        <v>40</v>
      </c>
      <c r="C724" s="14">
        <v>8</v>
      </c>
      <c r="D724" s="14">
        <v>754.65549999999996</v>
      </c>
      <c r="E724" s="14" t="s">
        <v>60</v>
      </c>
      <c r="F724" s="14">
        <v>-212.55</v>
      </c>
      <c r="G724" s="14" t="s">
        <v>189</v>
      </c>
      <c r="H724" s="14" t="s">
        <v>649</v>
      </c>
      <c r="I724" s="14" t="s">
        <v>15</v>
      </c>
      <c r="J724" s="14" t="s">
        <v>44</v>
      </c>
      <c r="K724" s="14" t="s">
        <v>141</v>
      </c>
      <c r="L724" s="14" t="s">
        <v>501</v>
      </c>
      <c r="M724" s="14" t="s">
        <v>192</v>
      </c>
    </row>
    <row r="725" spans="1:13" x14ac:dyDescent="0.25">
      <c r="A725" s="15">
        <v>40961</v>
      </c>
      <c r="B725" s="15" t="s">
        <v>33</v>
      </c>
      <c r="C725" s="15">
        <v>7</v>
      </c>
      <c r="D725" s="15">
        <v>23.84</v>
      </c>
      <c r="E725" s="15" t="s">
        <v>60</v>
      </c>
      <c r="F725" s="15">
        <v>5.88</v>
      </c>
      <c r="G725" s="15" t="s">
        <v>189</v>
      </c>
      <c r="H725" s="15" t="s">
        <v>649</v>
      </c>
      <c r="I725" s="15" t="s">
        <v>15</v>
      </c>
      <c r="J725" s="15" t="s">
        <v>16</v>
      </c>
      <c r="K725" s="15" t="s">
        <v>190</v>
      </c>
      <c r="L725" s="15" t="s">
        <v>554</v>
      </c>
      <c r="M725" s="15" t="s">
        <v>192</v>
      </c>
    </row>
    <row r="726" spans="1:13" x14ac:dyDescent="0.25">
      <c r="A726" s="14">
        <v>41543</v>
      </c>
      <c r="B726" s="14" t="s">
        <v>28</v>
      </c>
      <c r="C726" s="14">
        <v>24</v>
      </c>
      <c r="D726" s="14">
        <v>1318.8685</v>
      </c>
      <c r="E726" s="14" t="s">
        <v>60</v>
      </c>
      <c r="F726" s="14">
        <v>172.33</v>
      </c>
      <c r="G726" s="14" t="s">
        <v>189</v>
      </c>
      <c r="H726" s="14" t="s">
        <v>649</v>
      </c>
      <c r="I726" s="14" t="s">
        <v>15</v>
      </c>
      <c r="J726" s="14" t="s">
        <v>44</v>
      </c>
      <c r="K726" s="14" t="s">
        <v>141</v>
      </c>
      <c r="L726" s="14" t="s">
        <v>280</v>
      </c>
      <c r="M726" s="14" t="s">
        <v>192</v>
      </c>
    </row>
    <row r="727" spans="1:13" x14ac:dyDescent="0.25">
      <c r="A727" s="15">
        <v>56101</v>
      </c>
      <c r="B727" s="15" t="s">
        <v>25</v>
      </c>
      <c r="C727" s="15">
        <v>44</v>
      </c>
      <c r="D727" s="15">
        <v>5347.13</v>
      </c>
      <c r="E727" s="15" t="s">
        <v>60</v>
      </c>
      <c r="F727" s="15">
        <v>1886.41</v>
      </c>
      <c r="G727" s="15" t="s">
        <v>189</v>
      </c>
      <c r="H727" s="15" t="s">
        <v>649</v>
      </c>
      <c r="I727" s="15" t="s">
        <v>15</v>
      </c>
      <c r="J727" s="15" t="s">
        <v>16</v>
      </c>
      <c r="K727" s="15" t="s">
        <v>201</v>
      </c>
      <c r="L727" s="15" t="s">
        <v>639</v>
      </c>
      <c r="M727" s="15" t="s">
        <v>192</v>
      </c>
    </row>
    <row r="728" spans="1:13" x14ac:dyDescent="0.25">
      <c r="A728" s="14">
        <v>1059</v>
      </c>
      <c r="B728" s="14" t="s">
        <v>40</v>
      </c>
      <c r="C728" s="14">
        <v>22</v>
      </c>
      <c r="D728" s="14">
        <v>127.33</v>
      </c>
      <c r="E728" s="14" t="s">
        <v>60</v>
      </c>
      <c r="F728" s="14">
        <v>5.3</v>
      </c>
      <c r="G728" s="14" t="s">
        <v>640</v>
      </c>
      <c r="H728" s="14" t="s">
        <v>649</v>
      </c>
      <c r="I728" s="14" t="s">
        <v>15</v>
      </c>
      <c r="J728" s="14" t="s">
        <v>16</v>
      </c>
      <c r="K728" s="14" t="s">
        <v>201</v>
      </c>
      <c r="L728" s="14" t="s">
        <v>641</v>
      </c>
      <c r="M728" s="14" t="s">
        <v>192</v>
      </c>
    </row>
    <row r="729" spans="1:13" x14ac:dyDescent="0.25">
      <c r="A729" s="15">
        <v>1059</v>
      </c>
      <c r="B729" s="15" t="s">
        <v>40</v>
      </c>
      <c r="C729" s="15">
        <v>24</v>
      </c>
      <c r="D729" s="15">
        <v>990.1</v>
      </c>
      <c r="E729" s="15" t="s">
        <v>60</v>
      </c>
      <c r="F729" s="15">
        <v>310.22000000000003</v>
      </c>
      <c r="G729" s="15" t="s">
        <v>640</v>
      </c>
      <c r="H729" s="15" t="s">
        <v>649</v>
      </c>
      <c r="I729" s="15" t="s">
        <v>15</v>
      </c>
      <c r="J729" s="15" t="s">
        <v>16</v>
      </c>
      <c r="K729" s="15" t="s">
        <v>201</v>
      </c>
      <c r="L729" s="15" t="s">
        <v>516</v>
      </c>
      <c r="M729" s="15" t="s">
        <v>192</v>
      </c>
    </row>
    <row r="730" spans="1:13" x14ac:dyDescent="0.25">
      <c r="A730" s="14">
        <v>1826</v>
      </c>
      <c r="B730" s="14" t="s">
        <v>25</v>
      </c>
      <c r="C730" s="14">
        <v>5</v>
      </c>
      <c r="D730" s="14">
        <v>28.32</v>
      </c>
      <c r="E730" s="14" t="s">
        <v>60</v>
      </c>
      <c r="F730" s="14">
        <v>-14.35</v>
      </c>
      <c r="G730" s="14" t="s">
        <v>217</v>
      </c>
      <c r="H730" s="14" t="s">
        <v>649</v>
      </c>
      <c r="I730" s="14" t="s">
        <v>15</v>
      </c>
      <c r="J730" s="14" t="s">
        <v>16</v>
      </c>
      <c r="K730" s="14" t="s">
        <v>194</v>
      </c>
      <c r="L730" s="14" t="s">
        <v>477</v>
      </c>
      <c r="M730" s="14" t="s">
        <v>192</v>
      </c>
    </row>
    <row r="731" spans="1:13" x14ac:dyDescent="0.25">
      <c r="A731" s="15">
        <v>20003</v>
      </c>
      <c r="B731" s="15" t="s">
        <v>33</v>
      </c>
      <c r="C731" s="15">
        <v>39</v>
      </c>
      <c r="D731" s="15">
        <v>796.08</v>
      </c>
      <c r="E731" s="15" t="s">
        <v>60</v>
      </c>
      <c r="F731" s="15">
        <v>30.29</v>
      </c>
      <c r="G731" s="15" t="s">
        <v>642</v>
      </c>
      <c r="H731" s="15" t="s">
        <v>649</v>
      </c>
      <c r="I731" s="15" t="s">
        <v>15</v>
      </c>
      <c r="J731" s="15" t="s">
        <v>44</v>
      </c>
      <c r="K731" s="15" t="s">
        <v>206</v>
      </c>
      <c r="L731" s="15" t="s">
        <v>305</v>
      </c>
      <c r="M731" s="15" t="s">
        <v>192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4"/>
  <sheetViews>
    <sheetView workbookViewId="0">
      <selection activeCell="H4" sqref="H4"/>
    </sheetView>
  </sheetViews>
  <sheetFormatPr defaultRowHeight="15" x14ac:dyDescent="0.25"/>
  <cols>
    <col min="1" max="1" width="12.140625" bestFit="1" customWidth="1"/>
    <col min="2" max="2" width="16.28515625" bestFit="1" customWidth="1"/>
    <col min="3" max="4" width="12" bestFit="1" customWidth="1"/>
    <col min="5" max="5" width="17.7109375" bestFit="1" customWidth="1"/>
    <col min="6" max="6" width="17.28515625" bestFit="1" customWidth="1"/>
  </cols>
  <sheetData>
    <row r="1" spans="1:8" x14ac:dyDescent="0.25">
      <c r="B1" s="10" t="s">
        <v>644</v>
      </c>
    </row>
    <row r="2" spans="1:8" x14ac:dyDescent="0.25">
      <c r="B2" t="s">
        <v>13</v>
      </c>
      <c r="C2" t="s">
        <v>60</v>
      </c>
      <c r="D2" t="s">
        <v>645</v>
      </c>
    </row>
    <row r="3" spans="1:8" x14ac:dyDescent="0.25">
      <c r="A3" t="s">
        <v>647</v>
      </c>
      <c r="B3" s="12">
        <v>242731.57550000001</v>
      </c>
      <c r="C3" s="12">
        <v>854296.11149999977</v>
      </c>
      <c r="D3" s="12">
        <v>1097027.6869999997</v>
      </c>
    </row>
    <row r="4" spans="1:8" x14ac:dyDescent="0.25">
      <c r="H4" t="s">
        <v>671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14"/>
  <sheetViews>
    <sheetView workbookViewId="0">
      <selection activeCell="H16" sqref="H16"/>
    </sheetView>
  </sheetViews>
  <sheetFormatPr defaultRowHeight="15" x14ac:dyDescent="0.25"/>
  <cols>
    <col min="1" max="1" width="12.140625" bestFit="1" customWidth="1"/>
    <col min="2" max="2" width="16.28515625" bestFit="1" customWidth="1"/>
    <col min="3" max="3" width="12" bestFit="1" customWidth="1"/>
    <col min="4" max="4" width="10" bestFit="1" customWidth="1"/>
    <col min="5" max="6" width="11" bestFit="1" customWidth="1"/>
    <col min="7" max="7" width="10" bestFit="1" customWidth="1"/>
    <col min="8" max="8" width="12" bestFit="1" customWidth="1"/>
  </cols>
  <sheetData>
    <row r="1" spans="1:8" x14ac:dyDescent="0.25">
      <c r="B1" s="10" t="s">
        <v>644</v>
      </c>
    </row>
    <row r="2" spans="1:8" x14ac:dyDescent="0.25">
      <c r="B2" t="s">
        <v>651</v>
      </c>
      <c r="C2" t="s">
        <v>652</v>
      </c>
      <c r="D2" t="s">
        <v>648</v>
      </c>
      <c r="E2" t="s">
        <v>649</v>
      </c>
      <c r="F2" t="s">
        <v>653</v>
      </c>
      <c r="G2" t="s">
        <v>650</v>
      </c>
      <c r="H2" t="s">
        <v>645</v>
      </c>
    </row>
    <row r="3" spans="1:8" x14ac:dyDescent="0.25">
      <c r="A3" t="s">
        <v>647</v>
      </c>
      <c r="B3" s="12">
        <v>271205.10099999997</v>
      </c>
      <c r="C3" s="12">
        <v>275140.75549999997</v>
      </c>
      <c r="D3" s="12">
        <v>36306.498</v>
      </c>
      <c r="E3" s="12">
        <v>81727.772499999992</v>
      </c>
      <c r="F3" s="12">
        <v>346001.42399999965</v>
      </c>
      <c r="G3" s="12">
        <v>86646.136000000013</v>
      </c>
      <c r="H3" s="12">
        <v>1097027.6869999997</v>
      </c>
    </row>
    <row r="6" spans="1:8" x14ac:dyDescent="0.25">
      <c r="B6" s="11" t="s">
        <v>651</v>
      </c>
      <c r="C6" s="11" t="s">
        <v>652</v>
      </c>
      <c r="D6" s="11" t="s">
        <v>648</v>
      </c>
      <c r="E6" s="11" t="s">
        <v>649</v>
      </c>
      <c r="F6" s="11" t="s">
        <v>653</v>
      </c>
      <c r="G6" s="11" t="s">
        <v>650</v>
      </c>
    </row>
    <row r="7" spans="1:8" x14ac:dyDescent="0.25">
      <c r="A7" s="13" t="s">
        <v>647</v>
      </c>
      <c r="B7">
        <f>GETPIVOTDATA("Sales",$A$1,"Region","Alaska")</f>
        <v>271205.10099999997</v>
      </c>
      <c r="C7">
        <f>GETPIVOTDATA("Sales",$A$1,"Region","Montana")</f>
        <v>275140.75549999997</v>
      </c>
      <c r="D7">
        <f>GETPIVOTDATA("Sales",$A$1,"Region","Nevada")</f>
        <v>36306.498</v>
      </c>
      <c r="E7">
        <f>GETPIVOTDATA("Sales",$A$1,"Region","Oregon")</f>
        <v>81727.772499999992</v>
      </c>
      <c r="F7">
        <f>GETPIVOTDATA("Sales",$A$1,"Region","Texas")</f>
        <v>346001.42399999965</v>
      </c>
      <c r="G7">
        <f>GETPIVOTDATA("Sales",$A$1,"Region","Utah")</f>
        <v>86646.136000000013</v>
      </c>
    </row>
    <row r="13" spans="1:8" x14ac:dyDescent="0.25">
      <c r="B13" t="s">
        <v>659</v>
      </c>
    </row>
    <row r="14" spans="1:8" x14ac:dyDescent="0.25">
      <c r="B14">
        <f>MAX(B3:G3)</f>
        <v>346001.42399999965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11"/>
  <sheetViews>
    <sheetView zoomScaleNormal="100" workbookViewId="0"/>
  </sheetViews>
  <sheetFormatPr defaultRowHeight="15" x14ac:dyDescent="0.25"/>
  <cols>
    <col min="1" max="1" width="13.140625" bestFit="1" customWidth="1"/>
    <col min="2" max="2" width="21.85546875" bestFit="1" customWidth="1"/>
    <col min="3" max="3" width="24.28515625" bestFit="1" customWidth="1"/>
    <col min="4" max="4" width="11.28515625" bestFit="1" customWidth="1"/>
  </cols>
  <sheetData>
    <row r="1" spans="1:3" x14ac:dyDescent="0.25">
      <c r="A1" s="10" t="s">
        <v>658</v>
      </c>
      <c r="B1" t="s">
        <v>657</v>
      </c>
    </row>
    <row r="2" spans="1:3" x14ac:dyDescent="0.25">
      <c r="A2" s="17" t="s">
        <v>60</v>
      </c>
      <c r="B2" s="12">
        <v>14431</v>
      </c>
      <c r="C2">
        <f>GETPIVOTDATA("Order_Quantity",$A$1,"Ship_Mode","Express Air")/GETPIVOTDATA("Order_Quantity",$A$1)</f>
        <v>0.20472831478011683</v>
      </c>
    </row>
    <row r="3" spans="1:3" x14ac:dyDescent="0.25">
      <c r="A3" s="17" t="s">
        <v>13</v>
      </c>
      <c r="B3" s="12">
        <v>3715</v>
      </c>
      <c r="C3" s="18">
        <f>GETPIVOTDATA("Order_Quantity",$A$1,"Ship_Mode","Regular Air")/GETPIVOTDATA("Order_Quantity",$A$1)</f>
        <v>0.79527168521988312</v>
      </c>
    </row>
    <row r="4" spans="1:3" x14ac:dyDescent="0.25">
      <c r="A4" s="17" t="s">
        <v>645</v>
      </c>
      <c r="B4" s="12">
        <v>18146</v>
      </c>
    </row>
    <row r="11" spans="1:3" x14ac:dyDescent="0.25">
      <c r="B11" t="s">
        <v>660</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9"/>
  <sheetViews>
    <sheetView workbookViewId="0">
      <selection activeCell="B18" sqref="B18"/>
    </sheetView>
  </sheetViews>
  <sheetFormatPr defaultRowHeight="15" x14ac:dyDescent="0.25"/>
  <cols>
    <col min="1" max="1" width="14.5703125" bestFit="1" customWidth="1"/>
    <col min="2" max="2" width="21.85546875" bestFit="1" customWidth="1"/>
  </cols>
  <sheetData>
    <row r="1" spans="1:12" x14ac:dyDescent="0.25">
      <c r="A1" s="10" t="s">
        <v>658</v>
      </c>
      <c r="B1" t="s">
        <v>657</v>
      </c>
    </row>
    <row r="2" spans="1:12" x14ac:dyDescent="0.25">
      <c r="A2" s="17" t="s">
        <v>22</v>
      </c>
      <c r="B2" s="12">
        <v>2494</v>
      </c>
    </row>
    <row r="3" spans="1:12" x14ac:dyDescent="0.25">
      <c r="A3" s="17" t="s">
        <v>16</v>
      </c>
      <c r="B3" s="12">
        <v>10925</v>
      </c>
      <c r="C3" s="18">
        <f>GETPIVOTDATA("Order_Quantity",$A$1,"Product_Category","Office Supplies")/GETPIVOTDATA("Order_Quantity",$A$1)</f>
        <v>0.60206106028876882</v>
      </c>
    </row>
    <row r="4" spans="1:12" x14ac:dyDescent="0.25">
      <c r="A4" s="17" t="s">
        <v>44</v>
      </c>
      <c r="B4" s="12">
        <v>4727</v>
      </c>
    </row>
    <row r="5" spans="1:12" x14ac:dyDescent="0.25">
      <c r="A5" s="17" t="s">
        <v>645</v>
      </c>
      <c r="B5" s="12">
        <v>18146</v>
      </c>
    </row>
    <row r="9" spans="1:12" x14ac:dyDescent="0.25">
      <c r="L9" t="s">
        <v>661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16"/>
  <sheetViews>
    <sheetView workbookViewId="0">
      <selection activeCell="A16" sqref="A16"/>
    </sheetView>
  </sheetViews>
  <sheetFormatPr defaultRowHeight="15" x14ac:dyDescent="0.25"/>
  <cols>
    <col min="1" max="1" width="14.140625" bestFit="1" customWidth="1"/>
    <col min="2" max="2" width="21.85546875" bestFit="1" customWidth="1"/>
  </cols>
  <sheetData>
    <row r="1" spans="1:5" x14ac:dyDescent="0.25">
      <c r="A1" s="10" t="s">
        <v>658</v>
      </c>
      <c r="B1" t="s">
        <v>657</v>
      </c>
    </row>
    <row r="2" spans="1:5" x14ac:dyDescent="0.25">
      <c r="A2" s="17" t="s">
        <v>21</v>
      </c>
      <c r="B2" s="12">
        <v>3719</v>
      </c>
      <c r="D2" s="17" t="s">
        <v>21</v>
      </c>
      <c r="E2">
        <f>GETPIVOTDATA("Order_Quantity",$A$1,"Customer_Segment","Consumer")</f>
        <v>3719</v>
      </c>
    </row>
    <row r="3" spans="1:5" x14ac:dyDescent="0.25">
      <c r="A3" s="17" t="s">
        <v>15</v>
      </c>
      <c r="B3" s="12">
        <v>12857</v>
      </c>
      <c r="D3" s="17" t="s">
        <v>15</v>
      </c>
      <c r="E3">
        <f>GETPIVOTDATA("Order_Quantity",$A$1,"Customer_Segment","Corporate")</f>
        <v>12857</v>
      </c>
    </row>
    <row r="4" spans="1:5" x14ac:dyDescent="0.25">
      <c r="A4" s="17" t="s">
        <v>30</v>
      </c>
      <c r="B4" s="12">
        <v>831</v>
      </c>
      <c r="D4" s="17" t="s">
        <v>30</v>
      </c>
      <c r="E4">
        <f>GETPIVOTDATA("Order_Quantity",$A$1,"Customer_Segment","Home Office")</f>
        <v>831</v>
      </c>
    </row>
    <row r="5" spans="1:5" x14ac:dyDescent="0.25">
      <c r="A5" s="17" t="s">
        <v>35</v>
      </c>
      <c r="B5" s="12">
        <v>739</v>
      </c>
      <c r="D5" s="17" t="s">
        <v>35</v>
      </c>
      <c r="E5">
        <f>GETPIVOTDATA("Order_Quantity",$A$1,"Customer_Segment","Small Business")</f>
        <v>739</v>
      </c>
    </row>
    <row r="6" spans="1:5" x14ac:dyDescent="0.25">
      <c r="A6" s="17" t="s">
        <v>645</v>
      </c>
      <c r="B6" s="12">
        <v>18146</v>
      </c>
      <c r="D6" s="19" t="s">
        <v>645</v>
      </c>
      <c r="E6">
        <f>GETPIVOTDATA("Order_Quantity",$A$1)</f>
        <v>18146</v>
      </c>
    </row>
    <row r="16" spans="1:5" x14ac:dyDescent="0.25">
      <c r="A16" t="s">
        <v>662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8"/>
  <sheetViews>
    <sheetView workbookViewId="0">
      <selection activeCell="J6" sqref="J6"/>
    </sheetView>
  </sheetViews>
  <sheetFormatPr defaultRowHeight="15" x14ac:dyDescent="0.25"/>
  <cols>
    <col min="1" max="1" width="21.85546875" bestFit="1" customWidth="1"/>
    <col min="2" max="2" width="16.28515625" bestFit="1" customWidth="1"/>
    <col min="3" max="3" width="9.85546875" bestFit="1" customWidth="1"/>
    <col min="4" max="4" width="12.140625" bestFit="1" customWidth="1"/>
    <col min="5" max="5" width="14.140625" bestFit="1" customWidth="1"/>
    <col min="6" max="6" width="11.28515625" bestFit="1" customWidth="1"/>
  </cols>
  <sheetData>
    <row r="1" spans="1:10" x14ac:dyDescent="0.25">
      <c r="A1" s="10" t="s">
        <v>657</v>
      </c>
      <c r="B1" s="10" t="s">
        <v>644</v>
      </c>
    </row>
    <row r="2" spans="1:10" x14ac:dyDescent="0.25">
      <c r="A2" s="10" t="s">
        <v>658</v>
      </c>
      <c r="B2" t="s">
        <v>21</v>
      </c>
      <c r="C2" t="s">
        <v>15</v>
      </c>
      <c r="D2" t="s">
        <v>30</v>
      </c>
      <c r="E2" t="s">
        <v>35</v>
      </c>
      <c r="F2" t="s">
        <v>645</v>
      </c>
    </row>
    <row r="3" spans="1:10" x14ac:dyDescent="0.25">
      <c r="A3" s="17" t="s">
        <v>28</v>
      </c>
      <c r="B3" s="12">
        <v>791</v>
      </c>
      <c r="C3" s="12">
        <v>2657</v>
      </c>
      <c r="D3" s="12">
        <v>211</v>
      </c>
      <c r="E3" s="12">
        <v>126</v>
      </c>
      <c r="F3" s="12">
        <v>3785</v>
      </c>
    </row>
    <row r="4" spans="1:10" x14ac:dyDescent="0.25">
      <c r="A4" s="17" t="s">
        <v>33</v>
      </c>
      <c r="B4" s="12">
        <v>520</v>
      </c>
      <c r="C4" s="12">
        <v>2409</v>
      </c>
      <c r="D4" s="12">
        <v>96</v>
      </c>
      <c r="E4" s="12">
        <v>99</v>
      </c>
      <c r="F4" s="12">
        <v>3124</v>
      </c>
    </row>
    <row r="5" spans="1:10" x14ac:dyDescent="0.25">
      <c r="A5" s="17" t="s">
        <v>12</v>
      </c>
      <c r="B5" s="12">
        <v>810</v>
      </c>
      <c r="C5" s="12">
        <v>2653</v>
      </c>
      <c r="D5" s="12">
        <v>159</v>
      </c>
      <c r="E5" s="12">
        <v>125</v>
      </c>
      <c r="F5" s="12">
        <v>3747</v>
      </c>
      <c r="J5" t="s">
        <v>663</v>
      </c>
    </row>
    <row r="6" spans="1:10" x14ac:dyDescent="0.25">
      <c r="A6" s="17" t="s">
        <v>40</v>
      </c>
      <c r="B6" s="12">
        <v>758</v>
      </c>
      <c r="C6" s="12">
        <v>2536</v>
      </c>
      <c r="D6" s="12">
        <v>149</v>
      </c>
      <c r="E6" s="12">
        <v>176</v>
      </c>
      <c r="F6" s="12">
        <v>3619</v>
      </c>
    </row>
    <row r="7" spans="1:10" x14ac:dyDescent="0.25">
      <c r="A7" s="17" t="s">
        <v>25</v>
      </c>
      <c r="B7" s="12">
        <v>840</v>
      </c>
      <c r="C7" s="12">
        <v>2602</v>
      </c>
      <c r="D7" s="12">
        <v>216</v>
      </c>
      <c r="E7" s="12">
        <v>213</v>
      </c>
      <c r="F7" s="12">
        <v>3871</v>
      </c>
    </row>
    <row r="8" spans="1:10" x14ac:dyDescent="0.25">
      <c r="A8" s="17" t="s">
        <v>645</v>
      </c>
      <c r="B8" s="12">
        <v>3719</v>
      </c>
      <c r="C8" s="12">
        <v>12857</v>
      </c>
      <c r="D8" s="12">
        <v>831</v>
      </c>
      <c r="E8" s="12">
        <v>739</v>
      </c>
      <c r="F8" s="12">
        <v>18146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6"/>
  <sheetViews>
    <sheetView topLeftCell="A4" workbookViewId="0">
      <selection activeCell="I6" sqref="I6"/>
    </sheetView>
  </sheetViews>
  <sheetFormatPr defaultRowHeight="15" x14ac:dyDescent="0.25"/>
  <cols>
    <col min="1" max="1" width="21.85546875" bestFit="1" customWidth="1"/>
    <col min="2" max="2" width="16.28515625" bestFit="1" customWidth="1"/>
    <col min="3" max="4" width="5" bestFit="1" customWidth="1"/>
    <col min="5" max="5" width="8.5703125" bestFit="1" customWidth="1"/>
    <col min="6" max="6" width="13.140625" bestFit="1" customWidth="1"/>
    <col min="7" max="7" width="11.28515625" bestFit="1" customWidth="1"/>
  </cols>
  <sheetData>
    <row r="1" spans="1:9" x14ac:dyDescent="0.25">
      <c r="A1" s="10" t="s">
        <v>657</v>
      </c>
      <c r="B1" s="10" t="s">
        <v>644</v>
      </c>
    </row>
    <row r="2" spans="1:9" x14ac:dyDescent="0.25">
      <c r="A2" s="10" t="s">
        <v>658</v>
      </c>
      <c r="B2" t="s">
        <v>40</v>
      </c>
      <c r="C2" t="s">
        <v>12</v>
      </c>
      <c r="D2" t="s">
        <v>28</v>
      </c>
      <c r="E2" t="s">
        <v>33</v>
      </c>
      <c r="F2" t="s">
        <v>25</v>
      </c>
      <c r="G2" t="s">
        <v>645</v>
      </c>
    </row>
    <row r="3" spans="1:9" x14ac:dyDescent="0.25">
      <c r="A3" s="17" t="s">
        <v>19</v>
      </c>
      <c r="B3" s="12">
        <v>232</v>
      </c>
      <c r="C3" s="12">
        <v>369</v>
      </c>
      <c r="D3" s="12">
        <v>169</v>
      </c>
      <c r="E3" s="12">
        <v>204</v>
      </c>
      <c r="F3" s="12">
        <v>427</v>
      </c>
      <c r="G3" s="12">
        <v>1401</v>
      </c>
    </row>
    <row r="4" spans="1:9" x14ac:dyDescent="0.25">
      <c r="A4" s="17" t="s">
        <v>119</v>
      </c>
      <c r="B4" s="12">
        <v>294</v>
      </c>
      <c r="C4" s="12">
        <v>343</v>
      </c>
      <c r="D4" s="12">
        <v>287</v>
      </c>
      <c r="E4" s="12">
        <v>341</v>
      </c>
      <c r="F4" s="12">
        <v>309</v>
      </c>
      <c r="G4" s="12">
        <v>1574</v>
      </c>
      <c r="I4" t="s">
        <v>664</v>
      </c>
    </row>
    <row r="5" spans="1:9" x14ac:dyDescent="0.25">
      <c r="A5" s="17" t="s">
        <v>192</v>
      </c>
      <c r="B5" s="12">
        <v>3093</v>
      </c>
      <c r="C5" s="12">
        <v>3035</v>
      </c>
      <c r="D5" s="12">
        <v>3329</v>
      </c>
      <c r="E5" s="12">
        <v>2579</v>
      </c>
      <c r="F5" s="12">
        <v>3135</v>
      </c>
      <c r="G5" s="12">
        <v>15171</v>
      </c>
    </row>
    <row r="6" spans="1:9" x14ac:dyDescent="0.25">
      <c r="A6" s="17" t="s">
        <v>645</v>
      </c>
      <c r="B6" s="12">
        <v>3619</v>
      </c>
      <c r="C6" s="12">
        <v>3747</v>
      </c>
      <c r="D6" s="12">
        <v>3785</v>
      </c>
      <c r="E6" s="12">
        <v>3124</v>
      </c>
      <c r="F6" s="12">
        <v>3871</v>
      </c>
      <c r="G6" s="12">
        <v>18146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
  <sheetViews>
    <sheetView workbookViewId="0">
      <selection activeCell="K5" sqref="K5"/>
    </sheetView>
  </sheetViews>
  <sheetFormatPr defaultRowHeight="15" x14ac:dyDescent="0.25"/>
  <cols>
    <col min="1" max="1" width="30.28515625" bestFit="1" customWidth="1"/>
    <col min="2" max="2" width="16.28515625" bestFit="1" customWidth="1"/>
    <col min="3" max="3" width="9" bestFit="1" customWidth="1"/>
    <col min="4" max="4" width="8.7109375" bestFit="1" customWidth="1"/>
    <col min="5" max="6" width="9" bestFit="1" customWidth="1"/>
    <col min="7" max="7" width="8" bestFit="1" customWidth="1"/>
    <col min="8" max="8" width="11.28515625" bestFit="1" customWidth="1"/>
  </cols>
  <sheetData>
    <row r="1" spans="1:10" x14ac:dyDescent="0.25">
      <c r="A1" s="10" t="s">
        <v>646</v>
      </c>
      <c r="B1" s="10" t="s">
        <v>644</v>
      </c>
    </row>
    <row r="2" spans="1:10" x14ac:dyDescent="0.25">
      <c r="A2" s="10" t="s">
        <v>658</v>
      </c>
      <c r="B2" t="s">
        <v>651</v>
      </c>
      <c r="C2" t="s">
        <v>652</v>
      </c>
      <c r="D2" t="s">
        <v>648</v>
      </c>
      <c r="E2" t="s">
        <v>649</v>
      </c>
      <c r="F2" t="s">
        <v>653</v>
      </c>
      <c r="G2" t="s">
        <v>650</v>
      </c>
      <c r="H2" t="s">
        <v>645</v>
      </c>
    </row>
    <row r="3" spans="1:10" x14ac:dyDescent="0.25">
      <c r="A3" s="17" t="s">
        <v>38</v>
      </c>
      <c r="B3" s="12">
        <v>5718.3199999999988</v>
      </c>
      <c r="C3" s="12">
        <v>1816.9000000000005</v>
      </c>
      <c r="D3" s="12">
        <v>-141.14000000000001</v>
      </c>
      <c r="E3" s="12">
        <v>6113.49</v>
      </c>
      <c r="F3" s="12">
        <v>9077.5799999999981</v>
      </c>
      <c r="G3" s="12">
        <v>146.70999999999998</v>
      </c>
      <c r="H3" s="12">
        <v>22731.859999999997</v>
      </c>
      <c r="J3" t="s">
        <v>665</v>
      </c>
    </row>
    <row r="4" spans="1:10" x14ac:dyDescent="0.25">
      <c r="A4" s="17" t="s">
        <v>201</v>
      </c>
      <c r="B4" s="12">
        <v>7095.8300000000008</v>
      </c>
      <c r="C4" s="12">
        <v>8237.4799999999977</v>
      </c>
      <c r="D4" s="12">
        <v>-398.03000000000003</v>
      </c>
      <c r="E4" s="12">
        <v>1396.2800000000002</v>
      </c>
      <c r="F4" s="12">
        <v>9920.9500000000007</v>
      </c>
      <c r="G4" s="12">
        <v>39.22999999999999</v>
      </c>
      <c r="H4" s="12">
        <v>26291.739999999998</v>
      </c>
    </row>
    <row r="5" spans="1:10" x14ac:dyDescent="0.25">
      <c r="A5" s="17" t="s">
        <v>31</v>
      </c>
      <c r="B5" s="12">
        <v>1467.82</v>
      </c>
      <c r="C5" s="12">
        <v>9046.08</v>
      </c>
      <c r="D5" s="12">
        <v>1902.24</v>
      </c>
      <c r="E5" s="12"/>
      <c r="F5" s="12">
        <v>-251.2</v>
      </c>
      <c r="G5" s="12"/>
      <c r="H5" s="12">
        <v>12164.939999999999</v>
      </c>
    </row>
    <row r="6" spans="1:10" x14ac:dyDescent="0.25">
      <c r="A6" s="17" t="s">
        <v>206</v>
      </c>
      <c r="B6" s="12">
        <v>1299.0000000000002</v>
      </c>
      <c r="C6" s="12">
        <v>-730.15999999999985</v>
      </c>
      <c r="D6" s="12"/>
      <c r="E6" s="12">
        <v>-271.98</v>
      </c>
      <c r="F6" s="12">
        <v>3679.6600000000003</v>
      </c>
      <c r="G6" s="12">
        <v>1005.5400000000002</v>
      </c>
      <c r="H6" s="12">
        <v>4982.0600000000004</v>
      </c>
    </row>
    <row r="7" spans="1:10" x14ac:dyDescent="0.25">
      <c r="A7" s="17" t="s">
        <v>45</v>
      </c>
      <c r="B7" s="12">
        <v>-4408.04</v>
      </c>
      <c r="C7" s="12">
        <v>9715.83</v>
      </c>
      <c r="D7" s="12"/>
      <c r="E7" s="12"/>
      <c r="F7" s="12">
        <v>-3746.3999999999996</v>
      </c>
      <c r="G7" s="12"/>
      <c r="H7" s="12">
        <v>1561.3900000000003</v>
      </c>
    </row>
    <row r="8" spans="1:10" x14ac:dyDescent="0.25">
      <c r="A8" s="17" t="s">
        <v>211</v>
      </c>
      <c r="B8" s="12">
        <v>560.98</v>
      </c>
      <c r="C8" s="12">
        <v>368.44</v>
      </c>
      <c r="D8" s="12">
        <v>353.2</v>
      </c>
      <c r="E8" s="12">
        <v>555.99</v>
      </c>
      <c r="F8" s="12">
        <v>4233.24</v>
      </c>
      <c r="G8" s="12">
        <v>-21.880000000000003</v>
      </c>
      <c r="H8" s="12">
        <v>6049.97</v>
      </c>
    </row>
    <row r="9" spans="1:10" x14ac:dyDescent="0.25">
      <c r="A9" s="17" t="s">
        <v>190</v>
      </c>
      <c r="B9" s="12">
        <v>136.99</v>
      </c>
      <c r="C9" s="12">
        <v>602.26</v>
      </c>
      <c r="D9" s="12">
        <v>168.25</v>
      </c>
      <c r="E9" s="12">
        <v>3.85</v>
      </c>
      <c r="F9" s="12">
        <v>355.58</v>
      </c>
      <c r="G9" s="12">
        <v>29.67</v>
      </c>
      <c r="H9" s="12">
        <v>1296.6000000000001</v>
      </c>
    </row>
    <row r="10" spans="1:10" x14ac:dyDescent="0.25">
      <c r="A10" s="17" t="s">
        <v>23</v>
      </c>
      <c r="B10" s="12">
        <v>1521.1600000000003</v>
      </c>
      <c r="C10" s="12">
        <v>3187.1999999999994</v>
      </c>
      <c r="D10" s="12">
        <v>52.5</v>
      </c>
      <c r="E10" s="12">
        <v>542.34</v>
      </c>
      <c r="F10" s="12">
        <v>1561.0499999999997</v>
      </c>
      <c r="G10" s="12">
        <v>1836.01</v>
      </c>
      <c r="H10" s="12">
        <v>8700.26</v>
      </c>
    </row>
    <row r="11" spans="1:10" x14ac:dyDescent="0.25">
      <c r="A11" s="17" t="s">
        <v>62</v>
      </c>
      <c r="B11" s="12">
        <v>2469.3800000000006</v>
      </c>
      <c r="C11" s="12">
        <v>16418.289999999997</v>
      </c>
      <c r="D11" s="12"/>
      <c r="E11" s="12">
        <v>5609.68</v>
      </c>
      <c r="F11" s="12">
        <v>2400.5300000000002</v>
      </c>
      <c r="G11" s="12">
        <v>-65.45</v>
      </c>
      <c r="H11" s="12">
        <v>26832.429999999997</v>
      </c>
    </row>
    <row r="12" spans="1:10" x14ac:dyDescent="0.25">
      <c r="A12" s="17" t="s">
        <v>194</v>
      </c>
      <c r="B12" s="12">
        <v>2184.5</v>
      </c>
      <c r="C12" s="12">
        <v>-740.54</v>
      </c>
      <c r="D12" s="12">
        <v>-3.1200000000000045</v>
      </c>
      <c r="E12" s="12">
        <v>787.88</v>
      </c>
      <c r="F12" s="12">
        <v>1298.76</v>
      </c>
      <c r="G12" s="12">
        <v>-402.84000000000009</v>
      </c>
      <c r="H12" s="12">
        <v>3124.6400000000003</v>
      </c>
    </row>
    <row r="13" spans="1:10" x14ac:dyDescent="0.25">
      <c r="A13" s="17" t="s">
        <v>613</v>
      </c>
      <c r="B13" s="12"/>
      <c r="C13" s="12"/>
      <c r="D13" s="12"/>
      <c r="E13" s="12"/>
      <c r="F13" s="12">
        <v>-93.3</v>
      </c>
      <c r="G13" s="12"/>
      <c r="H13" s="12">
        <v>-93.3</v>
      </c>
    </row>
    <row r="14" spans="1:10" x14ac:dyDescent="0.25">
      <c r="A14" s="17" t="s">
        <v>154</v>
      </c>
      <c r="B14" s="12"/>
      <c r="C14" s="12"/>
      <c r="D14" s="12">
        <v>-1759.58</v>
      </c>
      <c r="E14" s="12"/>
      <c r="F14" s="12"/>
      <c r="G14" s="12"/>
      <c r="H14" s="12">
        <v>-1759.58</v>
      </c>
    </row>
    <row r="15" spans="1:10" x14ac:dyDescent="0.25">
      <c r="A15" s="17" t="s">
        <v>17</v>
      </c>
      <c r="B15" s="12">
        <v>-2952.33</v>
      </c>
      <c r="C15" s="12">
        <v>-2863.8599999999997</v>
      </c>
      <c r="D15" s="12">
        <v>-714.28</v>
      </c>
      <c r="E15" s="12">
        <v>-2040.15</v>
      </c>
      <c r="F15" s="12">
        <v>4846.13</v>
      </c>
      <c r="G15" s="12">
        <v>-843.48999999999944</v>
      </c>
      <c r="H15" s="12">
        <v>-4567.9799999999987</v>
      </c>
    </row>
    <row r="16" spans="1:10" x14ac:dyDescent="0.25">
      <c r="A16" s="17" t="s">
        <v>66</v>
      </c>
      <c r="B16" s="12">
        <v>-1521.4</v>
      </c>
      <c r="C16" s="12"/>
      <c r="D16" s="12"/>
      <c r="E16" s="12"/>
      <c r="F16" s="12">
        <v>-1958.96</v>
      </c>
      <c r="G16" s="12">
        <v>-367</v>
      </c>
      <c r="H16" s="12">
        <v>-3847.36</v>
      </c>
    </row>
    <row r="17" spans="1:8" x14ac:dyDescent="0.25">
      <c r="A17" s="17" t="s">
        <v>141</v>
      </c>
      <c r="B17" s="12">
        <v>14821.070000000002</v>
      </c>
      <c r="C17" s="12">
        <v>14493.940000000002</v>
      </c>
      <c r="D17" s="12">
        <v>1320.6699999999998</v>
      </c>
      <c r="E17" s="12">
        <v>3678.08</v>
      </c>
      <c r="F17" s="12">
        <v>8090.5899999999983</v>
      </c>
      <c r="G17" s="12">
        <v>5587.82</v>
      </c>
      <c r="H17" s="12">
        <v>47992.17</v>
      </c>
    </row>
    <row r="18" spans="1:8" x14ac:dyDescent="0.25">
      <c r="A18" s="17" t="s">
        <v>645</v>
      </c>
      <c r="B18" s="12">
        <v>28393.280000000006</v>
      </c>
      <c r="C18" s="12">
        <v>59551.859999999993</v>
      </c>
      <c r="D18" s="12">
        <v>780.71</v>
      </c>
      <c r="E18" s="12">
        <v>16375.460000000001</v>
      </c>
      <c r="F18" s="12">
        <v>39414.209999999992</v>
      </c>
      <c r="G18" s="12">
        <v>6944.3200000000006</v>
      </c>
      <c r="H18" s="12">
        <v>151459.83999999997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D18"/>
  <sheetViews>
    <sheetView workbookViewId="0">
      <selection activeCell="D5" sqref="D5"/>
    </sheetView>
  </sheetViews>
  <sheetFormatPr defaultRowHeight="15" x14ac:dyDescent="0.25"/>
  <sheetData>
    <row r="1" spans="1:4" x14ac:dyDescent="0.25">
      <c r="A1" s="1"/>
      <c r="B1" s="2"/>
      <c r="C1" s="3"/>
    </row>
    <row r="2" spans="1:4" x14ac:dyDescent="0.25">
      <c r="A2" s="4"/>
      <c r="B2" s="5"/>
      <c r="C2" s="6"/>
    </row>
    <row r="3" spans="1:4" x14ac:dyDescent="0.25">
      <c r="A3" s="4"/>
      <c r="B3" s="5"/>
      <c r="C3" s="6"/>
    </row>
    <row r="4" spans="1:4" x14ac:dyDescent="0.25">
      <c r="A4" s="4"/>
      <c r="B4" s="5"/>
      <c r="C4" s="6"/>
      <c r="D4" t="s">
        <v>666</v>
      </c>
    </row>
    <row r="5" spans="1:4" x14ac:dyDescent="0.25">
      <c r="A5" s="4"/>
      <c r="B5" s="5"/>
      <c r="C5" s="6"/>
      <c r="D5">
        <f>COUNT(Data3[[#All],[Order_Quantity]])</f>
        <v>730</v>
      </c>
    </row>
    <row r="6" spans="1:4" x14ac:dyDescent="0.25">
      <c r="A6" s="4"/>
      <c r="B6" s="5"/>
      <c r="C6" s="6"/>
    </row>
    <row r="7" spans="1:4" x14ac:dyDescent="0.25">
      <c r="A7" s="4"/>
      <c r="B7" s="5"/>
      <c r="C7" s="6"/>
      <c r="D7" t="s">
        <v>667</v>
      </c>
    </row>
    <row r="8" spans="1:4" x14ac:dyDescent="0.25">
      <c r="A8" s="4"/>
      <c r="B8" s="5"/>
      <c r="C8" s="6"/>
      <c r="D8">
        <f>SUM(Data3[[#All],[Order_Quantity]])</f>
        <v>18146</v>
      </c>
    </row>
    <row r="9" spans="1:4" x14ac:dyDescent="0.25">
      <c r="A9" s="4"/>
      <c r="B9" s="5"/>
      <c r="C9" s="6"/>
    </row>
    <row r="10" spans="1:4" x14ac:dyDescent="0.25">
      <c r="A10" s="4"/>
      <c r="B10" s="5"/>
      <c r="C10" s="6"/>
      <c r="D10" t="s">
        <v>668</v>
      </c>
    </row>
    <row r="11" spans="1:4" x14ac:dyDescent="0.25">
      <c r="A11" s="4"/>
      <c r="B11" s="5"/>
      <c r="C11" s="6"/>
      <c r="D11">
        <f>MAX(Data3[Profit])</f>
        <v>8417.57</v>
      </c>
    </row>
    <row r="12" spans="1:4" x14ac:dyDescent="0.25">
      <c r="A12" s="4"/>
      <c r="B12" s="5"/>
      <c r="C12" s="6"/>
    </row>
    <row r="13" spans="1:4" x14ac:dyDescent="0.25">
      <c r="A13" s="4"/>
      <c r="B13" s="5"/>
      <c r="C13" s="6"/>
      <c r="D13" t="s">
        <v>669</v>
      </c>
    </row>
    <row r="14" spans="1:4" x14ac:dyDescent="0.25">
      <c r="A14" s="4"/>
      <c r="B14" s="5"/>
      <c r="C14" s="6"/>
      <c r="D14">
        <f>SUM(Data3[Profit])</f>
        <v>151459.84000000017</v>
      </c>
    </row>
    <row r="15" spans="1:4" x14ac:dyDescent="0.25">
      <c r="A15" s="4"/>
      <c r="B15" s="5"/>
      <c r="C15" s="6"/>
    </row>
    <row r="16" spans="1:4" x14ac:dyDescent="0.25">
      <c r="A16" s="4"/>
      <c r="B16" s="5"/>
      <c r="C16" s="6"/>
      <c r="D16" t="s">
        <v>670</v>
      </c>
    </row>
    <row r="17" spans="1:4" x14ac:dyDescent="0.25">
      <c r="A17" s="4"/>
      <c r="B17" s="5"/>
      <c r="C17" s="6"/>
      <c r="D17">
        <f>SUM(Data3[Sales])</f>
        <v>1097027.6870000002</v>
      </c>
    </row>
    <row r="18" spans="1:4" x14ac:dyDescent="0.25">
      <c r="A18" s="7"/>
      <c r="B18" s="8"/>
      <c r="C18"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3"/>
  <sheetViews>
    <sheetView showGridLines="0" tabSelected="1" workbookViewId="0">
      <selection activeCell="L43" sqref="L43"/>
    </sheetView>
  </sheetViews>
  <sheetFormatPr defaultRowHeight="15" x14ac:dyDescent="0.25"/>
  <sheetData>
    <row r="13" ht="14.25" customHeight="1" x14ac:dyDescent="0.2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Salesstore</vt:lpstr>
      <vt:lpstr>Ship Mode</vt:lpstr>
      <vt:lpstr>Region Sales</vt:lpstr>
      <vt:lpstr>Ship Mode Quantity</vt:lpstr>
      <vt:lpstr>Product Category</vt:lpstr>
      <vt:lpstr>Customer Type</vt:lpstr>
      <vt:lpstr>Order Priority</vt:lpstr>
      <vt:lpstr>Container Type</vt:lpstr>
      <vt:lpstr>Sub Category</vt:lpstr>
      <vt:lpstr>Basic Calculations</vt:lpstr>
      <vt:lpstr>Sheet13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bangera</dc:creator>
  <cp:lastModifiedBy>admin</cp:lastModifiedBy>
  <dcterms:created xsi:type="dcterms:W3CDTF">2021-09-09T11:36:48Z</dcterms:created>
  <dcterms:modified xsi:type="dcterms:W3CDTF">2021-11-25T16:32:22Z</dcterms:modified>
</cp:coreProperties>
</file>