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ha\Desktop\GB\Основное обучение\Базы данных для аналитиков\Урок 2. Изучение характера поведения пользователей\дз\черновик\"/>
    </mc:Choice>
  </mc:AlternateContent>
  <xr:revisionPtr revIDLastSave="0" documentId="13_ncr:1_{795DED00-FA28-4DB4-9948-5EDEA8D8F800}" xr6:coauthVersionLast="47" xr6:coauthVersionMax="47" xr10:uidLastSave="{00000000-0000-0000-0000-000000000000}"/>
  <bookViews>
    <workbookView xWindow="-108" yWindow="-108" windowWidth="23256" windowHeight="12456" xr2:uid="{EEF22714-5DAA-4948-982F-8B3680D90C0E}"/>
  </bookViews>
  <sheets>
    <sheet name="сводный лист" sheetId="1" r:id="rId1"/>
    <sheet name="SQL - подготовка данны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/>
  <c r="R17" i="1"/>
  <c r="R16" i="1"/>
  <c r="R15" i="1"/>
  <c r="R14" i="1"/>
  <c r="R13" i="1"/>
  <c r="R12" i="1"/>
  <c r="R11" i="1"/>
  <c r="R10" i="1"/>
  <c r="R9" i="1"/>
  <c r="R8" i="1"/>
  <c r="R7" i="1"/>
  <c r="H12" i="1"/>
  <c r="H11" i="1"/>
  <c r="H10" i="1"/>
  <c r="H9" i="1"/>
  <c r="H8" i="1"/>
  <c r="H7" i="1"/>
  <c r="H13" i="1"/>
  <c r="H14" i="1"/>
  <c r="H15" i="1"/>
  <c r="H16" i="1"/>
  <c r="H17" i="1"/>
  <c r="H18" i="1"/>
  <c r="G3" i="1" a="1"/>
  <c r="G3" i="1" s="1"/>
  <c r="M7" i="1" s="1"/>
  <c r="F23" i="1" l="1"/>
  <c r="G23" i="1" s="1"/>
  <c r="F15" i="1"/>
  <c r="G15" i="1" s="1"/>
  <c r="M18" i="1"/>
  <c r="M10" i="1"/>
  <c r="F30" i="1"/>
  <c r="G30" i="1" s="1"/>
  <c r="F22" i="1"/>
  <c r="G22" i="1" s="1"/>
  <c r="F14" i="1"/>
  <c r="G14" i="1" s="1"/>
  <c r="M17" i="1"/>
  <c r="M9" i="1"/>
  <c r="F29" i="1"/>
  <c r="G29" i="1" s="1"/>
  <c r="F21" i="1"/>
  <c r="G21" i="1" s="1"/>
  <c r="F13" i="1"/>
  <c r="G13" i="1" s="1"/>
  <c r="M16" i="1"/>
  <c r="M8" i="1"/>
  <c r="M15" i="1"/>
  <c r="F27" i="1"/>
  <c r="G27" i="1" s="1"/>
  <c r="F19" i="1"/>
  <c r="G19" i="1" s="1"/>
  <c r="F11" i="1"/>
  <c r="G11" i="1" s="1"/>
  <c r="I7" i="1"/>
  <c r="M14" i="1"/>
  <c r="F28" i="1"/>
  <c r="G28" i="1" s="1"/>
  <c r="F20" i="1"/>
  <c r="G20" i="1" s="1"/>
  <c r="F12" i="1"/>
  <c r="G12" i="1" s="1"/>
  <c r="F26" i="1"/>
  <c r="G26" i="1" s="1"/>
  <c r="F18" i="1"/>
  <c r="G18" i="1" s="1"/>
  <c r="F10" i="1"/>
  <c r="G10" i="1" s="1"/>
  <c r="M13" i="1"/>
  <c r="F25" i="1"/>
  <c r="G25" i="1" s="1"/>
  <c r="F17" i="1"/>
  <c r="G17" i="1" s="1"/>
  <c r="F9" i="1"/>
  <c r="G9" i="1" s="1"/>
  <c r="M12" i="1"/>
  <c r="F24" i="1"/>
  <c r="G24" i="1" s="1"/>
  <c r="F16" i="1"/>
  <c r="G16" i="1" s="1"/>
  <c r="F8" i="1"/>
  <c r="G8" i="1" s="1"/>
  <c r="M11" i="1"/>
  <c r="F7" i="1"/>
  <c r="G7" i="1" s="1"/>
  <c r="K7" i="1" l="1"/>
  <c r="O7" i="1" s="1"/>
  <c r="K8" i="1"/>
  <c r="O8" i="1" s="1"/>
  <c r="K16" i="1"/>
  <c r="O16" i="1" s="1"/>
  <c r="K9" i="1"/>
  <c r="K17" i="1"/>
  <c r="O17" i="1" s="1"/>
  <c r="K10" i="1"/>
  <c r="O10" i="1" s="1"/>
  <c r="K12" i="1"/>
  <c r="O12" i="1" s="1"/>
  <c r="K11" i="1"/>
  <c r="O11" i="1" s="1"/>
  <c r="K13" i="1"/>
  <c r="O13" i="1" s="1"/>
  <c r="K14" i="1"/>
  <c r="O14" i="1" s="1"/>
  <c r="K15" i="1"/>
  <c r="O15" i="1" s="1"/>
  <c r="O9" i="1"/>
  <c r="K18" i="1"/>
  <c r="O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<sst xmlns="http://schemas.openxmlformats.org/spreadsheetml/2006/main" count="27" uniqueCount="27">
  <si>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год</t>
  </si>
  <si>
    <t>месяц</t>
  </si>
  <si>
    <t>средний чек в месяц</t>
  </si>
  <si>
    <t>сумма заказов в месяц</t>
  </si>
  <si>
    <t>x</t>
  </si>
  <si>
    <t>1. считаем функцию коэффициенты линейной функции</t>
  </si>
  <si>
    <t>k</t>
  </si>
  <si>
    <t>b</t>
  </si>
  <si>
    <t>значение тренда</t>
  </si>
  <si>
    <t>отклонение фактических значений</t>
  </si>
  <si>
    <t>среднее открлонение для каждого месяца</t>
  </si>
  <si>
    <t>Общий индекс сезонности</t>
  </si>
  <si>
    <t>для какого месяца коэффициент</t>
  </si>
  <si>
    <t>коэффициенты сезонности, очищенные от роста</t>
  </si>
  <si>
    <t>период прогноза</t>
  </si>
  <si>
    <t>значение тренда для будущих периодов</t>
  </si>
  <si>
    <t>для какого месяца будем брать коэффициент</t>
  </si>
  <si>
    <t>Расчёт прогноза</t>
  </si>
  <si>
    <t>факт</t>
  </si>
  <si>
    <t>y=kx+b</t>
  </si>
  <si>
    <t>DROP TABLE IF EXISTS table_for_dz2;
CREATE TABLE table_for_dz2 SELECT * FROM `orders_201908221-test`;</t>
  </si>
  <si>
    <t xml:space="preserve"># пошли по колонкам данные изучать по всякому:
# PRICE
# есть отрицательные цены, как так? Удалим их и все, что ценой меньше 100-ти
DELETE FROM table_for_dz2 WHERE price &lt; 100;
-- снесём все заказы выше 150000 р.
DELETE FROM table_for_dz2 WHERE price &gt; 150000;
-- выпадений нет
SELECT * FROM table_for_dz2 WHERE id_o = '' OR id_o IS NULL OR user_id = '' OR user_id IS NULL OR price = '' OR price IS NULL OR o_date  IS NULL; </t>
  </si>
  <si>
    <t># USER_ID
# удалим тех, у кого заказов больше 2000 шт.
DROP TEMPORARY TABLE IF EXISTS id_to_delete;
CREATE TEMPORARY TABLE id_to_delete SELECT user_id FROM table_for_dz2 GROUP BY user_id HAVING COUNT(user_id) &gt; 2000;
DELETE FROM table_for_dz2 WHERE user_id IN (SELECT user_id FROM id_to_delete);</t>
  </si>
  <si>
    <t># ID_O
# смотрим, нет ли одинаковых id у заказов, ура, нет:
SELECT COUNT(*), COUNT(DISTINCT id_o) FROM table_for_dz2;A5</t>
  </si>
  <si>
    <t>Данные гоговил так:</t>
  </si>
  <si>
    <t># собираем и забираем в Excel общую сумму по месяцам
SELECT 
	YEAR(o_date) AS `year`, 
	MONTH(o_date) AS `month`, 
	ROUND(AVG(price)) AS `avg`, 
	ROUND(SUM(price)) AS `sum` 
FROM table_for_dz2 
GROUP BY `year`, `month`;</t>
  </si>
  <si>
    <t>прирост по месяцам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</si>
</sst>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C2D30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164" fontId="0" fillId="0" borderId="0" xfId="1" applyNumberFormat="1" applyFont="1" applyAlignment="1">
      <alignment horizontal="center" vertical="center"/>
    </xf>
    <xf numFmtId="1" fontId="0" fillId="0" borderId="0" xfId="0" applyNumberFormat="1"/>
    <xf numFmtId="164" fontId="0" fillId="0" borderId="1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16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4" fontId="3" fillId="0" borderId="0" xfId="1" applyNumberFormat="1" applyFont="1"/>
    <xf numFmtId="0" fontId="0" fillId="0" borderId="1" xfId="0" applyBorder="1" applyAlignment="1">
      <alignment wrapText="1"/>
    </xf>
    <xf numFmtId="0" fontId="0" fillId="3" borderId="5" xfId="0" applyFill="1" applyBorder="1"/>
    <xf numFmtId="0" fontId="2" fillId="2" borderId="8" xfId="0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прогноз на 2018-й год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178587028135346E-2"/>
          <c:y val="0.19703247408020275"/>
          <c:w val="0.88897823782334273"/>
          <c:h val="0.72972333985015936"/>
        </c:manualLayout>
      </c:layout>
      <c:scatterChart>
        <c:scatterStyle val="lineMarker"/>
        <c:varyColors val="0"/>
        <c:ser>
          <c:idx val="0"/>
          <c:order val="0"/>
          <c:tx>
            <c:v>прогноз 2018</c:v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'сводный лист'!$N$7:$N$18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'сводный лист'!$O$7:$O$18</c:f>
              <c:numCache>
                <c:formatCode>_-* #\ ##0_-;\-* #\ ##0_-;_-* "-"??_-;_-@_-</c:formatCode>
                <c:ptCount val="12"/>
                <c:pt idx="0">
                  <c:v>211117248.84068766</c:v>
                </c:pt>
                <c:pt idx="1">
                  <c:v>203285830.38868526</c:v>
                </c:pt>
                <c:pt idx="2">
                  <c:v>269504980.79004413</c:v>
                </c:pt>
                <c:pt idx="3">
                  <c:v>282732051.69281834</c:v>
                </c:pt>
                <c:pt idx="4">
                  <c:v>280598368.87932813</c:v>
                </c:pt>
                <c:pt idx="5">
                  <c:v>265832387.0972746</c:v>
                </c:pt>
                <c:pt idx="6">
                  <c:v>272306607.10658795</c:v>
                </c:pt>
                <c:pt idx="7">
                  <c:v>320513286.91759408</c:v>
                </c:pt>
                <c:pt idx="8">
                  <c:v>345017647.95010698</c:v>
                </c:pt>
                <c:pt idx="9">
                  <c:v>479380694.46214575</c:v>
                </c:pt>
                <c:pt idx="10">
                  <c:v>582312467.88078892</c:v>
                </c:pt>
                <c:pt idx="11">
                  <c:v>643810724.4178834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C-4D52-952A-6255873E4180}"/>
            </c:ext>
          </c:extLst>
        </c:ser>
        <c:ser>
          <c:idx val="1"/>
          <c:order val="1"/>
          <c:tx>
            <c:v>факт 2018</c:v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'сводный лист'!$N$7:$N$18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'сводный лист'!$P$7:$P$18</c:f>
              <c:numCache>
                <c:formatCode>_-* #\ ##0_-;\-* #\ ##0_-;_-* "-"??_-;_-@_-</c:formatCode>
                <c:ptCount val="12"/>
                <c:pt idx="0">
                  <c:v>256798898</c:v>
                </c:pt>
                <c:pt idx="1">
                  <c:v>232640416</c:v>
                </c:pt>
                <c:pt idx="2">
                  <c:v>267994924</c:v>
                </c:pt>
                <c:pt idx="3">
                  <c:v>262849522</c:v>
                </c:pt>
                <c:pt idx="4">
                  <c:v>276933049</c:v>
                </c:pt>
                <c:pt idx="5">
                  <c:v>251486085</c:v>
                </c:pt>
                <c:pt idx="6">
                  <c:v>250559778</c:v>
                </c:pt>
                <c:pt idx="7">
                  <c:v>261724749</c:v>
                </c:pt>
                <c:pt idx="8">
                  <c:v>276675505</c:v>
                </c:pt>
                <c:pt idx="9">
                  <c:v>287647539</c:v>
                </c:pt>
                <c:pt idx="10">
                  <c:v>363102609</c:v>
                </c:pt>
                <c:pt idx="11">
                  <c:v>422386052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6C-4D52-952A-6255873E4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20847"/>
        <c:axId val="571928751"/>
      </c:scatterChart>
      <c:valAx>
        <c:axId val="57192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928751"/>
        <c:crosses val="autoZero"/>
        <c:crossBetween val="midCat"/>
      </c:valAx>
      <c:valAx>
        <c:axId val="57192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920847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Прирост по месяцам в 2017 году по отношению к 2016 году          </a:t>
            </a:r>
          </a:p>
        </c:rich>
      </c:tx>
      <c:layout>
        <c:manualLayout>
          <c:xMode val="edge"/>
          <c:yMode val="edge"/>
          <c:x val="0.3094582574473933"/>
          <c:y val="2.4362387590895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прирост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'сводный лист'!$R$7:$R$18</c:f>
              <c:numCache>
                <c:formatCode>_-* #\ ##0_-;\-* #\ ##0_-;_-* "-"??_-;_-@_-</c:formatCode>
                <c:ptCount val="12"/>
                <c:pt idx="0">
                  <c:v>79989678</c:v>
                </c:pt>
                <c:pt idx="1">
                  <c:v>66764541</c:v>
                </c:pt>
                <c:pt idx="2">
                  <c:v>98535940</c:v>
                </c:pt>
                <c:pt idx="3">
                  <c:v>58314277</c:v>
                </c:pt>
                <c:pt idx="4">
                  <c:v>108137228</c:v>
                </c:pt>
                <c:pt idx="5">
                  <c:v>67870476</c:v>
                </c:pt>
                <c:pt idx="6">
                  <c:v>74312514</c:v>
                </c:pt>
                <c:pt idx="7">
                  <c:v>66375364</c:v>
                </c:pt>
                <c:pt idx="8">
                  <c:v>60044973</c:v>
                </c:pt>
                <c:pt idx="9">
                  <c:v>69475656</c:v>
                </c:pt>
                <c:pt idx="10">
                  <c:v>69864685</c:v>
                </c:pt>
                <c:pt idx="11">
                  <c:v>114656800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3-4ADC-AB67-781E6A78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469552"/>
        <c:axId val="1226468304"/>
      </c:lineChart>
      <c:catAx>
        <c:axId val="122646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68304"/>
        <c:crosses val="autoZero"/>
        <c:auto val="1"/>
        <c:lblAlgn val="ctr"/>
        <c:lblOffset val="100"/>
        <c:noMultiLvlLbl val="0"/>
      </c:catAx>
      <c:valAx>
        <c:axId val="12264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469552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192405</xdr:colOff>
      <xdr:row>18</xdr:row>
      <xdr:rowOff>128587</xdr:rowOff>
    </xdr:from>
    <xdr:to>
      <xdr:col>18</xdr:col>
      <xdr:colOff>476250</xdr:colOff>
      <xdr:row>40</xdr:row>
      <xdr:rowOff>120015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29F88F1-22D8-5078-4997-239B3A9AD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41</xdr:row>
      <xdr:rowOff>76200</xdr:rowOff>
    </xdr:from>
    <xdr:to>
      <xdr:col>17</xdr:col>
      <xdr:colOff>144780</xdr:colOff>
      <xdr:row>61</xdr:row>
      <xdr:rowOff>137160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108E1E-7331-CD82-4E84-68F6AAB4F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98E-E949-44FF-957B-FC14613DB8B4}">
  <dimension ref="A1:R95"/>
  <sheetViews>
    <sheetView tabSelected="1" topLeftCell="A21" workbookViewId="0">
      <selection activeCell="E35" sqref="E35"/>
    </sheetView>
  </sheetViews>
  <sheetFormatPr defaultRowHeight="14.4" x14ac:dyDescent="0.3"/>
  <cols>
    <col min="3" max="4" width="14.88671875" style="4" customWidth="1"/>
    <col min="6" max="6" width="12.6640625" customWidth="1"/>
    <col min="7" max="7" width="10" bestFit="1" customWidth="1"/>
    <col min="8" max="8" width="13.21875" customWidth="1"/>
    <col min="9" max="9" width="12.44140625" bestFit="1" customWidth="1"/>
    <col min="13" max="13" width="12.44140625" bestFit="1" customWidth="1"/>
    <col min="15" max="15" width="14.77734375" bestFit="1" customWidth="1"/>
    <col min="16" max="16" width="15.6640625" bestFit="1" customWidth="1"/>
    <col min="18" max="18" width="12.21875" bestFit="1" customWidth="1"/>
  </cols>
  <sheetData>
    <row r="1" spans="1:18" ht="15" thickBot="1" x14ac:dyDescent="0.35">
      <c r="G1" t="s">
        <v>5</v>
      </c>
      <c r="M1" t="s">
        <v>19</v>
      </c>
    </row>
    <row r="2" spans="1:18" ht="15" thickBot="1" x14ac:dyDescent="0.35">
      <c r="G2" s="26" t="s">
        <v>6</v>
      </c>
      <c r="H2" s="27" t="s">
        <v>7</v>
      </c>
    </row>
    <row r="3" spans="1:18" ht="14.4" customHeight="1" thickBot="1" x14ac:dyDescent="0.35">
      <c r="G3" s="24" cm="1">
        <f t="array" ref="G3:H3">LINEST(D7:D30,E7:E30,1,0)</f>
        <v>8421643.047826089</v>
      </c>
      <c r="H3" s="25">
        <v>81859021.318840548</v>
      </c>
    </row>
    <row r="4" spans="1:18" hidden="1" x14ac:dyDescent="0.3"/>
    <row r="5" spans="1:18" ht="15" thickBot="1" x14ac:dyDescent="0.35"/>
    <row r="6" spans="1:18" ht="28.8" customHeight="1" thickBot="1" x14ac:dyDescent="0.35">
      <c r="A6" s="20" t="s">
        <v>0</v>
      </c>
      <c r="B6" s="20" t="s">
        <v>1</v>
      </c>
      <c r="C6" s="21" t="s">
        <v>2</v>
      </c>
      <c r="D6" s="21" t="s">
        <v>3</v>
      </c>
      <c r="E6" s="22" t="s">
        <v>4</v>
      </c>
      <c r="F6" s="23" t="s">
        <v>8</v>
      </c>
      <c r="G6" s="23" t="s">
        <v>9</v>
      </c>
      <c r="H6" s="23" t="s">
        <v>10</v>
      </c>
      <c r="I6" s="23" t="s">
        <v>11</v>
      </c>
      <c r="J6" s="23" t="s">
        <v>12</v>
      </c>
      <c r="K6" s="23" t="s">
        <v>13</v>
      </c>
      <c r="L6" s="23" t="s">
        <v>14</v>
      </c>
      <c r="M6" s="23" t="s">
        <v>15</v>
      </c>
      <c r="N6" s="23" t="s">
        <v>16</v>
      </c>
      <c r="O6" s="23" t="s">
        <v>17</v>
      </c>
      <c r="P6" s="23" t="s">
        <v>18</v>
      </c>
      <c r="R6" s="28" t="s">
        <v>26</v>
      </c>
    </row>
    <row r="7" spans="1:18" x14ac:dyDescent="0.3">
      <c r="A7" s="19">
        <v>2016</v>
      </c>
      <c r="B7" s="3">
        <v>1</v>
      </c>
      <c r="C7" s="8">
        <v>2099</v>
      </c>
      <c r="D7" s="8">
        <v>95115505</v>
      </c>
      <c r="E7">
        <v>1</v>
      </c>
      <c r="F7" s="15">
        <f>E7*$G$3+$H$3</f>
        <v>90280664.366666645</v>
      </c>
      <c r="G7" s="15">
        <f>D7/F7</f>
        <v>1.0535534454387385</v>
      </c>
      <c r="H7" s="5">
        <f t="shared" ref="H7:H12" si="0">AVERAGE(D7,D19)</f>
        <v>135110344</v>
      </c>
      <c r="I7" s="15">
        <f>AVERAGE(H7:H18)</f>
        <v>187129559.41666666</v>
      </c>
      <c r="J7">
        <v>1</v>
      </c>
      <c r="K7" s="15">
        <f>H7/$I$7</f>
        <v>0.72201497412367888</v>
      </c>
      <c r="L7">
        <v>25</v>
      </c>
      <c r="M7" s="15">
        <f>L7*$G$3+$H$3</f>
        <v>292400097.51449275</v>
      </c>
      <c r="N7">
        <v>1</v>
      </c>
      <c r="O7" s="16">
        <f>VLOOKUP(N7,$J$7:$K$18,2,0)*M7</f>
        <v>211117248.84068766</v>
      </c>
      <c r="P7" s="17">
        <v>256798898</v>
      </c>
      <c r="R7" s="4">
        <f>D19-D7</f>
        <v>79989678</v>
      </c>
    </row>
    <row r="8" spans="1:18" x14ac:dyDescent="0.3">
      <c r="A8" s="9">
        <v>2016</v>
      </c>
      <c r="B8" s="1">
        <v>2</v>
      </c>
      <c r="C8" s="6">
        <v>2127</v>
      </c>
      <c r="D8" s="6">
        <v>93073975</v>
      </c>
      <c r="E8">
        <v>2</v>
      </c>
      <c r="F8" s="15">
        <f t="shared" ref="F8:F30" si="1">E8*$G$3+$H$3</f>
        <v>98702307.414492726</v>
      </c>
      <c r="G8" s="15">
        <f t="shared" ref="G8:G30" si="2">D8/F8</f>
        <v>0.94297668857064321</v>
      </c>
      <c r="H8" s="5">
        <f t="shared" si="0"/>
        <v>126456245.5</v>
      </c>
      <c r="J8">
        <v>2</v>
      </c>
      <c r="K8" s="15">
        <f t="shared" ref="K8:K18" si="3">H8/$I$7</f>
        <v>0.6757684135750559</v>
      </c>
      <c r="L8">
        <v>26</v>
      </c>
      <c r="M8" s="15">
        <f t="shared" ref="M8:M18" si="4">L8*$G$3+$H$3</f>
        <v>300821740.56231886</v>
      </c>
      <c r="N8">
        <v>2</v>
      </c>
      <c r="O8" s="16">
        <f t="shared" ref="O8:O18" si="5">VLOOKUP(N8,$J$7:$K$18,2,0)*M8</f>
        <v>203285830.38868526</v>
      </c>
      <c r="P8" s="17">
        <v>232640416</v>
      </c>
      <c r="R8" s="4">
        <f>D20-D8</f>
        <v>66764541</v>
      </c>
    </row>
    <row r="9" spans="1:18" x14ac:dyDescent="0.3">
      <c r="A9" s="9">
        <v>2016</v>
      </c>
      <c r="B9" s="1">
        <v>3</v>
      </c>
      <c r="C9" s="6">
        <v>1960</v>
      </c>
      <c r="D9" s="6">
        <v>113815061</v>
      </c>
      <c r="E9">
        <v>3</v>
      </c>
      <c r="F9" s="15">
        <f t="shared" si="1"/>
        <v>107123950.46231881</v>
      </c>
      <c r="G9" s="15">
        <f t="shared" si="2"/>
        <v>1.0624613871016155</v>
      </c>
      <c r="H9" s="5">
        <f t="shared" si="0"/>
        <v>163083031</v>
      </c>
      <c r="J9">
        <v>3</v>
      </c>
      <c r="K9" s="15">
        <f t="shared" si="3"/>
        <v>0.87149796915235533</v>
      </c>
      <c r="L9">
        <v>27</v>
      </c>
      <c r="M9" s="15">
        <f t="shared" si="4"/>
        <v>309243383.61014497</v>
      </c>
      <c r="N9">
        <v>3</v>
      </c>
      <c r="O9" s="16">
        <f t="shared" si="5"/>
        <v>269504980.79004413</v>
      </c>
      <c r="P9" s="17">
        <v>267994924</v>
      </c>
      <c r="R9" s="4">
        <f>D21-D9</f>
        <v>98535940</v>
      </c>
    </row>
    <row r="10" spans="1:18" x14ac:dyDescent="0.3">
      <c r="A10" s="9">
        <v>2016</v>
      </c>
      <c r="B10" s="1">
        <v>4</v>
      </c>
      <c r="C10" s="6">
        <v>2081</v>
      </c>
      <c r="D10" s="6">
        <v>137394165</v>
      </c>
      <c r="E10">
        <v>4</v>
      </c>
      <c r="F10" s="15">
        <f t="shared" si="1"/>
        <v>115545593.5101449</v>
      </c>
      <c r="G10" s="15">
        <f t="shared" si="2"/>
        <v>1.1890904778461915</v>
      </c>
      <c r="H10" s="5">
        <f t="shared" si="0"/>
        <v>166551303.5</v>
      </c>
      <c r="J10">
        <v>4</v>
      </c>
      <c r="K10" s="15">
        <f t="shared" si="3"/>
        <v>0.89003203993631663</v>
      </c>
      <c r="L10">
        <v>28</v>
      </c>
      <c r="M10" s="15">
        <f t="shared" si="4"/>
        <v>317665026.65797102</v>
      </c>
      <c r="N10">
        <v>4</v>
      </c>
      <c r="O10" s="16">
        <f t="shared" si="5"/>
        <v>282732051.69281834</v>
      </c>
      <c r="P10" s="17">
        <v>262849522</v>
      </c>
      <c r="R10" s="4">
        <f>D22-D10</f>
        <v>58314277</v>
      </c>
    </row>
    <row r="11" spans="1:18" x14ac:dyDescent="0.3">
      <c r="A11" s="9">
        <v>2016</v>
      </c>
      <c r="B11" s="1">
        <v>5</v>
      </c>
      <c r="C11" s="6">
        <v>2009</v>
      </c>
      <c r="D11" s="6">
        <v>106956825</v>
      </c>
      <c r="E11">
        <v>5</v>
      </c>
      <c r="F11" s="15">
        <f t="shared" si="1"/>
        <v>123967236.557971</v>
      </c>
      <c r="G11" s="15">
        <f t="shared" si="2"/>
        <v>0.86278300597580559</v>
      </c>
      <c r="H11" s="5">
        <f t="shared" si="0"/>
        <v>161025439</v>
      </c>
      <c r="J11">
        <v>5</v>
      </c>
      <c r="K11" s="15">
        <f t="shared" si="3"/>
        <v>0.86050242143443156</v>
      </c>
      <c r="L11">
        <v>29</v>
      </c>
      <c r="M11" s="15">
        <f t="shared" si="4"/>
        <v>326086669.70579714</v>
      </c>
      <c r="N11">
        <v>5</v>
      </c>
      <c r="O11" s="16">
        <f t="shared" si="5"/>
        <v>280598368.87932813</v>
      </c>
      <c r="P11" s="17">
        <v>276933049</v>
      </c>
      <c r="R11" s="4">
        <f>D23-D11</f>
        <v>108137228</v>
      </c>
    </row>
    <row r="12" spans="1:18" x14ac:dyDescent="0.3">
      <c r="A12" s="9">
        <v>2016</v>
      </c>
      <c r="B12" s="1">
        <v>6</v>
      </c>
      <c r="C12" s="6">
        <v>1968</v>
      </c>
      <c r="D12" s="6">
        <v>114775857</v>
      </c>
      <c r="E12">
        <v>6</v>
      </c>
      <c r="F12" s="15">
        <f t="shared" si="1"/>
        <v>132388879.60579708</v>
      </c>
      <c r="G12" s="15">
        <f t="shared" si="2"/>
        <v>0.86695995420278604</v>
      </c>
      <c r="H12" s="5">
        <f t="shared" si="0"/>
        <v>148711095</v>
      </c>
      <c r="J12">
        <v>6</v>
      </c>
      <c r="K12" s="15">
        <f t="shared" si="3"/>
        <v>0.79469590728248718</v>
      </c>
      <c r="L12">
        <v>30</v>
      </c>
      <c r="M12" s="15">
        <f t="shared" si="4"/>
        <v>334508312.75362325</v>
      </c>
      <c r="N12">
        <v>6</v>
      </c>
      <c r="O12" s="16">
        <f t="shared" si="5"/>
        <v>265832387.0972746</v>
      </c>
      <c r="P12" s="17">
        <v>251486085</v>
      </c>
      <c r="R12" s="4">
        <f>D24-D12</f>
        <v>67870476</v>
      </c>
    </row>
    <row r="13" spans="1:18" x14ac:dyDescent="0.3">
      <c r="A13" s="9">
        <v>2016</v>
      </c>
      <c r="B13" s="1">
        <v>7</v>
      </c>
      <c r="C13" s="6">
        <v>2002</v>
      </c>
      <c r="D13" s="6">
        <v>111435648</v>
      </c>
      <c r="E13">
        <v>7</v>
      </c>
      <c r="F13" s="15">
        <f t="shared" si="1"/>
        <v>140810522.65362316</v>
      </c>
      <c r="G13" s="15">
        <f t="shared" si="2"/>
        <v>0.79138721950573399</v>
      </c>
      <c r="H13" s="5">
        <f t="shared" ref="H13:H18" si="6">AVERAGE(D13,D25)</f>
        <v>148591905</v>
      </c>
      <c r="J13">
        <v>7</v>
      </c>
      <c r="K13" s="15">
        <f t="shared" si="3"/>
        <v>0.79405896889407035</v>
      </c>
      <c r="L13">
        <v>31</v>
      </c>
      <c r="M13" s="15">
        <f t="shared" si="4"/>
        <v>342929955.8014493</v>
      </c>
      <c r="N13">
        <v>7</v>
      </c>
      <c r="O13" s="16">
        <f t="shared" si="5"/>
        <v>272306607.10658795</v>
      </c>
      <c r="P13" s="17">
        <v>250559778</v>
      </c>
      <c r="R13" s="4">
        <f>D25-D13</f>
        <v>74312514</v>
      </c>
    </row>
    <row r="14" spans="1:18" x14ac:dyDescent="0.3">
      <c r="A14" s="9">
        <v>2016</v>
      </c>
      <c r="B14" s="1">
        <v>8</v>
      </c>
      <c r="C14" s="6">
        <v>2097</v>
      </c>
      <c r="D14" s="6">
        <v>137517419</v>
      </c>
      <c r="E14">
        <v>8</v>
      </c>
      <c r="F14" s="15">
        <f t="shared" si="1"/>
        <v>149232165.70144928</v>
      </c>
      <c r="G14" s="15">
        <f t="shared" si="2"/>
        <v>0.92149985462996264</v>
      </c>
      <c r="H14" s="5">
        <f t="shared" si="6"/>
        <v>170705101</v>
      </c>
      <c r="J14">
        <v>8</v>
      </c>
      <c r="K14" s="15">
        <f t="shared" si="3"/>
        <v>0.91222948171381302</v>
      </c>
      <c r="L14">
        <v>32</v>
      </c>
      <c r="M14" s="15">
        <f t="shared" si="4"/>
        <v>351351598.84927541</v>
      </c>
      <c r="N14">
        <v>8</v>
      </c>
      <c r="O14" s="16">
        <f t="shared" si="5"/>
        <v>320513286.91759408</v>
      </c>
      <c r="P14" s="17">
        <v>261724749</v>
      </c>
      <c r="R14" s="4">
        <f>D26-D14</f>
        <v>66375364</v>
      </c>
    </row>
    <row r="15" spans="1:18" x14ac:dyDescent="0.3">
      <c r="A15" s="9">
        <v>2016</v>
      </c>
      <c r="B15" s="1">
        <v>9</v>
      </c>
      <c r="C15" s="6">
        <v>2176</v>
      </c>
      <c r="D15" s="6">
        <v>149432217</v>
      </c>
      <c r="E15">
        <v>9</v>
      </c>
      <c r="F15" s="15">
        <f t="shared" si="1"/>
        <v>157653808.74927533</v>
      </c>
      <c r="G15" s="15">
        <f t="shared" si="2"/>
        <v>0.94785034491395936</v>
      </c>
      <c r="H15" s="5">
        <f t="shared" si="6"/>
        <v>179454703.5</v>
      </c>
      <c r="J15">
        <v>9</v>
      </c>
      <c r="K15" s="15">
        <f t="shared" si="3"/>
        <v>0.95898640524462697</v>
      </c>
      <c r="L15">
        <v>33</v>
      </c>
      <c r="M15" s="15">
        <f t="shared" si="4"/>
        <v>359773241.89710152</v>
      </c>
      <c r="N15">
        <v>9</v>
      </c>
      <c r="O15" s="16">
        <f t="shared" si="5"/>
        <v>345017647.95010698</v>
      </c>
      <c r="P15" s="17">
        <v>276675505</v>
      </c>
      <c r="R15" s="4">
        <f>D27-D15</f>
        <v>60044973</v>
      </c>
    </row>
    <row r="16" spans="1:18" x14ac:dyDescent="0.3">
      <c r="A16" s="9">
        <v>2016</v>
      </c>
      <c r="B16" s="1">
        <v>10</v>
      </c>
      <c r="C16" s="6">
        <v>2366</v>
      </c>
      <c r="D16" s="6">
        <v>208900261</v>
      </c>
      <c r="E16">
        <v>10</v>
      </c>
      <c r="F16" s="15">
        <f t="shared" si="1"/>
        <v>166075451.79710144</v>
      </c>
      <c r="G16" s="15">
        <f t="shared" si="2"/>
        <v>1.2578635718854989</v>
      </c>
      <c r="H16" s="5">
        <f t="shared" si="6"/>
        <v>243638089</v>
      </c>
      <c r="J16">
        <v>10</v>
      </c>
      <c r="K16" s="15">
        <f t="shared" si="3"/>
        <v>1.3019754322058241</v>
      </c>
      <c r="L16">
        <v>34</v>
      </c>
      <c r="M16" s="15">
        <f t="shared" si="4"/>
        <v>368194884.94492757</v>
      </c>
      <c r="N16">
        <v>10</v>
      </c>
      <c r="O16" s="16">
        <f t="shared" si="5"/>
        <v>479380694.46214575</v>
      </c>
      <c r="P16" s="17">
        <v>287647539</v>
      </c>
      <c r="R16" s="4">
        <f>D28-D16</f>
        <v>69475656</v>
      </c>
    </row>
    <row r="17" spans="1:18" x14ac:dyDescent="0.3">
      <c r="A17" s="9">
        <v>2016</v>
      </c>
      <c r="B17" s="1">
        <v>11</v>
      </c>
      <c r="C17" s="6">
        <v>2227</v>
      </c>
      <c r="D17" s="6">
        <v>254401416</v>
      </c>
      <c r="E17">
        <v>11</v>
      </c>
      <c r="F17" s="15">
        <f t="shared" si="1"/>
        <v>174497094.84492755</v>
      </c>
      <c r="G17" s="15">
        <f t="shared" si="2"/>
        <v>1.4579120427539609</v>
      </c>
      <c r="H17" s="5">
        <f t="shared" si="6"/>
        <v>289333758.5</v>
      </c>
      <c r="J17">
        <v>11</v>
      </c>
      <c r="K17" s="15">
        <f t="shared" si="3"/>
        <v>1.5461681169021688</v>
      </c>
      <c r="L17">
        <v>35</v>
      </c>
      <c r="M17" s="15">
        <f t="shared" si="4"/>
        <v>376616527.99275368</v>
      </c>
      <c r="N17">
        <v>11</v>
      </c>
      <c r="O17" s="16">
        <f t="shared" si="5"/>
        <v>582312467.88078892</v>
      </c>
      <c r="P17" s="17">
        <v>363102609</v>
      </c>
      <c r="R17" s="4">
        <f>D29-D17</f>
        <v>69864685</v>
      </c>
    </row>
    <row r="18" spans="1:18" ht="15" thickBot="1" x14ac:dyDescent="0.35">
      <c r="A18" s="10">
        <v>2016</v>
      </c>
      <c r="B18" s="2">
        <v>12</v>
      </c>
      <c r="C18" s="7">
        <v>2025</v>
      </c>
      <c r="D18" s="7">
        <v>255565298</v>
      </c>
      <c r="E18">
        <v>12</v>
      </c>
      <c r="F18" s="15">
        <f t="shared" si="1"/>
        <v>182918737.8927536</v>
      </c>
      <c r="G18" s="15">
        <f t="shared" si="2"/>
        <v>1.3971520957565295</v>
      </c>
      <c r="H18" s="5">
        <f t="shared" si="6"/>
        <v>312893698</v>
      </c>
      <c r="J18">
        <v>12</v>
      </c>
      <c r="K18" s="15">
        <f t="shared" si="3"/>
        <v>1.6720698695351719</v>
      </c>
      <c r="L18">
        <v>36</v>
      </c>
      <c r="M18" s="15">
        <f t="shared" si="4"/>
        <v>385038171.04057974</v>
      </c>
      <c r="N18">
        <v>12</v>
      </c>
      <c r="O18" s="16">
        <f t="shared" si="5"/>
        <v>643810724.4178834</v>
      </c>
      <c r="P18" s="17">
        <v>422386052</v>
      </c>
      <c r="R18" s="4">
        <f>D30-D18</f>
        <v>114656800</v>
      </c>
    </row>
    <row r="19" spans="1:18" x14ac:dyDescent="0.3">
      <c r="A19" s="11">
        <v>2017</v>
      </c>
      <c r="B19" s="3">
        <v>1</v>
      </c>
      <c r="C19" s="8">
        <v>2329</v>
      </c>
      <c r="D19" s="8">
        <v>175105183</v>
      </c>
      <c r="E19">
        <v>13</v>
      </c>
      <c r="F19" s="15">
        <f t="shared" si="1"/>
        <v>191340380.94057971</v>
      </c>
      <c r="G19" s="15">
        <f t="shared" si="2"/>
        <v>0.91515017446515112</v>
      </c>
      <c r="H19" s="14"/>
    </row>
    <row r="20" spans="1:18" x14ac:dyDescent="0.3">
      <c r="A20" s="12">
        <v>2017</v>
      </c>
      <c r="B20" s="1">
        <v>2</v>
      </c>
      <c r="C20" s="6">
        <v>2289</v>
      </c>
      <c r="D20" s="6">
        <v>159838516</v>
      </c>
      <c r="E20">
        <v>14</v>
      </c>
      <c r="F20" s="15">
        <f t="shared" si="1"/>
        <v>199762023.98840579</v>
      </c>
      <c r="G20" s="15">
        <f t="shared" si="2"/>
        <v>0.80014465616986863</v>
      </c>
      <c r="H20" s="14"/>
    </row>
    <row r="21" spans="1:18" x14ac:dyDescent="0.3">
      <c r="A21" s="12">
        <v>2017</v>
      </c>
      <c r="B21" s="1">
        <v>3</v>
      </c>
      <c r="C21" s="6">
        <v>2380</v>
      </c>
      <c r="D21" s="6">
        <v>212351001</v>
      </c>
      <c r="E21">
        <v>15</v>
      </c>
      <c r="F21" s="15">
        <f t="shared" si="1"/>
        <v>208183667.03623188</v>
      </c>
      <c r="G21" s="15">
        <f t="shared" si="2"/>
        <v>1.0200175836226522</v>
      </c>
      <c r="H21" s="14"/>
    </row>
    <row r="22" spans="1:18" x14ac:dyDescent="0.3">
      <c r="A22" s="12">
        <v>2017</v>
      </c>
      <c r="B22" s="1">
        <v>4</v>
      </c>
      <c r="C22" s="6">
        <v>2325</v>
      </c>
      <c r="D22" s="6">
        <v>195708442</v>
      </c>
      <c r="E22">
        <v>16</v>
      </c>
      <c r="F22" s="15">
        <f t="shared" si="1"/>
        <v>216605310.08405799</v>
      </c>
      <c r="G22" s="15">
        <f t="shared" si="2"/>
        <v>0.90352559650569719</v>
      </c>
      <c r="H22" s="14"/>
    </row>
    <row r="23" spans="1:18" x14ac:dyDescent="0.3">
      <c r="A23" s="12">
        <v>2017</v>
      </c>
      <c r="B23" s="1">
        <v>5</v>
      </c>
      <c r="C23" s="6">
        <v>2371</v>
      </c>
      <c r="D23" s="6">
        <v>215094053</v>
      </c>
      <c r="E23">
        <v>17</v>
      </c>
      <c r="F23" s="15">
        <f t="shared" si="1"/>
        <v>225026953.13188404</v>
      </c>
      <c r="G23" s="15">
        <f t="shared" si="2"/>
        <v>0.95585906490915973</v>
      </c>
      <c r="H23" s="14"/>
    </row>
    <row r="24" spans="1:18" x14ac:dyDescent="0.3">
      <c r="A24" s="12">
        <v>2017</v>
      </c>
      <c r="B24" s="1">
        <v>6</v>
      </c>
      <c r="C24" s="6">
        <v>2387</v>
      </c>
      <c r="D24" s="6">
        <v>182646333</v>
      </c>
      <c r="E24">
        <v>18</v>
      </c>
      <c r="F24" s="15">
        <f t="shared" si="1"/>
        <v>233448596.17971015</v>
      </c>
      <c r="G24" s="15">
        <f t="shared" si="2"/>
        <v>0.78238351392525718</v>
      </c>
      <c r="H24" s="14"/>
    </row>
    <row r="25" spans="1:18" x14ac:dyDescent="0.3">
      <c r="A25" s="12">
        <v>2017</v>
      </c>
      <c r="B25" s="1">
        <v>7</v>
      </c>
      <c r="C25" s="6">
        <v>2430</v>
      </c>
      <c r="D25" s="6">
        <v>185748162</v>
      </c>
      <c r="E25">
        <v>19</v>
      </c>
      <c r="F25" s="15">
        <f t="shared" si="1"/>
        <v>241870239.22753626</v>
      </c>
      <c r="G25" s="15">
        <f t="shared" si="2"/>
        <v>0.76796617307373582</v>
      </c>
      <c r="H25" s="14"/>
    </row>
    <row r="26" spans="1:18" x14ac:dyDescent="0.3">
      <c r="A26" s="12">
        <v>2017</v>
      </c>
      <c r="B26" s="1">
        <v>8</v>
      </c>
      <c r="C26" s="6">
        <v>2439</v>
      </c>
      <c r="D26" s="6">
        <v>203892783</v>
      </c>
      <c r="E26">
        <v>20</v>
      </c>
      <c r="F26" s="15">
        <f t="shared" si="1"/>
        <v>250291882.27536231</v>
      </c>
      <c r="G26" s="15">
        <f t="shared" si="2"/>
        <v>0.81462003939737981</v>
      </c>
      <c r="H26" s="14"/>
    </row>
    <row r="27" spans="1:18" x14ac:dyDescent="0.3">
      <c r="A27" s="12">
        <v>2017</v>
      </c>
      <c r="B27" s="1">
        <v>9</v>
      </c>
      <c r="C27" s="6">
        <v>2610</v>
      </c>
      <c r="D27" s="6">
        <v>209477190</v>
      </c>
      <c r="E27">
        <v>21</v>
      </c>
      <c r="F27" s="15">
        <f t="shared" si="1"/>
        <v>258713525.32318842</v>
      </c>
      <c r="G27" s="15">
        <f t="shared" si="2"/>
        <v>0.80968781874978613</v>
      </c>
      <c r="H27" s="14"/>
    </row>
    <row r="28" spans="1:18" x14ac:dyDescent="0.3">
      <c r="A28" s="12">
        <v>2017</v>
      </c>
      <c r="B28" s="1">
        <v>10</v>
      </c>
      <c r="C28" s="6">
        <v>2621</v>
      </c>
      <c r="D28" s="6">
        <v>278375917</v>
      </c>
      <c r="E28">
        <v>22</v>
      </c>
      <c r="F28" s="15">
        <f t="shared" si="1"/>
        <v>267135168.37101454</v>
      </c>
      <c r="G28" s="15">
        <f t="shared" si="2"/>
        <v>1.0420788797578819</v>
      </c>
      <c r="H28" s="14"/>
    </row>
    <row r="29" spans="1:18" x14ac:dyDescent="0.3">
      <c r="A29" s="12">
        <v>2017</v>
      </c>
      <c r="B29" s="1">
        <v>11</v>
      </c>
      <c r="C29" s="6">
        <v>2474</v>
      </c>
      <c r="D29" s="6">
        <v>324266101</v>
      </c>
      <c r="E29">
        <v>23</v>
      </c>
      <c r="F29" s="15">
        <f t="shared" si="1"/>
        <v>275556811.41884059</v>
      </c>
      <c r="G29" s="15">
        <f t="shared" si="2"/>
        <v>1.1767667775307586</v>
      </c>
      <c r="H29" s="14"/>
    </row>
    <row r="30" spans="1:18" ht="15" thickBot="1" x14ac:dyDescent="0.35">
      <c r="A30" s="13">
        <v>2017</v>
      </c>
      <c r="B30" s="2">
        <v>12</v>
      </c>
      <c r="C30" s="7">
        <v>2209</v>
      </c>
      <c r="D30" s="7">
        <v>370222098</v>
      </c>
      <c r="E30">
        <v>24</v>
      </c>
      <c r="F30" s="15">
        <f t="shared" si="1"/>
        <v>283978454.4666667</v>
      </c>
      <c r="G30" s="15">
        <f t="shared" si="2"/>
        <v>1.3036978410749698</v>
      </c>
      <c r="H30" s="14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</sheetData>
  <conditionalFormatting sqref="D7:D18">
    <cfRule type="colorScale" priority="6">
      <colorScale>
        <cfvo type="min"/>
        <cfvo type="max"/>
        <color rgb="FFFFEF9C"/>
        <color rgb="FF63BE7B"/>
      </colorScale>
    </cfRule>
  </conditionalFormatting>
  <conditionalFormatting sqref="D19:D30">
    <cfRule type="colorScale" priority="5">
      <colorScale>
        <cfvo type="min"/>
        <cfvo type="max"/>
        <color rgb="FFFFEF9C"/>
        <color rgb="FF63BE7B"/>
      </colorScale>
    </cfRule>
  </conditionalFormatting>
  <conditionalFormatting sqref="C7:C18">
    <cfRule type="colorScale" priority="4">
      <colorScale>
        <cfvo type="min"/>
        <cfvo type="max"/>
        <color rgb="FFFFEF9C"/>
        <color rgb="FF63BE7B"/>
      </colorScale>
    </cfRule>
  </conditionalFormatting>
  <conditionalFormatting sqref="C19:C30">
    <cfRule type="colorScale" priority="3">
      <colorScale>
        <cfvo type="min"/>
        <cfvo type="max"/>
        <color rgb="FFFFEF9C"/>
        <color rgb="FF63BE7B"/>
      </colorScale>
    </cfRule>
  </conditionalFormatting>
  <conditionalFormatting sqref="O7:O18">
    <cfRule type="colorScale" priority="2">
      <colorScale>
        <cfvo type="min"/>
        <cfvo type="max"/>
        <color rgb="FFFFEF9C"/>
        <color rgb="FF63BE7B"/>
      </colorScale>
    </cfRule>
  </conditionalFormatting>
  <conditionalFormatting sqref="P7:P1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0A9A-B21E-4302-99A2-5EFA8AFBBD4E}">
  <dimension ref="A1:A6"/>
  <sheetViews>
    <sheetView workbookViewId="0">
      <selection activeCell="A7" sqref="A7"/>
    </sheetView>
  </sheetViews>
  <sheetFormatPr defaultRowHeight="14.4" x14ac:dyDescent="0.3"/>
  <cols>
    <col min="1" max="1" width="100.21875" customWidth="1"/>
  </cols>
  <sheetData>
    <row r="1" spans="1:1" x14ac:dyDescent="0.3">
      <c r="A1" s="1" t="s">
        <v>24</v>
      </c>
    </row>
    <row r="2" spans="1:1" ht="28.8" x14ac:dyDescent="0.3">
      <c r="A2" s="18" t="s">
        <v>20</v>
      </c>
    </row>
    <row r="3" spans="1:1" ht="129.6" x14ac:dyDescent="0.3">
      <c r="A3" s="18" t="s">
        <v>21</v>
      </c>
    </row>
    <row r="4" spans="1:1" ht="86.4" x14ac:dyDescent="0.3">
      <c r="A4" s="18" t="s">
        <v>22</v>
      </c>
    </row>
    <row r="5" spans="1:1" ht="43.2" x14ac:dyDescent="0.3">
      <c r="A5" s="18" t="s">
        <v>23</v>
      </c>
    </row>
    <row r="6" spans="1:1" ht="115.2" x14ac:dyDescent="0.3">
      <c r="A6" s="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сводный лист</vt:lpstr>
      <vt:lpstr>SQL - подготовка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Солин</dc:creator>
  <cp:lastModifiedBy>Михаил Солин</cp:lastModifiedBy>
  <dcterms:created xsi:type="dcterms:W3CDTF">2022-10-15T13:48:34Z</dcterms:created>
  <dcterms:modified xsi:type="dcterms:W3CDTF">2022-10-23T15:28:33Z</dcterms:modified>
</cp:coreProperties>
</file>