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zavoe\OneDrive\Рабочий стол\Учёба\2-ой курс\2-ой сем\Физика\3.05\"/>
    </mc:Choice>
  </mc:AlternateContent>
  <xr:revisionPtr revIDLastSave="0" documentId="13_ncr:1_{73D306B7-6A83-4B28-976C-C953DE4CCC0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38" i="1"/>
  <c r="C44" i="1"/>
  <c r="A44" i="1"/>
  <c r="C41" i="1"/>
  <c r="C35" i="1"/>
  <c r="C36" i="1"/>
  <c r="C37" i="1"/>
  <c r="C38" i="1"/>
  <c r="C39" i="1"/>
  <c r="C40" i="1"/>
  <c r="C34" i="1"/>
  <c r="A35" i="1"/>
  <c r="A36" i="1"/>
  <c r="A37" i="1"/>
  <c r="A38" i="1"/>
  <c r="A39" i="1"/>
  <c r="A40" i="1"/>
  <c r="A41" i="1"/>
  <c r="A34" i="1"/>
  <c r="D27" i="1"/>
  <c r="D20" i="1" l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E27" i="1"/>
  <c r="D28" i="1"/>
  <c r="E28" i="1"/>
  <c r="D29" i="1"/>
  <c r="E29" i="1"/>
  <c r="D30" i="1"/>
  <c r="E30" i="1"/>
  <c r="D31" i="1"/>
  <c r="E31" i="1"/>
  <c r="E19" i="1"/>
  <c r="D19" i="1"/>
  <c r="D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 s="1"/>
  <c r="F14" i="1"/>
  <c r="D15" i="1"/>
  <c r="E15" i="1"/>
  <c r="F15" i="1"/>
  <c r="F3" i="1"/>
  <c r="E3" i="1"/>
  <c r="I2" i="1"/>
</calcChain>
</file>

<file path=xl/sharedStrings.xml><?xml version="1.0" encoding="utf-8"?>
<sst xmlns="http://schemas.openxmlformats.org/spreadsheetml/2006/main" count="21" uniqueCount="18">
  <si>
    <t>Полупроводниковый образец</t>
  </si>
  <si>
    <t>T, K</t>
  </si>
  <si>
    <t>I, мкА</t>
  </si>
  <si>
    <t>U, В</t>
  </si>
  <si>
    <t>R, Ом</t>
  </si>
  <si>
    <t>Ln R</t>
  </si>
  <si>
    <t>10^3/T</t>
  </si>
  <si>
    <t>k, эВ/К</t>
  </si>
  <si>
    <t>Металлический образец</t>
  </si>
  <si>
    <t>R, кОм</t>
  </si>
  <si>
    <t>t, C</t>
  </si>
  <si>
    <t>a</t>
  </si>
  <si>
    <t>E</t>
  </si>
  <si>
    <t>a ср</t>
  </si>
  <si>
    <t>E ср</t>
  </si>
  <si>
    <t>coef St</t>
  </si>
  <si>
    <t>delta a</t>
  </si>
  <si>
    <t>delta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</si>
</sst>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8" xfId="0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значения логарифма сопротивления от температуры</a:t>
            </a:r>
            <a:r>
              <a:rPr lang="en-US" baseline="0"/>
              <a:t>, ln(R)(1/T)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Ряд1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Лист1!$F$3:$F$15</c:f>
              <c:numCache>
                <c:formatCode>0.00</c:formatCode>
                <c:ptCount val="13"/>
                <c:pt idx="0">
                  <c:v>3.3333333333333335</c:v>
                </c:pt>
                <c:pt idx="1">
                  <c:v>3.278688524590164</c:v>
                </c:pt>
                <c:pt idx="2">
                  <c:v>3.225806451612903</c:v>
                </c:pt>
                <c:pt idx="3">
                  <c:v>3.1746031746031744</c:v>
                </c:pt>
                <c:pt idx="4">
                  <c:v>3.125</c:v>
                </c:pt>
                <c:pt idx="5">
                  <c:v>3.0769230769230771</c:v>
                </c:pt>
                <c:pt idx="6">
                  <c:v>3.0303030303030303</c:v>
                </c:pt>
                <c:pt idx="7">
                  <c:v>2.9850746268656718</c:v>
                </c:pt>
                <c:pt idx="8">
                  <c:v>2.9411764705882355</c:v>
                </c:pt>
                <c:pt idx="9">
                  <c:v>2.8985507246376812</c:v>
                </c:pt>
                <c:pt idx="10">
                  <c:v>2.8571428571428572</c:v>
                </c:pt>
                <c:pt idx="11">
                  <c:v>2.816901408450704</c:v>
                </c:pt>
                <c:pt idx="12">
                  <c:v>2.7777777777777777</c:v>
                </c:pt>
              </c:numCache>
            </c:numRef>
          </c:cat>
          <c:val>
            <c:numRef>
              <c:f>Лист1!$E$3:$E$15</c:f>
              <c:numCache>
                <c:formatCode>0.00</c:formatCode>
                <c:ptCount val="13"/>
                <c:pt idx="0">
                  <c:v>6.4318080958355539</c:v>
                </c:pt>
                <c:pt idx="1">
                  <c:v>6.180416733673912</c:v>
                </c:pt>
                <c:pt idx="2">
                  <c:v>5.985564824980794</c:v>
                </c:pt>
                <c:pt idx="3">
                  <c:v>5.790548181579493</c:v>
                </c:pt>
                <c:pt idx="4">
                  <c:v>5.5284295871783398</c:v>
                </c:pt>
                <c:pt idx="5">
                  <c:v>5.3178619626210066</c:v>
                </c:pt>
                <c:pt idx="6">
                  <c:v>5.0653026954385636</c:v>
                </c:pt>
                <c:pt idx="7">
                  <c:v>4.9275203873857496</c:v>
                </c:pt>
                <c:pt idx="8">
                  <c:v>4.7342004457318225</c:v>
                </c:pt>
                <c:pt idx="9">
                  <c:v>4.5723803631651005</c:v>
                </c:pt>
                <c:pt idx="10">
                  <c:v>4.4118372168610849</c:v>
                </c:pt>
                <c:pt idx="11">
                  <c:v>4.2221779337319854</c:v>
                </c:pt>
                <c:pt idx="12">
                  <c:v>4.0745419349259206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A-4D22-8C2E-F0B1D0AA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267280"/>
        <c:axId val="2106265360"/>
      </c:lineChart>
      <c:catAx>
        <c:axId val="210626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</a:t>
                </a:r>
                <a:r>
                  <a:rPr lang="en-US" baseline="0"/>
                  <a:t> T, K^-1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4690046158023347"/>
              <c:y val="0.89281737011510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265360"/>
        <c:crosses val="autoZero"/>
        <c:auto val="1"/>
        <c:lblAlgn val="ctr"/>
        <c:lblOffset val="100"/>
        <c:noMultiLvlLbl val="0"/>
      </c:catAx>
      <c:valAx>
        <c:axId val="21062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Логарифм сопротивления</a:t>
                </a:r>
                <a:r>
                  <a:rPr lang="en-US" baseline="0"/>
                  <a:t> ln(R)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2873563218390805E-2"/>
              <c:y val="0.14212471131639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2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сопротивления металла от температуры в шкале Цельсия</a:t>
            </a:r>
            <a:r>
              <a:rPr lang="en-US" baseline="0"/>
              <a:t>, R(t)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Лист1!$E$19:$E$31</c:f>
              <c:numCache>
                <c:formatCode>General</c:formatCode>
                <c:ptCount val="13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  <c:pt idx="9">
                  <c:v>72</c:v>
                </c:pt>
                <c:pt idx="10">
                  <c:v>77</c:v>
                </c:pt>
                <c:pt idx="11">
                  <c:v>82</c:v>
                </c:pt>
                <c:pt idx="12">
                  <c:v>87</c:v>
                </c:pt>
              </c:numCache>
            </c:numRef>
          </c:cat>
          <c:val>
            <c:numRef>
              <c:f>Лист1!$D$19:$D$31</c:f>
              <c:numCache>
                <c:formatCode>0.00</c:formatCode>
                <c:ptCount val="13"/>
                <c:pt idx="0">
                  <c:v>1.162303664921466</c:v>
                </c:pt>
                <c:pt idx="1">
                  <c:v>1.1805006587615283</c:v>
                </c:pt>
                <c:pt idx="2">
                  <c:v>1.2023968042609854</c:v>
                </c:pt>
                <c:pt idx="3">
                  <c:v>1.2231182795698925</c:v>
                </c:pt>
                <c:pt idx="4">
                  <c:v>1.2445652173913044</c:v>
                </c:pt>
                <c:pt idx="5">
                  <c:v>1.2664835164835164</c:v>
                </c:pt>
                <c:pt idx="6">
                  <c:v>1.288488210818308</c:v>
                </c:pt>
                <c:pt idx="7">
                  <c:v>1.3081232492997199</c:v>
                </c:pt>
                <c:pt idx="8">
                  <c:v>1.3333333333333333</c:v>
                </c:pt>
                <c:pt idx="9">
                  <c:v>1.35</c:v>
                </c:pt>
                <c:pt idx="10">
                  <c:v>1.3722943722943721</c:v>
                </c:pt>
                <c:pt idx="11">
                  <c:v>1.3921282798833821</c:v>
                </c:pt>
                <c:pt idx="12">
                  <c:v>1.4167893961708393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6-4A72-AEFE-4CBBC4159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030336"/>
        <c:axId val="442025536"/>
      </c:lineChart>
      <c:catAx>
        <c:axId val="44203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</a:t>
                </a:r>
                <a:r>
                  <a:rPr lang="en-US" baseline="0"/>
                  <a:t> t, 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5695025398303892"/>
              <c:y val="0.89453141886675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025536"/>
        <c:crosses val="autoZero"/>
        <c:auto val="1"/>
        <c:lblAlgn val="ctr"/>
        <c:lblOffset val="100"/>
        <c:noMultiLvlLbl val="0"/>
      </c:catAx>
      <c:valAx>
        <c:axId val="4420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Сопротивление</a:t>
                </a:r>
                <a:r>
                  <a:rPr lang="en-US"/>
                  <a:t> R</a:t>
                </a:r>
                <a:r>
                  <a:rPr lang="en-US" baseline="0"/>
                  <a:t>, </a:t>
                </a:r>
                <a:r>
                  <a:rPr lang="ru-RU" baseline="0"/>
                  <a:t>кОм</a:t>
                </a:r>
                <a:r>
                  <a:rPr lang="en-US" baseline="0"/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004126547455296E-2"/>
              <c:y val="0.22124543255622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03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3</xdr:row>
      <xdr:rowOff>0</xdr:rowOff>
    </xdr:from>
    <xdr:to>
      <xdr:col>18</xdr:col>
      <xdr:colOff>31749</xdr:colOff>
      <xdr:row>17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977DC16-E367-BE3B-EEC1-91FB2B289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19</xdr:row>
      <xdr:rowOff>25400</xdr:rowOff>
    </xdr:from>
    <xdr:to>
      <xdr:col>17</xdr:col>
      <xdr:colOff>603250</xdr:colOff>
      <xdr:row>34</xdr:row>
      <xdr:rowOff>177800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27108CA-ECBF-620C-A2C6-D91273BCB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topLeftCell="A6" workbookViewId="0">
      <selection activeCell="F40" sqref="F40"/>
    </sheetView>
  </sheetViews>
  <sheetFormatPr defaultRowHeight="14.5" x14ac:dyDescent="0.35"/>
  <cols>
    <col min="3" max="3" width="9.26953125" bestFit="1" customWidth="1"/>
    <col min="4" max="4" width="13.36328125" bestFit="1" customWidth="1"/>
    <col min="5" max="5" width="11.81640625" bestFit="1" customWidth="1"/>
    <col min="6" max="6" width="11.26953125" bestFit="1" customWidth="1"/>
    <col min="9" max="9" width="11.81640625" bestFit="1" customWidth="1"/>
  </cols>
  <sheetData>
    <row r="1" spans="1:9" x14ac:dyDescent="0.35">
      <c r="A1" s="12" t="s">
        <v>0</v>
      </c>
      <c r="B1" s="13"/>
      <c r="C1" s="13"/>
      <c r="D1" s="13"/>
      <c r="E1" s="13"/>
      <c r="F1" s="1"/>
    </row>
    <row r="2" spans="1:9" x14ac:dyDescent="0.35">
      <c r="A2" s="2" t="s">
        <v>1</v>
      </c>
      <c r="B2" t="s">
        <v>2</v>
      </c>
      <c r="C2" t="s">
        <v>3</v>
      </c>
      <c r="D2" t="s">
        <v>4</v>
      </c>
      <c r="E2" t="s">
        <v>5</v>
      </c>
      <c r="F2" s="3" t="s">
        <v>6</v>
      </c>
      <c r="H2" t="s">
        <v>7</v>
      </c>
      <c r="I2" s="11">
        <f>8.61733*10^(-5)</f>
        <v>8.6173300000000011E-5</v>
      </c>
    </row>
    <row r="3" spans="1:9" x14ac:dyDescent="0.35">
      <c r="A3" s="2">
        <v>300</v>
      </c>
      <c r="B3">
        <v>1080</v>
      </c>
      <c r="C3">
        <v>0.67100000000000004</v>
      </c>
      <c r="D3" s="4">
        <f>C3/(B3/1000000)</f>
        <v>621.2962962962963</v>
      </c>
      <c r="E3" s="4">
        <f>LN(D3)</f>
        <v>6.4318080958355539</v>
      </c>
      <c r="F3" s="5">
        <f>1000/A3</f>
        <v>3.3333333333333335</v>
      </c>
    </row>
    <row r="4" spans="1:9" x14ac:dyDescent="0.35">
      <c r="A4" s="2">
        <v>305</v>
      </c>
      <c r="B4">
        <v>1190</v>
      </c>
      <c r="C4">
        <v>0.57499999999999996</v>
      </c>
      <c r="D4" s="4">
        <f t="shared" ref="D4:D15" si="0">C4/(B4/1000000)</f>
        <v>483.19327731092432</v>
      </c>
      <c r="E4" s="4">
        <f t="shared" ref="E4:E15" si="1">LN(D4)</f>
        <v>6.180416733673912</v>
      </c>
      <c r="F4" s="5">
        <f t="shared" ref="F4:F15" si="2">1000/A4</f>
        <v>3.278688524590164</v>
      </c>
    </row>
    <row r="5" spans="1:9" x14ac:dyDescent="0.35">
      <c r="A5" s="2">
        <v>310</v>
      </c>
      <c r="B5">
        <v>1275</v>
      </c>
      <c r="C5">
        <v>0.50700000000000001</v>
      </c>
      <c r="D5" s="4">
        <f t="shared" si="0"/>
        <v>397.64705882352939</v>
      </c>
      <c r="E5" s="4">
        <f t="shared" si="1"/>
        <v>5.985564824980794</v>
      </c>
      <c r="F5" s="5">
        <f t="shared" si="2"/>
        <v>3.225806451612903</v>
      </c>
    </row>
    <row r="6" spans="1:9" x14ac:dyDescent="0.35">
      <c r="A6" s="2">
        <v>315</v>
      </c>
      <c r="B6">
        <v>1357</v>
      </c>
      <c r="C6">
        <v>0.44400000000000001</v>
      </c>
      <c r="D6" s="4">
        <f t="shared" si="0"/>
        <v>327.19233603537219</v>
      </c>
      <c r="E6" s="4">
        <f t="shared" si="1"/>
        <v>5.790548181579493</v>
      </c>
      <c r="F6" s="5">
        <f t="shared" si="2"/>
        <v>3.1746031746031744</v>
      </c>
    </row>
    <row r="7" spans="1:9" x14ac:dyDescent="0.35">
      <c r="A7" s="2">
        <v>320</v>
      </c>
      <c r="B7">
        <v>1430</v>
      </c>
      <c r="C7">
        <v>0.36</v>
      </c>
      <c r="D7" s="4">
        <f t="shared" si="0"/>
        <v>251.74825174825173</v>
      </c>
      <c r="E7" s="4">
        <f t="shared" si="1"/>
        <v>5.5284295871783398</v>
      </c>
      <c r="F7" s="5">
        <f t="shared" si="2"/>
        <v>3.125</v>
      </c>
    </row>
    <row r="8" spans="1:9" x14ac:dyDescent="0.35">
      <c r="A8" s="2">
        <v>325</v>
      </c>
      <c r="B8">
        <v>1520</v>
      </c>
      <c r="C8">
        <v>0.31</v>
      </c>
      <c r="D8" s="4">
        <f t="shared" si="0"/>
        <v>203.94736842105263</v>
      </c>
      <c r="E8" s="4">
        <f t="shared" si="1"/>
        <v>5.3178619626210066</v>
      </c>
      <c r="F8" s="5">
        <f t="shared" si="2"/>
        <v>3.0769230769230771</v>
      </c>
    </row>
    <row r="9" spans="1:9" x14ac:dyDescent="0.35">
      <c r="A9" s="2">
        <v>330</v>
      </c>
      <c r="B9">
        <v>1578</v>
      </c>
      <c r="C9">
        <v>0.25</v>
      </c>
      <c r="D9" s="4">
        <f t="shared" si="0"/>
        <v>158.42839036755387</v>
      </c>
      <c r="E9" s="4">
        <f t="shared" si="1"/>
        <v>5.0653026954385636</v>
      </c>
      <c r="F9" s="5">
        <f t="shared" si="2"/>
        <v>3.0303030303030303</v>
      </c>
    </row>
    <row r="10" spans="1:9" x14ac:dyDescent="0.35">
      <c r="A10" s="2">
        <v>335</v>
      </c>
      <c r="B10">
        <v>1630</v>
      </c>
      <c r="C10">
        <v>0.22500000000000001</v>
      </c>
      <c r="D10" s="4">
        <f t="shared" si="0"/>
        <v>138.03680981595093</v>
      </c>
      <c r="E10" s="4">
        <f t="shared" si="1"/>
        <v>4.9275203873857496</v>
      </c>
      <c r="F10" s="5">
        <f t="shared" si="2"/>
        <v>2.9850746268656718</v>
      </c>
    </row>
    <row r="11" spans="1:9" x14ac:dyDescent="0.35">
      <c r="A11" s="2">
        <v>340</v>
      </c>
      <c r="B11">
        <v>1670</v>
      </c>
      <c r="C11">
        <v>0.19</v>
      </c>
      <c r="D11" s="4">
        <f t="shared" si="0"/>
        <v>113.77245508982035</v>
      </c>
      <c r="E11" s="4">
        <f t="shared" si="1"/>
        <v>4.7342004457318225</v>
      </c>
      <c r="F11" s="5">
        <f t="shared" si="2"/>
        <v>2.9411764705882355</v>
      </c>
    </row>
    <row r="12" spans="1:9" x14ac:dyDescent="0.35">
      <c r="A12" s="2">
        <v>345</v>
      </c>
      <c r="B12">
        <v>1705</v>
      </c>
      <c r="C12">
        <v>0.16500000000000001</v>
      </c>
      <c r="D12" s="4">
        <f t="shared" si="0"/>
        <v>96.774193548387103</v>
      </c>
      <c r="E12" s="4">
        <f t="shared" si="1"/>
        <v>4.5723803631651005</v>
      </c>
      <c r="F12" s="5">
        <f t="shared" si="2"/>
        <v>2.8985507246376812</v>
      </c>
    </row>
    <row r="13" spans="1:9" x14ac:dyDescent="0.35">
      <c r="A13" s="2">
        <v>350</v>
      </c>
      <c r="B13">
        <v>1735</v>
      </c>
      <c r="C13">
        <v>0.14299999999999999</v>
      </c>
      <c r="D13" s="4">
        <f t="shared" si="0"/>
        <v>82.420749279538896</v>
      </c>
      <c r="E13" s="4">
        <f t="shared" si="1"/>
        <v>4.4118372168610849</v>
      </c>
      <c r="F13" s="5">
        <f t="shared" si="2"/>
        <v>2.8571428571428572</v>
      </c>
    </row>
    <row r="14" spans="1:9" x14ac:dyDescent="0.35">
      <c r="A14" s="2">
        <v>355</v>
      </c>
      <c r="B14">
        <v>1760</v>
      </c>
      <c r="C14">
        <v>0.12</v>
      </c>
      <c r="D14" s="4">
        <f t="shared" si="0"/>
        <v>68.181818181818173</v>
      </c>
      <c r="E14" s="4">
        <f t="shared" si="1"/>
        <v>4.2221779337319854</v>
      </c>
      <c r="F14" s="5">
        <f t="shared" si="2"/>
        <v>2.816901408450704</v>
      </c>
    </row>
    <row r="15" spans="1:9" x14ac:dyDescent="0.35">
      <c r="A15" s="6">
        <v>360</v>
      </c>
      <c r="B15" s="7">
        <v>1785</v>
      </c>
      <c r="C15" s="7">
        <v>0.105</v>
      </c>
      <c r="D15" s="8">
        <f t="shared" si="0"/>
        <v>58.82352941176471</v>
      </c>
      <c r="E15" s="8">
        <f t="shared" si="1"/>
        <v>4.0745419349259206</v>
      </c>
      <c r="F15" s="9">
        <f t="shared" si="2"/>
        <v>2.7777777777777777</v>
      </c>
    </row>
    <row r="17" spans="1:6" x14ac:dyDescent="0.35">
      <c r="A17" s="12" t="s">
        <v>8</v>
      </c>
      <c r="B17" s="13"/>
      <c r="C17" s="13"/>
      <c r="D17" s="13"/>
      <c r="E17" s="13"/>
      <c r="F17" s="14"/>
    </row>
    <row r="18" spans="1:6" x14ac:dyDescent="0.35">
      <c r="A18" s="2" t="s">
        <v>1</v>
      </c>
      <c r="B18" t="s">
        <v>2</v>
      </c>
      <c r="C18" t="s">
        <v>3</v>
      </c>
      <c r="D18" t="s">
        <v>9</v>
      </c>
      <c r="E18" t="s">
        <v>10</v>
      </c>
      <c r="F18" s="3"/>
    </row>
    <row r="19" spans="1:6" x14ac:dyDescent="0.35">
      <c r="A19" s="2">
        <v>300</v>
      </c>
      <c r="B19">
        <v>764</v>
      </c>
      <c r="C19">
        <v>0.88800000000000001</v>
      </c>
      <c r="D19" s="4">
        <f>C19/(B19/1000000)/1000</f>
        <v>1.162303664921466</v>
      </c>
      <c r="E19">
        <f>A19-273</f>
        <v>27</v>
      </c>
      <c r="F19" s="3"/>
    </row>
    <row r="20" spans="1:6" x14ac:dyDescent="0.35">
      <c r="A20" s="2">
        <v>305</v>
      </c>
      <c r="B20">
        <v>759</v>
      </c>
      <c r="C20">
        <v>0.89600000000000002</v>
      </c>
      <c r="D20" s="4">
        <f t="shared" ref="D20:D31" si="3">C20/(B20/1000000)/1000</f>
        <v>1.1805006587615283</v>
      </c>
      <c r="E20">
        <f t="shared" ref="E20:E31" si="4">A20-273</f>
        <v>32</v>
      </c>
      <c r="F20" s="3"/>
    </row>
    <row r="21" spans="1:6" x14ac:dyDescent="0.35">
      <c r="A21" s="2">
        <v>310</v>
      </c>
      <c r="B21">
        <v>751</v>
      </c>
      <c r="C21">
        <v>0.90300000000000002</v>
      </c>
      <c r="D21" s="4">
        <f t="shared" si="3"/>
        <v>1.2023968042609854</v>
      </c>
      <c r="E21">
        <f t="shared" si="4"/>
        <v>37</v>
      </c>
      <c r="F21" s="3"/>
    </row>
    <row r="22" spans="1:6" x14ac:dyDescent="0.35">
      <c r="A22" s="2">
        <v>315</v>
      </c>
      <c r="B22">
        <v>744</v>
      </c>
      <c r="C22">
        <v>0.91</v>
      </c>
      <c r="D22" s="4">
        <f t="shared" si="3"/>
        <v>1.2231182795698925</v>
      </c>
      <c r="E22">
        <f t="shared" si="4"/>
        <v>42</v>
      </c>
      <c r="F22" s="3"/>
    </row>
    <row r="23" spans="1:6" x14ac:dyDescent="0.35">
      <c r="A23" s="2">
        <v>320</v>
      </c>
      <c r="B23">
        <v>736</v>
      </c>
      <c r="C23">
        <v>0.91600000000000004</v>
      </c>
      <c r="D23" s="4">
        <f t="shared" si="3"/>
        <v>1.2445652173913044</v>
      </c>
      <c r="E23">
        <f t="shared" si="4"/>
        <v>47</v>
      </c>
      <c r="F23" s="3"/>
    </row>
    <row r="24" spans="1:6" x14ac:dyDescent="0.35">
      <c r="A24" s="2">
        <v>325</v>
      </c>
      <c r="B24">
        <v>728</v>
      </c>
      <c r="C24">
        <v>0.92200000000000004</v>
      </c>
      <c r="D24" s="4">
        <f t="shared" si="3"/>
        <v>1.2664835164835164</v>
      </c>
      <c r="E24">
        <f t="shared" si="4"/>
        <v>52</v>
      </c>
      <c r="F24" s="3"/>
    </row>
    <row r="25" spans="1:6" x14ac:dyDescent="0.35">
      <c r="A25" s="2">
        <v>330</v>
      </c>
      <c r="B25">
        <v>721</v>
      </c>
      <c r="C25">
        <v>0.92900000000000005</v>
      </c>
      <c r="D25" s="4">
        <f t="shared" si="3"/>
        <v>1.288488210818308</v>
      </c>
      <c r="E25">
        <f t="shared" si="4"/>
        <v>57</v>
      </c>
      <c r="F25" s="3"/>
    </row>
    <row r="26" spans="1:6" x14ac:dyDescent="0.35">
      <c r="A26" s="2">
        <v>335</v>
      </c>
      <c r="B26">
        <v>714</v>
      </c>
      <c r="C26">
        <v>0.93400000000000005</v>
      </c>
      <c r="D26" s="4">
        <f t="shared" si="3"/>
        <v>1.3081232492997199</v>
      </c>
      <c r="E26">
        <f t="shared" si="4"/>
        <v>62</v>
      </c>
      <c r="F26" s="3"/>
    </row>
    <row r="27" spans="1:6" x14ac:dyDescent="0.35">
      <c r="A27" s="2">
        <v>340</v>
      </c>
      <c r="B27">
        <v>705</v>
      </c>
      <c r="C27">
        <v>0.94</v>
      </c>
      <c r="D27" s="4">
        <f>C27/(B27/1000000)/1000</f>
        <v>1.3333333333333333</v>
      </c>
      <c r="E27">
        <f t="shared" si="4"/>
        <v>67</v>
      </c>
      <c r="F27" s="3"/>
    </row>
    <row r="28" spans="1:6" x14ac:dyDescent="0.35">
      <c r="A28" s="2">
        <v>345</v>
      </c>
      <c r="B28">
        <v>700</v>
      </c>
      <c r="C28">
        <v>0.94499999999999995</v>
      </c>
      <c r="D28" s="4">
        <f t="shared" si="3"/>
        <v>1.35</v>
      </c>
      <c r="E28">
        <f t="shared" si="4"/>
        <v>72</v>
      </c>
      <c r="F28" s="3"/>
    </row>
    <row r="29" spans="1:6" x14ac:dyDescent="0.35">
      <c r="A29" s="2">
        <v>350</v>
      </c>
      <c r="B29">
        <v>693</v>
      </c>
      <c r="C29">
        <v>0.95099999999999996</v>
      </c>
      <c r="D29" s="4">
        <f t="shared" si="3"/>
        <v>1.3722943722943721</v>
      </c>
      <c r="E29">
        <f t="shared" si="4"/>
        <v>77</v>
      </c>
      <c r="F29" s="3"/>
    </row>
    <row r="30" spans="1:6" x14ac:dyDescent="0.35">
      <c r="A30" s="2">
        <v>355</v>
      </c>
      <c r="B30">
        <v>686</v>
      </c>
      <c r="C30">
        <v>0.95499999999999996</v>
      </c>
      <c r="D30" s="4">
        <f t="shared" si="3"/>
        <v>1.3921282798833821</v>
      </c>
      <c r="E30">
        <f t="shared" si="4"/>
        <v>82</v>
      </c>
      <c r="F30" s="3"/>
    </row>
    <row r="31" spans="1:6" x14ac:dyDescent="0.35">
      <c r="A31" s="6">
        <v>360</v>
      </c>
      <c r="B31" s="7">
        <v>679</v>
      </c>
      <c r="C31" s="7">
        <v>0.96199999999999997</v>
      </c>
      <c r="D31" s="8">
        <f t="shared" si="3"/>
        <v>1.4167893961708393</v>
      </c>
      <c r="E31" s="7">
        <f t="shared" si="4"/>
        <v>87</v>
      </c>
      <c r="F31" s="10"/>
    </row>
    <row r="33" spans="1:5" x14ac:dyDescent="0.35">
      <c r="A33" t="s">
        <v>11</v>
      </c>
      <c r="C33" t="s">
        <v>12</v>
      </c>
    </row>
    <row r="34" spans="1:5" x14ac:dyDescent="0.35">
      <c r="A34">
        <f>(D19-D24)/(D24*E19-D19*E24)</f>
        <v>3.9695523333656653E-3</v>
      </c>
      <c r="C34" s="11">
        <f>2*$I$2*((A3*A8)/(A8-A3))*(E3-E8)</f>
        <v>0.74874083170642991</v>
      </c>
      <c r="E34" t="s">
        <v>15</v>
      </c>
    </row>
    <row r="35" spans="1:5" x14ac:dyDescent="0.35">
      <c r="A35">
        <f t="shared" ref="A35:A41" si="5">(D20-D25)/(D25*E20-D20*E25)</f>
        <v>4.1442953961468168E-3</v>
      </c>
      <c r="C35" s="11">
        <f t="shared" ref="C35:C41" si="6">2*$I$2*((A4*A9)/(A9-A4))*(E4-E9)</f>
        <v>0.77374129134918468</v>
      </c>
      <c r="E35">
        <v>2.3650000000000002</v>
      </c>
    </row>
    <row r="36" spans="1:5" x14ac:dyDescent="0.35">
      <c r="A36">
        <f t="shared" si="5"/>
        <v>4.0433790986713729E-3</v>
      </c>
      <c r="C36" s="11">
        <f t="shared" si="6"/>
        <v>0.75748340153980875</v>
      </c>
    </row>
    <row r="37" spans="1:5" x14ac:dyDescent="0.35">
      <c r="A37">
        <f t="shared" si="5"/>
        <v>4.2473842328809653E-3</v>
      </c>
      <c r="C37" s="11">
        <f t="shared" si="6"/>
        <v>0.77993621792043311</v>
      </c>
      <c r="E37" t="s">
        <v>16</v>
      </c>
    </row>
    <row r="38" spans="1:5" x14ac:dyDescent="0.35">
      <c r="A38">
        <f t="shared" si="5"/>
        <v>4.0305825646139775E-3</v>
      </c>
      <c r="C38" s="11">
        <f t="shared" si="6"/>
        <v>0.72763241537286982</v>
      </c>
      <c r="E38">
        <f>A41*E35</f>
        <v>9.8974664384559336E-3</v>
      </c>
    </row>
    <row r="39" spans="1:5" x14ac:dyDescent="0.35">
      <c r="A39">
        <f t="shared" si="5"/>
        <v>4.0447693272189708E-3</v>
      </c>
      <c r="C39" s="11">
        <f t="shared" si="6"/>
        <v>0.71048379423652064</v>
      </c>
    </row>
    <row r="40" spans="1:5" x14ac:dyDescent="0.35">
      <c r="A40">
        <f t="shared" si="5"/>
        <v>3.9399797378619535E-3</v>
      </c>
      <c r="C40" s="11">
        <f t="shared" si="6"/>
        <v>0.68092118885813002</v>
      </c>
      <c r="E40" t="s">
        <v>17</v>
      </c>
    </row>
    <row r="41" spans="1:5" x14ac:dyDescent="0.35">
      <c r="A41">
        <f t="shared" si="5"/>
        <v>4.1849752382477519E-3</v>
      </c>
      <c r="C41" s="11">
        <f>2*$I$2*((A10*A15)/(A15-A10))*(E10-E15)</f>
        <v>0.70916628401033632</v>
      </c>
      <c r="E41" s="11">
        <f>C41*E35</f>
        <v>1.6771782616844455</v>
      </c>
    </row>
    <row r="43" spans="1:5" x14ac:dyDescent="0.35">
      <c r="A43" t="s">
        <v>13</v>
      </c>
      <c r="C43" t="s">
        <v>14</v>
      </c>
    </row>
    <row r="44" spans="1:5" x14ac:dyDescent="0.35">
      <c r="A44">
        <f>AVERAGE(A34:A41)</f>
        <v>4.0756147411259349E-3</v>
      </c>
      <c r="C44" s="11">
        <f>AVERAGE(C34:C41)</f>
        <v>0.73601317812421407</v>
      </c>
    </row>
  </sheetData>
  <mergeCells count="2">
    <mergeCell ref="A1:E1"/>
    <mergeCell ref="A17:F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Koli AR</dc:creator>
  <cp:lastModifiedBy>Koli AR</cp:lastModifiedBy>
  <dcterms:created xsi:type="dcterms:W3CDTF">2015-06-05T18:19:34Z</dcterms:created>
  <dcterms:modified xsi:type="dcterms:W3CDTF">2025-04-02T15:05:06Z</dcterms:modified>
</cp:coreProperties>
</file>