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zavoe\OneDrive\Рабочий стол\Учёба\2-ой курс\2-ой сем\Физика\3.08\"/>
    </mc:Choice>
  </mc:AlternateContent>
  <xr:revisionPtr revIDLastSave="0" documentId="13_ncr:1_{6D6B96FE-2F06-4BD0-B474-137ABE5AED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J27" i="1"/>
  <c r="J28" i="1"/>
  <c r="J29" i="1"/>
  <c r="J30" i="1"/>
  <c r="J25" i="1"/>
  <c r="I26" i="1"/>
  <c r="I27" i="1"/>
  <c r="I28" i="1"/>
  <c r="I29" i="1"/>
  <c r="I30" i="1"/>
  <c r="I25" i="1"/>
  <c r="J33" i="1"/>
  <c r="H26" i="1"/>
  <c r="H27" i="1"/>
  <c r="H28" i="1"/>
  <c r="H29" i="1"/>
  <c r="H30" i="1"/>
  <c r="H25" i="1"/>
  <c r="H33" i="1"/>
  <c r="C12" i="1"/>
  <c r="D4" i="1" s="1"/>
  <c r="E4" i="1" s="1"/>
  <c r="F33" i="1"/>
  <c r="D33" i="1"/>
  <c r="D34" i="1"/>
  <c r="D35" i="1"/>
  <c r="D36" i="1"/>
  <c r="D37" i="1"/>
  <c r="D32" i="1"/>
  <c r="A28" i="1"/>
  <c r="A27" i="1"/>
  <c r="A26" i="1"/>
  <c r="A25" i="1"/>
  <c r="D28" i="1"/>
  <c r="D27" i="1"/>
  <c r="D26" i="1"/>
  <c r="D25" i="1"/>
  <c r="D18" i="1"/>
  <c r="D19" i="1"/>
  <c r="D20" i="1"/>
  <c r="D21" i="1"/>
  <c r="D17" i="1"/>
  <c r="A21" i="1"/>
  <c r="A20" i="1"/>
  <c r="A19" i="1"/>
  <c r="A18" i="1"/>
  <c r="A17" i="1"/>
  <c r="D5" i="1"/>
  <c r="E5" i="1" s="1"/>
  <c r="C3" i="1"/>
  <c r="B12" i="1"/>
  <c r="A12" i="1"/>
  <c r="C4" i="1"/>
  <c r="C5" i="1"/>
  <c r="C6" i="1"/>
  <c r="C7" i="1"/>
  <c r="C8" i="1"/>
  <c r="C9" i="1"/>
  <c r="D3" i="1" l="1"/>
  <c r="E3" i="1" s="1"/>
  <c r="D9" i="1"/>
  <c r="E9" i="1" s="1"/>
  <c r="D8" i="1"/>
  <c r="E8" i="1" s="1"/>
  <c r="D7" i="1"/>
  <c r="E7" i="1" s="1"/>
  <c r="D6" i="1"/>
  <c r="E6" i="1" s="1"/>
</calcChain>
</file>

<file path=xl/sharedStrings.xml><?xml version="1.0" encoding="utf-8"?>
<sst xmlns="http://schemas.openxmlformats.org/spreadsheetml/2006/main" count="35" uniqueCount="24">
  <si>
    <t>ln(sigma)</t>
  </si>
  <si>
    <t>1/T</t>
  </si>
  <si>
    <t>Таблица 1</t>
  </si>
  <si>
    <t>T</t>
  </si>
  <si>
    <t>U12</t>
  </si>
  <si>
    <t>sigma</t>
  </si>
  <si>
    <t>I</t>
  </si>
  <si>
    <t>I, A</t>
  </si>
  <si>
    <t>L12</t>
  </si>
  <si>
    <t>bd</t>
  </si>
  <si>
    <t>Таблица 2</t>
  </si>
  <si>
    <t>B</t>
  </si>
  <si>
    <t>U'34</t>
  </si>
  <si>
    <t>U''34</t>
  </si>
  <si>
    <t>Ux</t>
  </si>
  <si>
    <t>Таблица 3</t>
  </si>
  <si>
    <t>Таблица 4</t>
  </si>
  <si>
    <t>Таблица 5</t>
  </si>
  <si>
    <t>Rx</t>
  </si>
  <si>
    <t>n</t>
  </si>
  <si>
    <t>mu</t>
  </si>
  <si>
    <t>b</t>
  </si>
  <si>
    <t>a</t>
  </si>
  <si>
    <t>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</si>
</sst>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График зависимости значения логарифма электропроводимости от температуры</a:t>
            </a:r>
            <a:r>
              <a:rPr lang="en-US" sz="14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, ln(</a:t>
            </a:r>
            <a:r>
              <a:rPr lang="ru-RU" sz="1400" b="1" i="1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𝜎</a:t>
            </a:r>
            <a:r>
              <a:rPr lang="en-US" sz="1400" b="1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)(1/T)</a:t>
            </a:r>
            <a:endParaRPr lang="ru-RU" sz="1400" b="1" i="1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Ряд1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Лист1!$C$3:$C$9</c:f>
              <c:numCache>
                <c:formatCode>General</c:formatCode>
                <c:ptCount val="7"/>
                <c:pt idx="0">
                  <c:v>3.3300000000000001E-3</c:v>
                </c:pt>
                <c:pt idx="1">
                  <c:v>3.2299999999999998E-3</c:v>
                </c:pt>
                <c:pt idx="2">
                  <c:v>3.13E-3</c:v>
                </c:pt>
                <c:pt idx="3">
                  <c:v>3.0300000000000001E-3</c:v>
                </c:pt>
                <c:pt idx="4">
                  <c:v>2.9399999999999999E-3</c:v>
                </c:pt>
                <c:pt idx="5">
                  <c:v>2.8600000000000001E-3</c:v>
                </c:pt>
                <c:pt idx="6">
                  <c:v>2.7799999999999999E-3</c:v>
                </c:pt>
              </c:numCache>
            </c:numRef>
          </c:xVal>
          <c:yVal>
            <c:numRef>
              <c:f>Лист1!$E$3:$E$9</c:f>
              <c:numCache>
                <c:formatCode>General</c:formatCode>
                <c:ptCount val="7"/>
                <c:pt idx="0">
                  <c:v>-3.2109076552190237</c:v>
                </c:pt>
                <c:pt idx="1">
                  <c:v>-3.3178677740751512</c:v>
                </c:pt>
                <c:pt idx="2">
                  <c:v>-3.3178677740751512</c:v>
                </c:pt>
                <c:pt idx="3">
                  <c:v>-3.3740687142739025</c:v>
                </c:pt>
                <c:pt idx="4">
                  <c:v>-3.4274386928673826</c:v>
                </c:pt>
                <c:pt idx="5">
                  <c:v>-3.4782944320471225</c:v>
                </c:pt>
                <c:pt idx="6">
                  <c:v>-3.5264205264162336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B-4FAB-AC56-5E678A97E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65215"/>
        <c:axId val="302721055"/>
      </c:scatterChart>
      <c:valAx>
        <c:axId val="30276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Температура</a:t>
                </a:r>
                <a:r>
                  <a:rPr lang="en-US" sz="1100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T, K^-1</a:t>
                </a:r>
              </a:p>
            </c:rich>
          </c:tx>
          <c:layout>
            <c:manualLayout>
              <c:xMode val="edge"/>
              <c:yMode val="edge"/>
              <c:x val="0.73423837520042756"/>
              <c:y val="0.89187860594581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721055"/>
        <c:crosses val="autoZero"/>
        <c:crossBetween val="midCat"/>
      </c:valAx>
      <c:valAx>
        <c:axId val="3027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Логарифм</a:t>
                </a:r>
                <a:r>
                  <a:rPr lang="ru-RU" sz="1100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электропроводимости</a:t>
                </a:r>
                <a:r>
                  <a:rPr lang="en-US" sz="1100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ln(</a:t>
                </a:r>
                <a:r>
                  <a:rPr lang="ru-RU" sz="1100" b="1" i="1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𝜎</a:t>
                </a:r>
                <a:r>
                  <a:rPr lang="en-US" sz="1100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3102480112306972E-2"/>
              <c:y val="0.15377483443708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76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454025</xdr:colOff>
      <xdr:row>14</xdr:row>
      <xdr:rowOff>124460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7B66A31-EDCB-144D-57A8-94E53C5E61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topLeftCell="A24" workbookViewId="0">
      <selection activeCell="L25" sqref="L25"/>
    </sheetView>
  </sheetViews>
  <sheetFormatPr defaultRowHeight="14.5" x14ac:dyDescent="0.35"/>
  <cols>
    <col min="9" max="9" width="12.453125" bestFit="1" customWidth="1"/>
  </cols>
  <sheetData>
    <row r="1" spans="1:5" x14ac:dyDescent="0.35">
      <c r="A1" s="6" t="s">
        <v>2</v>
      </c>
      <c r="B1" s="6"/>
      <c r="C1" s="6"/>
      <c r="D1" s="6"/>
    </row>
    <row r="2" spans="1:5" x14ac:dyDescent="0.35">
      <c r="A2" t="s">
        <v>3</v>
      </c>
      <c r="B2" t="s">
        <v>4</v>
      </c>
      <c r="C2" t="s">
        <v>1</v>
      </c>
      <c r="D2" t="s">
        <v>5</v>
      </c>
      <c r="E2" t="s">
        <v>0</v>
      </c>
    </row>
    <row r="3" spans="1:5" x14ac:dyDescent="0.35">
      <c r="A3">
        <v>300</v>
      </c>
      <c r="B3">
        <v>6.2E-2</v>
      </c>
      <c r="C3">
        <f>ROUND(1/A3,5)</f>
        <v>3.3300000000000001E-3</v>
      </c>
      <c r="D3">
        <f>ROUND(($A$12*$B$12)/(B3*$C$12),5)</f>
        <v>4.0320000000000002E-2</v>
      </c>
      <c r="E3">
        <f>LN(D3)</f>
        <v>-3.2109076552190237</v>
      </c>
    </row>
    <row r="4" spans="1:5" x14ac:dyDescent="0.35">
      <c r="A4">
        <v>310</v>
      </c>
      <c r="B4">
        <v>6.9000000000000006E-2</v>
      </c>
      <c r="C4">
        <f t="shared" ref="C4:C9" si="0">ROUND(1/A4,5)</f>
        <v>3.2299999999999998E-3</v>
      </c>
      <c r="D4">
        <f t="shared" ref="D4:D9" si="1">ROUND(($A$12*$B$12)/(B4*$C$12),5)</f>
        <v>3.6229999999999998E-2</v>
      </c>
      <c r="E4">
        <f t="shared" ref="E4:E8" si="2">LN(D4)</f>
        <v>-3.3178677740751512</v>
      </c>
    </row>
    <row r="5" spans="1:5" x14ac:dyDescent="0.35">
      <c r="A5">
        <v>320</v>
      </c>
      <c r="B5">
        <v>6.9000000000000006E-2</v>
      </c>
      <c r="C5">
        <f t="shared" si="0"/>
        <v>3.13E-3</v>
      </c>
      <c r="D5">
        <f t="shared" si="1"/>
        <v>3.6229999999999998E-2</v>
      </c>
      <c r="E5">
        <f t="shared" si="2"/>
        <v>-3.3178677740751512</v>
      </c>
    </row>
    <row r="6" spans="1:5" x14ac:dyDescent="0.35">
      <c r="A6">
        <v>330</v>
      </c>
      <c r="B6">
        <v>7.2999999999999995E-2</v>
      </c>
      <c r="C6">
        <f t="shared" si="0"/>
        <v>3.0300000000000001E-3</v>
      </c>
      <c r="D6">
        <f t="shared" si="1"/>
        <v>3.4250000000000003E-2</v>
      </c>
      <c r="E6">
        <f t="shared" si="2"/>
        <v>-3.3740687142739025</v>
      </c>
    </row>
    <row r="7" spans="1:5" x14ac:dyDescent="0.35">
      <c r="A7">
        <v>340</v>
      </c>
      <c r="B7">
        <v>7.6999999999999999E-2</v>
      </c>
      <c r="C7">
        <f t="shared" si="0"/>
        <v>2.9399999999999999E-3</v>
      </c>
      <c r="D7">
        <f t="shared" si="1"/>
        <v>3.2469999999999999E-2</v>
      </c>
      <c r="E7">
        <f t="shared" si="2"/>
        <v>-3.4274386928673826</v>
      </c>
    </row>
    <row r="8" spans="1:5" x14ac:dyDescent="0.35">
      <c r="A8">
        <v>350</v>
      </c>
      <c r="B8">
        <v>8.1000000000000003E-2</v>
      </c>
      <c r="C8">
        <f t="shared" si="0"/>
        <v>2.8600000000000001E-3</v>
      </c>
      <c r="D8">
        <f t="shared" si="1"/>
        <v>3.0859999999999999E-2</v>
      </c>
      <c r="E8">
        <f t="shared" si="2"/>
        <v>-3.4782944320471225</v>
      </c>
    </row>
    <row r="9" spans="1:5" x14ac:dyDescent="0.35">
      <c r="A9">
        <v>360</v>
      </c>
      <c r="B9">
        <v>8.5000000000000006E-2</v>
      </c>
      <c r="C9">
        <f t="shared" si="0"/>
        <v>2.7799999999999999E-3</v>
      </c>
      <c r="D9">
        <f t="shared" si="1"/>
        <v>2.9409999999999999E-2</v>
      </c>
      <c r="E9">
        <f>LN(D9)</f>
        <v>-3.5264205264162336</v>
      </c>
    </row>
    <row r="11" spans="1:5" x14ac:dyDescent="0.35">
      <c r="A11" t="s">
        <v>7</v>
      </c>
      <c r="B11" t="s">
        <v>8</v>
      </c>
      <c r="C11" t="s">
        <v>9</v>
      </c>
    </row>
    <row r="12" spans="1:5" x14ac:dyDescent="0.35">
      <c r="A12">
        <f>0.001</f>
        <v>1E-3</v>
      </c>
      <c r="B12">
        <f>0.00001</f>
        <v>1.0000000000000001E-5</v>
      </c>
      <c r="C12">
        <f>0.002 * 0.002</f>
        <v>3.9999999999999998E-6</v>
      </c>
    </row>
    <row r="15" spans="1:5" x14ac:dyDescent="0.35">
      <c r="A15" s="6" t="s">
        <v>10</v>
      </c>
      <c r="B15" s="6"/>
      <c r="C15" s="6"/>
      <c r="D15" s="6"/>
      <c r="E15" s="6"/>
    </row>
    <row r="16" spans="1:5" x14ac:dyDescent="0.35">
      <c r="A16" t="s">
        <v>11</v>
      </c>
      <c r="B16" t="s">
        <v>12</v>
      </c>
      <c r="C16" t="s">
        <v>13</v>
      </c>
      <c r="D16" t="s">
        <v>14</v>
      </c>
    </row>
    <row r="17" spans="1:10" x14ac:dyDescent="0.35">
      <c r="A17">
        <f>2</f>
        <v>2</v>
      </c>
      <c r="B17">
        <v>2.1999999999999999E-2</v>
      </c>
      <c r="C17">
        <v>3.3000000000000002E-2</v>
      </c>
      <c r="D17">
        <f>(B17-C17)/2</f>
        <v>-5.5000000000000014E-3</v>
      </c>
    </row>
    <row r="18" spans="1:10" x14ac:dyDescent="0.35">
      <c r="A18">
        <f>4</f>
        <v>4</v>
      </c>
      <c r="B18">
        <v>1.7000000000000001E-2</v>
      </c>
      <c r="C18">
        <v>3.7999999999999999E-2</v>
      </c>
      <c r="D18">
        <f t="shared" ref="D18:D21" si="3">(B18-C18)/2</f>
        <v>-1.0499999999999999E-2</v>
      </c>
    </row>
    <row r="19" spans="1:10" x14ac:dyDescent="0.35">
      <c r="A19">
        <f>6</f>
        <v>6</v>
      </c>
      <c r="B19">
        <v>1.2E-2</v>
      </c>
      <c r="C19">
        <v>4.2999999999999997E-2</v>
      </c>
      <c r="D19">
        <f t="shared" si="3"/>
        <v>-1.5499999999999998E-2</v>
      </c>
    </row>
    <row r="20" spans="1:10" x14ac:dyDescent="0.35">
      <c r="A20">
        <f>8</f>
        <v>8</v>
      </c>
      <c r="B20">
        <v>7.0000000000000001E-3</v>
      </c>
      <c r="C20">
        <v>4.8000000000000001E-2</v>
      </c>
      <c r="D20">
        <f t="shared" si="3"/>
        <v>-2.0500000000000001E-2</v>
      </c>
    </row>
    <row r="21" spans="1:10" x14ac:dyDescent="0.35">
      <c r="A21">
        <f>10</f>
        <v>10</v>
      </c>
      <c r="B21">
        <v>3.0000000000000001E-3</v>
      </c>
      <c r="C21">
        <v>5.2999999999999999E-2</v>
      </c>
      <c r="D21">
        <f t="shared" si="3"/>
        <v>-2.4999999999999998E-2</v>
      </c>
    </row>
    <row r="23" spans="1:10" x14ac:dyDescent="0.35">
      <c r="A23" s="6" t="s">
        <v>15</v>
      </c>
      <c r="B23" s="6"/>
      <c r="C23" s="6"/>
      <c r="D23" s="6"/>
      <c r="F23" s="6" t="s">
        <v>17</v>
      </c>
      <c r="G23" s="6"/>
      <c r="H23" s="6"/>
      <c r="I23" s="6"/>
    </row>
    <row r="24" spans="1:10" ht="15" thickBot="1" x14ac:dyDescent="0.4">
      <c r="A24" t="s">
        <v>6</v>
      </c>
      <c r="B24" t="s">
        <v>12</v>
      </c>
      <c r="C24" t="s">
        <v>13</v>
      </c>
      <c r="D24" t="s">
        <v>14</v>
      </c>
      <c r="F24" t="s">
        <v>3</v>
      </c>
      <c r="G24" t="s">
        <v>14</v>
      </c>
      <c r="H24" t="s">
        <v>18</v>
      </c>
      <c r="I24" t="s">
        <v>19</v>
      </c>
      <c r="J24" t="s">
        <v>20</v>
      </c>
    </row>
    <row r="25" spans="1:10" ht="15" thickBot="1" x14ac:dyDescent="0.4">
      <c r="A25">
        <f>400</f>
        <v>400</v>
      </c>
      <c r="B25" s="1">
        <v>4.1000000000000002E-2</v>
      </c>
      <c r="C25" s="1">
        <v>0.61099999999999999</v>
      </c>
      <c r="D25">
        <f>(B25-C25)/2</f>
        <v>-0.28499999999999998</v>
      </c>
      <c r="F25" s="1">
        <v>310</v>
      </c>
      <c r="G25" s="3">
        <v>-2.8000000000000001E-2</v>
      </c>
      <c r="H25">
        <f>(G25*$H$33)/($F$33*$G$33)</f>
        <v>-5.6</v>
      </c>
      <c r="I25">
        <f>$I$33/(H25*$J$33)</f>
        <v>-2.154017857142857E+18</v>
      </c>
      <c r="J25">
        <f>ROUND(D3/($J$33*I25),4)</f>
        <v>-0.11700000000000001</v>
      </c>
    </row>
    <row r="26" spans="1:10" ht="15" thickBot="1" x14ac:dyDescent="0.4">
      <c r="A26">
        <f>600</f>
        <v>600</v>
      </c>
      <c r="B26" s="2">
        <v>3.5999999999999997E-2</v>
      </c>
      <c r="C26" s="2">
        <v>0.94099999999999995</v>
      </c>
      <c r="D26">
        <f t="shared" ref="D26:D28" si="4">(B26-C26)/2</f>
        <v>-0.45249999999999996</v>
      </c>
      <c r="F26" s="2">
        <v>320</v>
      </c>
      <c r="G26" s="4">
        <v>-2.6499999999999999E-2</v>
      </c>
      <c r="H26">
        <f t="shared" ref="H26:H30" si="5">(G26*$H$33)/($F$33*$G$33)</f>
        <v>-5.3</v>
      </c>
      <c r="I26">
        <f t="shared" ref="I26:I30" si="6">$I$33/(H26*$J$33)</f>
        <v>-2.2759433962264148E+18</v>
      </c>
      <c r="J26">
        <f t="shared" ref="J26:J30" si="7">ROUND(D4/($J$33*I26),4)</f>
        <v>-9.9500000000000005E-2</v>
      </c>
    </row>
    <row r="27" spans="1:10" ht="15" thickBot="1" x14ac:dyDescent="0.4">
      <c r="A27">
        <f>800</f>
        <v>800</v>
      </c>
      <c r="B27" s="2">
        <v>0.03</v>
      </c>
      <c r="C27" s="2">
        <v>0.93500000000000005</v>
      </c>
      <c r="D27">
        <f t="shared" si="4"/>
        <v>-0.45250000000000001</v>
      </c>
      <c r="F27" s="2">
        <v>330</v>
      </c>
      <c r="G27" s="4">
        <v>-2.7E-2</v>
      </c>
      <c r="H27">
        <f t="shared" si="5"/>
        <v>-5.3999999999999995</v>
      </c>
      <c r="I27">
        <f t="shared" si="6"/>
        <v>-2.2337962962962962E+18</v>
      </c>
      <c r="J27">
        <f t="shared" si="7"/>
        <v>-0.1014</v>
      </c>
    </row>
    <row r="28" spans="1:10" ht="15" thickBot="1" x14ac:dyDescent="0.4">
      <c r="A28">
        <f>1000</f>
        <v>1000</v>
      </c>
      <c r="B28" s="2">
        <v>2.5999999999999999E-2</v>
      </c>
      <c r="C28" s="2">
        <v>0.92800000000000005</v>
      </c>
      <c r="D28">
        <f t="shared" si="4"/>
        <v>-0.45100000000000001</v>
      </c>
      <c r="F28" s="2">
        <v>340</v>
      </c>
      <c r="G28" s="4">
        <v>-2.7E-2</v>
      </c>
      <c r="H28">
        <f t="shared" si="5"/>
        <v>-5.3999999999999995</v>
      </c>
      <c r="I28">
        <f t="shared" si="6"/>
        <v>-2.2337962962962962E+18</v>
      </c>
      <c r="J28">
        <f t="shared" si="7"/>
        <v>-9.5799999999999996E-2</v>
      </c>
    </row>
    <row r="29" spans="1:10" ht="15" thickBot="1" x14ac:dyDescent="0.4">
      <c r="F29" s="2">
        <v>350</v>
      </c>
      <c r="G29" s="4">
        <v>-2.6499999999999999E-2</v>
      </c>
      <c r="H29">
        <f t="shared" si="5"/>
        <v>-5.3</v>
      </c>
      <c r="I29">
        <f t="shared" si="6"/>
        <v>-2.2759433962264148E+18</v>
      </c>
      <c r="J29">
        <f t="shared" si="7"/>
        <v>-8.9200000000000002E-2</v>
      </c>
    </row>
    <row r="30" spans="1:10" ht="15" thickBot="1" x14ac:dyDescent="0.4">
      <c r="A30" s="6" t="s">
        <v>16</v>
      </c>
      <c r="B30" s="6"/>
      <c r="C30" s="6"/>
      <c r="D30" s="6"/>
      <c r="F30" s="2">
        <v>360</v>
      </c>
      <c r="G30" s="4">
        <v>-2.5999999999999999E-2</v>
      </c>
      <c r="H30">
        <f t="shared" si="5"/>
        <v>-5.1999999999999993</v>
      </c>
      <c r="I30">
        <f t="shared" si="6"/>
        <v>-2.3197115384615383E+18</v>
      </c>
      <c r="J30">
        <f t="shared" si="7"/>
        <v>-8.3099999999999993E-2</v>
      </c>
    </row>
    <row r="31" spans="1:10" ht="15" thickBot="1" x14ac:dyDescent="0.4">
      <c r="A31" t="s">
        <v>3</v>
      </c>
      <c r="B31" t="s">
        <v>12</v>
      </c>
      <c r="C31" t="s">
        <v>13</v>
      </c>
      <c r="D31" t="s">
        <v>14</v>
      </c>
    </row>
    <row r="32" spans="1:10" ht="15" thickBot="1" x14ac:dyDescent="0.4">
      <c r="A32">
        <v>310</v>
      </c>
      <c r="B32">
        <v>6.0000000000000001E-3</v>
      </c>
      <c r="C32" s="1">
        <v>6.2E-2</v>
      </c>
      <c r="D32">
        <f>(B32-C32)/2</f>
        <v>-2.8000000000000001E-2</v>
      </c>
      <c r="F32" t="s">
        <v>6</v>
      </c>
      <c r="G32" t="s">
        <v>11</v>
      </c>
      <c r="H32" t="s">
        <v>21</v>
      </c>
      <c r="I32" t="s">
        <v>22</v>
      </c>
      <c r="J32" t="s">
        <v>23</v>
      </c>
    </row>
    <row r="33" spans="1:10" ht="15" thickBot="1" x14ac:dyDescent="0.4">
      <c r="A33">
        <v>320</v>
      </c>
      <c r="B33">
        <v>0</v>
      </c>
      <c r="C33" s="2">
        <v>5.2999999999999999E-2</v>
      </c>
      <c r="D33">
        <f t="shared" ref="D33:D37" si="8">(B33-C33)/2</f>
        <v>-2.6499999999999999E-2</v>
      </c>
      <c r="F33">
        <f>A12</f>
        <v>1E-3</v>
      </c>
      <c r="G33" s="5">
        <v>0.01</v>
      </c>
      <c r="H33">
        <f>0.002</f>
        <v>2E-3</v>
      </c>
      <c r="I33">
        <v>1.93</v>
      </c>
      <c r="J33">
        <f>1.6*10^(-19)</f>
        <v>1.6000000000000002E-19</v>
      </c>
    </row>
    <row r="34" spans="1:10" ht="15" thickBot="1" x14ac:dyDescent="0.4">
      <c r="A34">
        <v>330</v>
      </c>
      <c r="B34">
        <v>-6.0000000000000001E-3</v>
      </c>
      <c r="C34" s="2">
        <v>4.8000000000000001E-2</v>
      </c>
      <c r="D34">
        <f t="shared" si="8"/>
        <v>-2.7E-2</v>
      </c>
    </row>
    <row r="35" spans="1:10" ht="15" thickBot="1" x14ac:dyDescent="0.4">
      <c r="A35">
        <v>340</v>
      </c>
      <c r="B35">
        <v>-4.0000000000000001E-3</v>
      </c>
      <c r="C35" s="2">
        <v>0.05</v>
      </c>
      <c r="D35">
        <f t="shared" si="8"/>
        <v>-2.7000000000000003E-2</v>
      </c>
    </row>
    <row r="36" spans="1:10" ht="15" thickBot="1" x14ac:dyDescent="0.4">
      <c r="A36">
        <v>350</v>
      </c>
      <c r="B36">
        <v>-3.0000000000000001E-3</v>
      </c>
      <c r="C36" s="2">
        <v>0.05</v>
      </c>
      <c r="D36">
        <f t="shared" si="8"/>
        <v>-2.6500000000000003E-2</v>
      </c>
    </row>
    <row r="37" spans="1:10" ht="15" thickBot="1" x14ac:dyDescent="0.4">
      <c r="A37">
        <v>360</v>
      </c>
      <c r="B37">
        <v>-1E-3</v>
      </c>
      <c r="C37" s="2">
        <v>5.0999999999999997E-2</v>
      </c>
      <c r="D37">
        <f t="shared" si="8"/>
        <v>-2.5999999999999999E-2</v>
      </c>
    </row>
  </sheetData>
  <mergeCells count="5">
    <mergeCell ref="A1:D1"/>
    <mergeCell ref="A15:E15"/>
    <mergeCell ref="A23:D23"/>
    <mergeCell ref="A30:D30"/>
    <mergeCell ref="F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Koli AR</dc:creator>
  <cp:lastModifiedBy>Koli AR</cp:lastModifiedBy>
  <dcterms:created xsi:type="dcterms:W3CDTF">2015-06-05T18:19:34Z</dcterms:created>
  <dcterms:modified xsi:type="dcterms:W3CDTF">2025-04-20T17:20:28Z</dcterms:modified>
</cp:coreProperties>
</file>