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thi\Documents\Financial Analytics\Nike\"/>
    </mc:Choice>
  </mc:AlternateContent>
  <xr:revisionPtr revIDLastSave="0" documentId="13_ncr:1_{7927D733-DAEA-44C4-B848-DD48BCCB2A43}" xr6:coauthVersionLast="47" xr6:coauthVersionMax="47" xr10:uidLastSave="{00000000-0000-0000-0000-000000000000}"/>
  <bookViews>
    <workbookView xWindow="-96" yWindow="-96" windowWidth="23232" windowHeight="13872" activeTab="6" xr2:uid="{00000000-000D-0000-FFFF-FFFF00000000}"/>
  </bookViews>
  <sheets>
    <sheet name="Balance Sheet" sheetId="1" r:id="rId1"/>
    <sheet name="Income Statement" sheetId="2" r:id="rId2"/>
    <sheet name="Cash Flow" sheetId="3" r:id="rId3"/>
    <sheet name="Ratios" sheetId="7" r:id="rId4"/>
    <sheet name="Beta" sheetId="12" r:id="rId5"/>
    <sheet name="Stock" sheetId="9" r:id="rId6"/>
    <sheet name="Competitors" sheetId="6" r:id="rId7"/>
    <sheet name="DCF Model" sheetId="13" r:id="rId8"/>
    <sheet name="DCF Model Monte Carlo" sheetId="15" r:id="rId9"/>
    <sheet name="Relative Value" sheetId="14" r:id="rId10"/>
    <sheet name="Sheet1" sheetId="16" r:id="rId11"/>
  </sheets>
  <definedNames>
    <definedName name="_xlchart.v1.0" hidden="1">'DCF Model Monte Carlo'!$N$7:$N$506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4" l="1"/>
  <c r="O112" i="7" l="1"/>
  <c r="O109" i="7"/>
  <c r="E112" i="7"/>
  <c r="F112" i="7"/>
  <c r="G112" i="7"/>
  <c r="H112" i="7"/>
  <c r="I112" i="7"/>
  <c r="J112" i="7"/>
  <c r="K112" i="7"/>
  <c r="L112" i="7"/>
  <c r="M112" i="7"/>
  <c r="D112" i="7"/>
  <c r="O31" i="6"/>
  <c r="N31" i="6"/>
  <c r="N371" i="6"/>
  <c r="N280" i="6"/>
  <c r="N279" i="6"/>
  <c r="E109" i="7"/>
  <c r="F109" i="7"/>
  <c r="G109" i="7"/>
  <c r="H109" i="7"/>
  <c r="I109" i="7"/>
  <c r="J109" i="7"/>
  <c r="K109" i="7"/>
  <c r="L109" i="7"/>
  <c r="M109" i="7"/>
  <c r="D109" i="7"/>
  <c r="C119" i="7" s="1"/>
  <c r="W188" i="6"/>
  <c r="W186" i="6"/>
  <c r="W62" i="6"/>
  <c r="W187" i="6"/>
  <c r="W15" i="6"/>
  <c r="W102" i="6"/>
  <c r="W14" i="6"/>
  <c r="M16" i="7"/>
  <c r="M15" i="7"/>
  <c r="M13" i="7"/>
  <c r="M12" i="7"/>
  <c r="O457" i="6"/>
  <c r="P457" i="6"/>
  <c r="Q457" i="6"/>
  <c r="Q458" i="6" s="1"/>
  <c r="R457" i="6"/>
  <c r="S457" i="6"/>
  <c r="S458" i="6" s="1"/>
  <c r="T457" i="6"/>
  <c r="U457" i="6"/>
  <c r="U458" i="6" s="1"/>
  <c r="V457" i="6"/>
  <c r="W457" i="6"/>
  <c r="W458" i="6" s="1"/>
  <c r="O458" i="6"/>
  <c r="P458" i="6"/>
  <c r="R458" i="6"/>
  <c r="T458" i="6"/>
  <c r="V458" i="6"/>
  <c r="N458" i="6"/>
  <c r="N457" i="6"/>
  <c r="O370" i="6"/>
  <c r="P370" i="6"/>
  <c r="Q370" i="6"/>
  <c r="R370" i="6"/>
  <c r="R371" i="6" s="1"/>
  <c r="S370" i="6"/>
  <c r="S371" i="6" s="1"/>
  <c r="T370" i="6"/>
  <c r="T371" i="6" s="1"/>
  <c r="U370" i="6"/>
  <c r="V370" i="6"/>
  <c r="V371" i="6" s="1"/>
  <c r="W370" i="6"/>
  <c r="W371" i="6" s="1"/>
  <c r="O371" i="6"/>
  <c r="P371" i="6"/>
  <c r="Q371" i="6"/>
  <c r="U371" i="6"/>
  <c r="N370" i="6"/>
  <c r="O279" i="6"/>
  <c r="O280" i="6" s="1"/>
  <c r="P279" i="6"/>
  <c r="Q279" i="6"/>
  <c r="Q280" i="6" s="1"/>
  <c r="R279" i="6"/>
  <c r="S279" i="6"/>
  <c r="T279" i="6"/>
  <c r="U279" i="6"/>
  <c r="U280" i="6" s="1"/>
  <c r="V279" i="6"/>
  <c r="V280" i="6" s="1"/>
  <c r="W279" i="6"/>
  <c r="W280" i="6" s="1"/>
  <c r="P280" i="6"/>
  <c r="R280" i="6"/>
  <c r="S280" i="6"/>
  <c r="T280" i="6"/>
  <c r="O196" i="6"/>
  <c r="P196" i="6"/>
  <c r="Q196" i="6"/>
  <c r="R196" i="6"/>
  <c r="S196" i="6"/>
  <c r="T196" i="6"/>
  <c r="U196" i="6"/>
  <c r="V196" i="6"/>
  <c r="W196" i="6"/>
  <c r="N196" i="6"/>
  <c r="W195" i="6"/>
  <c r="W189" i="6"/>
  <c r="W191" i="6"/>
  <c r="W192" i="6"/>
  <c r="W193" i="6"/>
  <c r="W194" i="6"/>
  <c r="O195" i="6"/>
  <c r="P195" i="6"/>
  <c r="Q195" i="6"/>
  <c r="R195" i="6"/>
  <c r="S195" i="6"/>
  <c r="T195" i="6"/>
  <c r="U195" i="6"/>
  <c r="V195" i="6"/>
  <c r="N195" i="6"/>
  <c r="O112" i="6"/>
  <c r="P112" i="6"/>
  <c r="Q112" i="6"/>
  <c r="R112" i="6"/>
  <c r="S112" i="6"/>
  <c r="T112" i="6"/>
  <c r="U112" i="6"/>
  <c r="V112" i="6"/>
  <c r="W112" i="6"/>
  <c r="N112" i="6"/>
  <c r="O111" i="6"/>
  <c r="P111" i="6"/>
  <c r="Q111" i="6"/>
  <c r="R111" i="6"/>
  <c r="S111" i="6"/>
  <c r="T111" i="6"/>
  <c r="U111" i="6"/>
  <c r="V111" i="6"/>
  <c r="W111" i="6"/>
  <c r="N111" i="6"/>
  <c r="O23" i="6"/>
  <c r="P23" i="6"/>
  <c r="Q23" i="6"/>
  <c r="R23" i="6"/>
  <c r="S23" i="6"/>
  <c r="T23" i="6"/>
  <c r="U23" i="6"/>
  <c r="V23" i="6"/>
  <c r="W23" i="6"/>
  <c r="N23" i="6"/>
  <c r="E111" i="7"/>
  <c r="F111" i="7"/>
  <c r="G111" i="7"/>
  <c r="H111" i="7"/>
  <c r="I111" i="7"/>
  <c r="J111" i="7"/>
  <c r="K111" i="7"/>
  <c r="L111" i="7"/>
  <c r="M111" i="7"/>
  <c r="R22" i="6"/>
  <c r="O22" i="6"/>
  <c r="P22" i="6"/>
  <c r="Q22" i="6"/>
  <c r="S22" i="6"/>
  <c r="T22" i="6"/>
  <c r="U22" i="6"/>
  <c r="V22" i="6"/>
  <c r="W22" i="6"/>
  <c r="N22" i="6"/>
  <c r="E7" i="1"/>
  <c r="D7" i="1"/>
  <c r="C7" i="1"/>
  <c r="B7" i="1"/>
  <c r="F7" i="1"/>
  <c r="G7" i="1"/>
  <c r="H7" i="1"/>
  <c r="I7" i="1"/>
  <c r="J7" i="1"/>
  <c r="K7" i="1"/>
  <c r="E108" i="7"/>
  <c r="F108" i="7"/>
  <c r="G108" i="7"/>
  <c r="H108" i="7"/>
  <c r="I108" i="7"/>
  <c r="J108" i="7"/>
  <c r="K108" i="7"/>
  <c r="L108" i="7"/>
  <c r="M108" i="7"/>
  <c r="D108" i="7"/>
  <c r="D111" i="7" s="1"/>
  <c r="O111" i="7" s="1"/>
  <c r="O108" i="7" l="1"/>
  <c r="N32" i="6"/>
  <c r="I9" i="15" l="1"/>
  <c r="H9" i="15"/>
  <c r="G9" i="15"/>
  <c r="F9" i="15"/>
  <c r="E9" i="15"/>
  <c r="D9" i="15"/>
  <c r="C56" i="13"/>
  <c r="E99" i="7" l="1"/>
  <c r="F99" i="7"/>
  <c r="G99" i="7"/>
  <c r="H99" i="7"/>
  <c r="I99" i="7"/>
  <c r="J99" i="7"/>
  <c r="K99" i="7"/>
  <c r="L99" i="7"/>
  <c r="M99" i="7"/>
  <c r="D99" i="7"/>
  <c r="C63" i="13" l="1"/>
  <c r="D63" i="13" s="1"/>
  <c r="I9" i="13"/>
  <c r="C61" i="15"/>
  <c r="F61" i="15" s="1"/>
  <c r="B61" i="15"/>
  <c r="C60" i="15"/>
  <c r="B60" i="15"/>
  <c r="B68" i="13"/>
  <c r="B63" i="13"/>
  <c r="C62" i="13"/>
  <c r="B62" i="13"/>
  <c r="G61" i="15" l="1"/>
  <c r="H61" i="15"/>
  <c r="I61" i="15"/>
  <c r="D61" i="15"/>
  <c r="E61" i="15"/>
  <c r="E105" i="7"/>
  <c r="F105" i="7"/>
  <c r="G105" i="7"/>
  <c r="H105" i="7"/>
  <c r="I105" i="7"/>
  <c r="J105" i="7"/>
  <c r="K105" i="7"/>
  <c r="L105" i="7"/>
  <c r="M105" i="7"/>
  <c r="D105" i="7"/>
  <c r="P191" i="6"/>
  <c r="Q191" i="6"/>
  <c r="R191" i="6"/>
  <c r="S191" i="6"/>
  <c r="T191" i="6"/>
  <c r="U191" i="6"/>
  <c r="V191" i="6"/>
  <c r="P189" i="6"/>
  <c r="Q189" i="6"/>
  <c r="R189" i="6"/>
  <c r="S189" i="6"/>
  <c r="T189" i="6"/>
  <c r="U189" i="6"/>
  <c r="V189" i="6"/>
  <c r="H2" i="9"/>
  <c r="K2" i="9"/>
  <c r="N2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8" i="9"/>
  <c r="Q409" i="9"/>
  <c r="Q410" i="9"/>
  <c r="Q411" i="9"/>
  <c r="Q412" i="9"/>
  <c r="Q413" i="9"/>
  <c r="Q414" i="9"/>
  <c r="Q415" i="9"/>
  <c r="Q416" i="9"/>
  <c r="Q417" i="9"/>
  <c r="Q418" i="9"/>
  <c r="Q419" i="9"/>
  <c r="Q420" i="9"/>
  <c r="Q421" i="9"/>
  <c r="Q422" i="9"/>
  <c r="Q423" i="9"/>
  <c r="Q424" i="9"/>
  <c r="Q425" i="9"/>
  <c r="Q426" i="9"/>
  <c r="Q427" i="9"/>
  <c r="Q428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3" i="9"/>
  <c r="Q444" i="9"/>
  <c r="Q445" i="9"/>
  <c r="Q446" i="9"/>
  <c r="Q447" i="9"/>
  <c r="Q448" i="9"/>
  <c r="Q449" i="9"/>
  <c r="Q450" i="9"/>
  <c r="Q451" i="9"/>
  <c r="Q452" i="9"/>
  <c r="Q453" i="9"/>
  <c r="Q454" i="9"/>
  <c r="Q455" i="9"/>
  <c r="Q456" i="9"/>
  <c r="Q457" i="9"/>
  <c r="Q458" i="9"/>
  <c r="Q459" i="9"/>
  <c r="Q460" i="9"/>
  <c r="Q461" i="9"/>
  <c r="Q462" i="9"/>
  <c r="Q463" i="9"/>
  <c r="Q464" i="9"/>
  <c r="Q465" i="9"/>
  <c r="Q466" i="9"/>
  <c r="Q467" i="9"/>
  <c r="Q468" i="9"/>
  <c r="Q469" i="9"/>
  <c r="Q470" i="9"/>
  <c r="Q471" i="9"/>
  <c r="Q472" i="9"/>
  <c r="Q473" i="9"/>
  <c r="Q474" i="9"/>
  <c r="Q475" i="9"/>
  <c r="Q476" i="9"/>
  <c r="Q477" i="9"/>
  <c r="Q478" i="9"/>
  <c r="Q479" i="9"/>
  <c r="Q480" i="9"/>
  <c r="Q481" i="9"/>
  <c r="Q482" i="9"/>
  <c r="Q483" i="9"/>
  <c r="Q484" i="9"/>
  <c r="Q485" i="9"/>
  <c r="Q486" i="9"/>
  <c r="Q487" i="9"/>
  <c r="Q488" i="9"/>
  <c r="Q489" i="9"/>
  <c r="Q490" i="9"/>
  <c r="Q491" i="9"/>
  <c r="Q492" i="9"/>
  <c r="Q493" i="9"/>
  <c r="Q494" i="9"/>
  <c r="Q495" i="9"/>
  <c r="Q496" i="9"/>
  <c r="Q497" i="9"/>
  <c r="Q498" i="9"/>
  <c r="Q499" i="9"/>
  <c r="Q500" i="9"/>
  <c r="Q501" i="9"/>
  <c r="Q502" i="9"/>
  <c r="Q503" i="9"/>
  <c r="Q504" i="9"/>
  <c r="Q505" i="9"/>
  <c r="Q506" i="9"/>
  <c r="Q507" i="9"/>
  <c r="Q508" i="9"/>
  <c r="Q509" i="9"/>
  <c r="Q510" i="9"/>
  <c r="Q511" i="9"/>
  <c r="Q512" i="9"/>
  <c r="Q513" i="9"/>
  <c r="Q514" i="9"/>
  <c r="Q515" i="9"/>
  <c r="Q516" i="9"/>
  <c r="Q517" i="9"/>
  <c r="Q518" i="9"/>
  <c r="Q519" i="9"/>
  <c r="Q520" i="9"/>
  <c r="Q521" i="9"/>
  <c r="Q522" i="9"/>
  <c r="Q523" i="9"/>
  <c r="Q524" i="9"/>
  <c r="Q525" i="9"/>
  <c r="Q526" i="9"/>
  <c r="Q527" i="9"/>
  <c r="Q528" i="9"/>
  <c r="Q529" i="9"/>
  <c r="Q530" i="9"/>
  <c r="Q531" i="9"/>
  <c r="Q532" i="9"/>
  <c r="Q533" i="9"/>
  <c r="Q534" i="9"/>
  <c r="Q535" i="9"/>
  <c r="Q536" i="9"/>
  <c r="Q537" i="9"/>
  <c r="Q538" i="9"/>
  <c r="Q539" i="9"/>
  <c r="Q540" i="9"/>
  <c r="Q541" i="9"/>
  <c r="Q542" i="9"/>
  <c r="Q543" i="9"/>
  <c r="Q544" i="9"/>
  <c r="Q545" i="9"/>
  <c r="Q546" i="9"/>
  <c r="Q547" i="9"/>
  <c r="Q548" i="9"/>
  <c r="Q549" i="9"/>
  <c r="Q550" i="9"/>
  <c r="Q551" i="9"/>
  <c r="Q552" i="9"/>
  <c r="Q553" i="9"/>
  <c r="Q554" i="9"/>
  <c r="Q555" i="9"/>
  <c r="Q556" i="9"/>
  <c r="Q557" i="9"/>
  <c r="Q558" i="9"/>
  <c r="Q559" i="9"/>
  <c r="Q560" i="9"/>
  <c r="Q561" i="9"/>
  <c r="Q562" i="9"/>
  <c r="Q563" i="9"/>
  <c r="Q564" i="9"/>
  <c r="Q565" i="9"/>
  <c r="Q566" i="9"/>
  <c r="Q567" i="9"/>
  <c r="Q568" i="9"/>
  <c r="Q569" i="9"/>
  <c r="Q570" i="9"/>
  <c r="Q571" i="9"/>
  <c r="Q572" i="9"/>
  <c r="Q573" i="9"/>
  <c r="Q574" i="9"/>
  <c r="Q575" i="9"/>
  <c r="Q576" i="9"/>
  <c r="Q577" i="9"/>
  <c r="Q578" i="9"/>
  <c r="Q579" i="9"/>
  <c r="Q580" i="9"/>
  <c r="Q581" i="9"/>
  <c r="Q582" i="9"/>
  <c r="Q583" i="9"/>
  <c r="Q584" i="9"/>
  <c r="Q585" i="9"/>
  <c r="Q586" i="9"/>
  <c r="Q587" i="9"/>
  <c r="Q588" i="9"/>
  <c r="Q589" i="9"/>
  <c r="Q590" i="9"/>
  <c r="Q591" i="9"/>
  <c r="Q592" i="9"/>
  <c r="Q593" i="9"/>
  <c r="Q594" i="9"/>
  <c r="Q595" i="9"/>
  <c r="Q596" i="9"/>
  <c r="Q597" i="9"/>
  <c r="Q598" i="9"/>
  <c r="Q599" i="9"/>
  <c r="Q600" i="9"/>
  <c r="Q601" i="9"/>
  <c r="Q602" i="9"/>
  <c r="Q603" i="9"/>
  <c r="Q604" i="9"/>
  <c r="Q605" i="9"/>
  <c r="Q606" i="9"/>
  <c r="Q607" i="9"/>
  <c r="Q608" i="9"/>
  <c r="Q609" i="9"/>
  <c r="Q610" i="9"/>
  <c r="Q611" i="9"/>
  <c r="Q612" i="9"/>
  <c r="Q613" i="9"/>
  <c r="Q614" i="9"/>
  <c r="Q615" i="9"/>
  <c r="Q616" i="9"/>
  <c r="Q617" i="9"/>
  <c r="Q618" i="9"/>
  <c r="Q619" i="9"/>
  <c r="Q620" i="9"/>
  <c r="Q621" i="9"/>
  <c r="Q622" i="9"/>
  <c r="Q623" i="9"/>
  <c r="Q624" i="9"/>
  <c r="Q625" i="9"/>
  <c r="Q626" i="9"/>
  <c r="Q627" i="9"/>
  <c r="Q628" i="9"/>
  <c r="Q629" i="9"/>
  <c r="Q630" i="9"/>
  <c r="Q631" i="9"/>
  <c r="Q632" i="9"/>
  <c r="Q633" i="9"/>
  <c r="Q634" i="9"/>
  <c r="Q635" i="9"/>
  <c r="Q636" i="9"/>
  <c r="Q637" i="9"/>
  <c r="Q638" i="9"/>
  <c r="Q639" i="9"/>
  <c r="Q640" i="9"/>
  <c r="Q641" i="9"/>
  <c r="Q642" i="9"/>
  <c r="Q643" i="9"/>
  <c r="Q644" i="9"/>
  <c r="Q645" i="9"/>
  <c r="Q646" i="9"/>
  <c r="Q647" i="9"/>
  <c r="Q648" i="9"/>
  <c r="Q649" i="9"/>
  <c r="Q650" i="9"/>
  <c r="Q651" i="9"/>
  <c r="Q652" i="9"/>
  <c r="Q653" i="9"/>
  <c r="Q654" i="9"/>
  <c r="Q655" i="9"/>
  <c r="Q656" i="9"/>
  <c r="Q657" i="9"/>
  <c r="Q658" i="9"/>
  <c r="Q659" i="9"/>
  <c r="Q660" i="9"/>
  <c r="Q661" i="9"/>
  <c r="Q662" i="9"/>
  <c r="Q663" i="9"/>
  <c r="Q664" i="9"/>
  <c r="Q665" i="9"/>
  <c r="Q666" i="9"/>
  <c r="Q667" i="9"/>
  <c r="Q668" i="9"/>
  <c r="Q669" i="9"/>
  <c r="Q670" i="9"/>
  <c r="Q671" i="9"/>
  <c r="Q672" i="9"/>
  <c r="Q673" i="9"/>
  <c r="Q674" i="9"/>
  <c r="Q675" i="9"/>
  <c r="Q676" i="9"/>
  <c r="Q677" i="9"/>
  <c r="Q678" i="9"/>
  <c r="Q679" i="9"/>
  <c r="Q680" i="9"/>
  <c r="Q681" i="9"/>
  <c r="Q682" i="9"/>
  <c r="Q683" i="9"/>
  <c r="Q684" i="9"/>
  <c r="Q685" i="9"/>
  <c r="Q686" i="9"/>
  <c r="Q687" i="9"/>
  <c r="Q688" i="9"/>
  <c r="Q689" i="9"/>
  <c r="Q690" i="9"/>
  <c r="Q691" i="9"/>
  <c r="Q692" i="9"/>
  <c r="Q693" i="9"/>
  <c r="Q694" i="9"/>
  <c r="Q695" i="9"/>
  <c r="Q696" i="9"/>
  <c r="Q697" i="9"/>
  <c r="Q698" i="9"/>
  <c r="Q699" i="9"/>
  <c r="Q700" i="9"/>
  <c r="Q701" i="9"/>
  <c r="Q702" i="9"/>
  <c r="Q703" i="9"/>
  <c r="Q704" i="9"/>
  <c r="Q705" i="9"/>
  <c r="Q706" i="9"/>
  <c r="Q707" i="9"/>
  <c r="Q708" i="9"/>
  <c r="Q709" i="9"/>
  <c r="Q710" i="9"/>
  <c r="Q711" i="9"/>
  <c r="Q712" i="9"/>
  <c r="Q713" i="9"/>
  <c r="Q714" i="9"/>
  <c r="Q715" i="9"/>
  <c r="Q716" i="9"/>
  <c r="Q717" i="9"/>
  <c r="Q718" i="9"/>
  <c r="Q719" i="9"/>
  <c r="Q720" i="9"/>
  <c r="Q721" i="9"/>
  <c r="Q722" i="9"/>
  <c r="Q723" i="9"/>
  <c r="Q724" i="9"/>
  <c r="Q725" i="9"/>
  <c r="Q726" i="9"/>
  <c r="Q727" i="9"/>
  <c r="Q728" i="9"/>
  <c r="Q729" i="9"/>
  <c r="Q730" i="9"/>
  <c r="Q731" i="9"/>
  <c r="Q732" i="9"/>
  <c r="Q733" i="9"/>
  <c r="Q734" i="9"/>
  <c r="Q735" i="9"/>
  <c r="Q736" i="9"/>
  <c r="Q737" i="9"/>
  <c r="Q738" i="9"/>
  <c r="Q739" i="9"/>
  <c r="Q740" i="9"/>
  <c r="Q741" i="9"/>
  <c r="Q742" i="9"/>
  <c r="Q743" i="9"/>
  <c r="Q744" i="9"/>
  <c r="Q745" i="9"/>
  <c r="Q746" i="9"/>
  <c r="Q747" i="9"/>
  <c r="Q748" i="9"/>
  <c r="Q749" i="9"/>
  <c r="Q750" i="9"/>
  <c r="Q751" i="9"/>
  <c r="Q752" i="9"/>
  <c r="Q753" i="9"/>
  <c r="Q754" i="9"/>
  <c r="Q755" i="9"/>
  <c r="Q756" i="9"/>
  <c r="Q757" i="9"/>
  <c r="Q758" i="9"/>
  <c r="Q759" i="9"/>
  <c r="Q760" i="9"/>
  <c r="Q761" i="9"/>
  <c r="Q762" i="9"/>
  <c r="Q763" i="9"/>
  <c r="Q764" i="9"/>
  <c r="Q765" i="9"/>
  <c r="Q766" i="9"/>
  <c r="Q767" i="9"/>
  <c r="Q768" i="9"/>
  <c r="Q769" i="9"/>
  <c r="Q770" i="9"/>
  <c r="Q771" i="9"/>
  <c r="Q772" i="9"/>
  <c r="Q773" i="9"/>
  <c r="Q774" i="9"/>
  <c r="Q775" i="9"/>
  <c r="Q776" i="9"/>
  <c r="Q777" i="9"/>
  <c r="Q778" i="9"/>
  <c r="Q779" i="9"/>
  <c r="Q780" i="9"/>
  <c r="Q781" i="9"/>
  <c r="Q782" i="9"/>
  <c r="Q783" i="9"/>
  <c r="Q784" i="9"/>
  <c r="Q785" i="9"/>
  <c r="Q786" i="9"/>
  <c r="Q787" i="9"/>
  <c r="Q788" i="9"/>
  <c r="Q789" i="9"/>
  <c r="Q790" i="9"/>
  <c r="Q791" i="9"/>
  <c r="Q792" i="9"/>
  <c r="Q793" i="9"/>
  <c r="Q794" i="9"/>
  <c r="Q795" i="9"/>
  <c r="Q796" i="9"/>
  <c r="Q797" i="9"/>
  <c r="Q798" i="9"/>
  <c r="Q799" i="9"/>
  <c r="Q800" i="9"/>
  <c r="Q801" i="9"/>
  <c r="Q802" i="9"/>
  <c r="Q803" i="9"/>
  <c r="Q804" i="9"/>
  <c r="Q805" i="9"/>
  <c r="Q806" i="9"/>
  <c r="Q807" i="9"/>
  <c r="Q808" i="9"/>
  <c r="Q809" i="9"/>
  <c r="Q810" i="9"/>
  <c r="Q811" i="9"/>
  <c r="Q812" i="9"/>
  <c r="Q813" i="9"/>
  <c r="Q814" i="9"/>
  <c r="Q815" i="9"/>
  <c r="Q816" i="9"/>
  <c r="Q817" i="9"/>
  <c r="Q818" i="9"/>
  <c r="Q819" i="9"/>
  <c r="Q820" i="9"/>
  <c r="Q821" i="9"/>
  <c r="Q822" i="9"/>
  <c r="Q823" i="9"/>
  <c r="Q824" i="9"/>
  <c r="Q825" i="9"/>
  <c r="Q826" i="9"/>
  <c r="Q827" i="9"/>
  <c r="Q828" i="9"/>
  <c r="Q829" i="9"/>
  <c r="Q830" i="9"/>
  <c r="Q831" i="9"/>
  <c r="Q832" i="9"/>
  <c r="Q833" i="9"/>
  <c r="Q834" i="9"/>
  <c r="Q835" i="9"/>
  <c r="Q836" i="9"/>
  <c r="Q837" i="9"/>
  <c r="Q838" i="9"/>
  <c r="Q839" i="9"/>
  <c r="Q840" i="9"/>
  <c r="Q841" i="9"/>
  <c r="Q842" i="9"/>
  <c r="Q843" i="9"/>
  <c r="Q844" i="9"/>
  <c r="Q845" i="9"/>
  <c r="Q846" i="9"/>
  <c r="Q847" i="9"/>
  <c r="Q848" i="9"/>
  <c r="Q849" i="9"/>
  <c r="Q850" i="9"/>
  <c r="Q851" i="9"/>
  <c r="Q852" i="9"/>
  <c r="Q853" i="9"/>
  <c r="Q854" i="9"/>
  <c r="Q855" i="9"/>
  <c r="Q856" i="9"/>
  <c r="Q857" i="9"/>
  <c r="Q858" i="9"/>
  <c r="Q859" i="9"/>
  <c r="Q860" i="9"/>
  <c r="Q861" i="9"/>
  <c r="Q862" i="9"/>
  <c r="Q863" i="9"/>
  <c r="Q864" i="9"/>
  <c r="Q865" i="9"/>
  <c r="Q866" i="9"/>
  <c r="Q867" i="9"/>
  <c r="Q868" i="9"/>
  <c r="Q869" i="9"/>
  <c r="Q870" i="9"/>
  <c r="Q871" i="9"/>
  <c r="Q872" i="9"/>
  <c r="Q873" i="9"/>
  <c r="Q874" i="9"/>
  <c r="Q875" i="9"/>
  <c r="Q876" i="9"/>
  <c r="Q877" i="9"/>
  <c r="Q878" i="9"/>
  <c r="Q879" i="9"/>
  <c r="Q880" i="9"/>
  <c r="Q881" i="9"/>
  <c r="Q882" i="9"/>
  <c r="Q883" i="9"/>
  <c r="Q884" i="9"/>
  <c r="Q885" i="9"/>
  <c r="Q886" i="9"/>
  <c r="Q887" i="9"/>
  <c r="Q888" i="9"/>
  <c r="Q889" i="9"/>
  <c r="Q890" i="9"/>
  <c r="Q891" i="9"/>
  <c r="Q892" i="9"/>
  <c r="Q893" i="9"/>
  <c r="Q894" i="9"/>
  <c r="Q895" i="9"/>
  <c r="Q896" i="9"/>
  <c r="Q897" i="9"/>
  <c r="Q898" i="9"/>
  <c r="Q899" i="9"/>
  <c r="Q900" i="9"/>
  <c r="Q901" i="9"/>
  <c r="Q902" i="9"/>
  <c r="Q903" i="9"/>
  <c r="Q904" i="9"/>
  <c r="Q905" i="9"/>
  <c r="Q906" i="9"/>
  <c r="Q907" i="9"/>
  <c r="Q908" i="9"/>
  <c r="Q909" i="9"/>
  <c r="Q910" i="9"/>
  <c r="Q911" i="9"/>
  <c r="Q912" i="9"/>
  <c r="Q913" i="9"/>
  <c r="Q914" i="9"/>
  <c r="Q915" i="9"/>
  <c r="Q916" i="9"/>
  <c r="Q917" i="9"/>
  <c r="Q918" i="9"/>
  <c r="Q919" i="9"/>
  <c r="Q920" i="9"/>
  <c r="Q921" i="9"/>
  <c r="Q922" i="9"/>
  <c r="Q923" i="9"/>
  <c r="Q924" i="9"/>
  <c r="Q925" i="9"/>
  <c r="Q926" i="9"/>
  <c r="Q927" i="9"/>
  <c r="Q928" i="9"/>
  <c r="Q929" i="9"/>
  <c r="Q930" i="9"/>
  <c r="Q931" i="9"/>
  <c r="Q932" i="9"/>
  <c r="Q933" i="9"/>
  <c r="Q934" i="9"/>
  <c r="Q935" i="9"/>
  <c r="Q936" i="9"/>
  <c r="Q937" i="9"/>
  <c r="Q938" i="9"/>
  <c r="Q939" i="9"/>
  <c r="Q940" i="9"/>
  <c r="Q941" i="9"/>
  <c r="Q942" i="9"/>
  <c r="Q943" i="9"/>
  <c r="Q944" i="9"/>
  <c r="Q945" i="9"/>
  <c r="Q946" i="9"/>
  <c r="Q947" i="9"/>
  <c r="Q948" i="9"/>
  <c r="Q949" i="9"/>
  <c r="Q950" i="9"/>
  <c r="Q951" i="9"/>
  <c r="Q952" i="9"/>
  <c r="Q953" i="9"/>
  <c r="Q954" i="9"/>
  <c r="Q955" i="9"/>
  <c r="Q956" i="9"/>
  <c r="Q957" i="9"/>
  <c r="Q958" i="9"/>
  <c r="Q959" i="9"/>
  <c r="Q960" i="9"/>
  <c r="Q961" i="9"/>
  <c r="Q962" i="9"/>
  <c r="Q963" i="9"/>
  <c r="Q964" i="9"/>
  <c r="Q965" i="9"/>
  <c r="Q966" i="9"/>
  <c r="Q967" i="9"/>
  <c r="Q968" i="9"/>
  <c r="Q969" i="9"/>
  <c r="Q970" i="9"/>
  <c r="Q971" i="9"/>
  <c r="Q972" i="9"/>
  <c r="Q973" i="9"/>
  <c r="Q974" i="9"/>
  <c r="Q975" i="9"/>
  <c r="Q976" i="9"/>
  <c r="Q977" i="9"/>
  <c r="Q978" i="9"/>
  <c r="Q979" i="9"/>
  <c r="Q980" i="9"/>
  <c r="Q981" i="9"/>
  <c r="Q982" i="9"/>
  <c r="Q983" i="9"/>
  <c r="Q984" i="9"/>
  <c r="Q985" i="9"/>
  <c r="Q986" i="9"/>
  <c r="Q987" i="9"/>
  <c r="Q988" i="9"/>
  <c r="Q989" i="9"/>
  <c r="Q990" i="9"/>
  <c r="Q991" i="9"/>
  <c r="Q992" i="9"/>
  <c r="Q993" i="9"/>
  <c r="Q994" i="9"/>
  <c r="Q995" i="9"/>
  <c r="Q996" i="9"/>
  <c r="Q997" i="9"/>
  <c r="Q998" i="9"/>
  <c r="Q999" i="9"/>
  <c r="Q1000" i="9"/>
  <c r="Q1001" i="9"/>
  <c r="Q1002" i="9"/>
  <c r="Q1003" i="9"/>
  <c r="Q1004" i="9"/>
  <c r="Q1005" i="9"/>
  <c r="Q1006" i="9"/>
  <c r="Q1007" i="9"/>
  <c r="Q1008" i="9"/>
  <c r="Q1009" i="9"/>
  <c r="Q1010" i="9"/>
  <c r="Q1011" i="9"/>
  <c r="Q1012" i="9"/>
  <c r="Q1013" i="9"/>
  <c r="Q1014" i="9"/>
  <c r="Q1015" i="9"/>
  <c r="Q1016" i="9"/>
  <c r="Q1017" i="9"/>
  <c r="Q1018" i="9"/>
  <c r="Q1019" i="9"/>
  <c r="Q1020" i="9"/>
  <c r="Q1021" i="9"/>
  <c r="Q1022" i="9"/>
  <c r="Q1023" i="9"/>
  <c r="Q1024" i="9"/>
  <c r="Q1025" i="9"/>
  <c r="Q1026" i="9"/>
  <c r="Q1027" i="9"/>
  <c r="Q1028" i="9"/>
  <c r="Q1029" i="9"/>
  <c r="Q1030" i="9"/>
  <c r="Q1031" i="9"/>
  <c r="Q1032" i="9"/>
  <c r="Q1033" i="9"/>
  <c r="Q1034" i="9"/>
  <c r="Q1035" i="9"/>
  <c r="Q1036" i="9"/>
  <c r="Q1037" i="9"/>
  <c r="Q1038" i="9"/>
  <c r="Q1039" i="9"/>
  <c r="Q1040" i="9"/>
  <c r="Q1041" i="9"/>
  <c r="Q1042" i="9"/>
  <c r="Q1043" i="9"/>
  <c r="Q1044" i="9"/>
  <c r="Q1045" i="9"/>
  <c r="Q1046" i="9"/>
  <c r="Q1047" i="9"/>
  <c r="Q1048" i="9"/>
  <c r="Q1049" i="9"/>
  <c r="Q1050" i="9"/>
  <c r="Q1051" i="9"/>
  <c r="Q1052" i="9"/>
  <c r="Q1053" i="9"/>
  <c r="Q1054" i="9"/>
  <c r="Q1055" i="9"/>
  <c r="Q1056" i="9"/>
  <c r="Q1057" i="9"/>
  <c r="Q1058" i="9"/>
  <c r="Q1059" i="9"/>
  <c r="Q1060" i="9"/>
  <c r="Q1061" i="9"/>
  <c r="Q1062" i="9"/>
  <c r="Q1063" i="9"/>
  <c r="Q1064" i="9"/>
  <c r="Q1065" i="9"/>
  <c r="Q1066" i="9"/>
  <c r="Q1067" i="9"/>
  <c r="Q1068" i="9"/>
  <c r="Q1069" i="9"/>
  <c r="Q1070" i="9"/>
  <c r="Q1071" i="9"/>
  <c r="Q1072" i="9"/>
  <c r="Q1073" i="9"/>
  <c r="Q1074" i="9"/>
  <c r="Q1075" i="9"/>
  <c r="Q1076" i="9"/>
  <c r="Q1077" i="9"/>
  <c r="Q1078" i="9"/>
  <c r="Q1079" i="9"/>
  <c r="Q1080" i="9"/>
  <c r="Q1081" i="9"/>
  <c r="Q1082" i="9"/>
  <c r="Q1083" i="9"/>
  <c r="Q1084" i="9"/>
  <c r="Q1085" i="9"/>
  <c r="Q1086" i="9"/>
  <c r="Q1087" i="9"/>
  <c r="Q1088" i="9"/>
  <c r="Q1089" i="9"/>
  <c r="Q1090" i="9"/>
  <c r="Q1091" i="9"/>
  <c r="Q1092" i="9"/>
  <c r="Q1093" i="9"/>
  <c r="Q1094" i="9"/>
  <c r="Q1095" i="9"/>
  <c r="Q1096" i="9"/>
  <c r="Q1097" i="9"/>
  <c r="Q1098" i="9"/>
  <c r="Q1099" i="9"/>
  <c r="Q1100" i="9"/>
  <c r="Q1101" i="9"/>
  <c r="Q1102" i="9"/>
  <c r="Q1103" i="9"/>
  <c r="Q1104" i="9"/>
  <c r="Q1105" i="9"/>
  <c r="Q1106" i="9"/>
  <c r="Q1107" i="9"/>
  <c r="Q1108" i="9"/>
  <c r="Q1109" i="9"/>
  <c r="Q1110" i="9"/>
  <c r="Q1111" i="9"/>
  <c r="Q1112" i="9"/>
  <c r="Q1113" i="9"/>
  <c r="Q1114" i="9"/>
  <c r="Q1115" i="9"/>
  <c r="Q1116" i="9"/>
  <c r="Q1117" i="9"/>
  <c r="Q1118" i="9"/>
  <c r="Q1119" i="9"/>
  <c r="Q1120" i="9"/>
  <c r="Q1121" i="9"/>
  <c r="Q1122" i="9"/>
  <c r="Q1123" i="9"/>
  <c r="Q1124" i="9"/>
  <c r="Q1125" i="9"/>
  <c r="Q1126" i="9"/>
  <c r="Q1127" i="9"/>
  <c r="Q1128" i="9"/>
  <c r="Q1129" i="9"/>
  <c r="Q1130" i="9"/>
  <c r="Q1131" i="9"/>
  <c r="Q1132" i="9"/>
  <c r="Q1133" i="9"/>
  <c r="Q1134" i="9"/>
  <c r="Q1135" i="9"/>
  <c r="Q1136" i="9"/>
  <c r="Q1137" i="9"/>
  <c r="Q1138" i="9"/>
  <c r="Q1139" i="9"/>
  <c r="Q1140" i="9"/>
  <c r="Q1141" i="9"/>
  <c r="Q1142" i="9"/>
  <c r="Q1143" i="9"/>
  <c r="Q1144" i="9"/>
  <c r="Q1145" i="9"/>
  <c r="Q1146" i="9"/>
  <c r="Q1147" i="9"/>
  <c r="Q1148" i="9"/>
  <c r="Q1149" i="9"/>
  <c r="Q1150" i="9"/>
  <c r="Q1151" i="9"/>
  <c r="Q1152" i="9"/>
  <c r="Q1153" i="9"/>
  <c r="Q1154" i="9"/>
  <c r="Q1155" i="9"/>
  <c r="Q1156" i="9"/>
  <c r="Q1157" i="9"/>
  <c r="Q1158" i="9"/>
  <c r="Q1159" i="9"/>
  <c r="Q1160" i="9"/>
  <c r="Q1161" i="9"/>
  <c r="Q1162" i="9"/>
  <c r="Q1163" i="9"/>
  <c r="Q1164" i="9"/>
  <c r="Q1165" i="9"/>
  <c r="Q1166" i="9"/>
  <c r="Q1167" i="9"/>
  <c r="Q1168" i="9"/>
  <c r="Q1169" i="9"/>
  <c r="Q1170" i="9"/>
  <c r="Q1171" i="9"/>
  <c r="Q1172" i="9"/>
  <c r="Q1173" i="9"/>
  <c r="Q1174" i="9"/>
  <c r="Q1175" i="9"/>
  <c r="Q1176" i="9"/>
  <c r="Q1177" i="9"/>
  <c r="Q1178" i="9"/>
  <c r="Q1179" i="9"/>
  <c r="Q1180" i="9"/>
  <c r="Q1181" i="9"/>
  <c r="Q1182" i="9"/>
  <c r="Q1183" i="9"/>
  <c r="Q1184" i="9"/>
  <c r="Q1185" i="9"/>
  <c r="Q1186" i="9"/>
  <c r="Q1187" i="9"/>
  <c r="Q1188" i="9"/>
  <c r="Q1189" i="9"/>
  <c r="Q1190" i="9"/>
  <c r="Q1191" i="9"/>
  <c r="Q1192" i="9"/>
  <c r="Q1193" i="9"/>
  <c r="Q1194" i="9"/>
  <c r="Q1195" i="9"/>
  <c r="Q1196" i="9"/>
  <c r="Q1197" i="9"/>
  <c r="Q1198" i="9"/>
  <c r="Q1199" i="9"/>
  <c r="Q1200" i="9"/>
  <c r="Q1201" i="9"/>
  <c r="Q1202" i="9"/>
  <c r="Q1203" i="9"/>
  <c r="Q1204" i="9"/>
  <c r="Q1205" i="9"/>
  <c r="Q1206" i="9"/>
  <c r="Q1207" i="9"/>
  <c r="Q1208" i="9"/>
  <c r="Q1209" i="9"/>
  <c r="Q1210" i="9"/>
  <c r="Q1211" i="9"/>
  <c r="Q1212" i="9"/>
  <c r="Q1213" i="9"/>
  <c r="Q1214" i="9"/>
  <c r="Q1215" i="9"/>
  <c r="Q1216" i="9"/>
  <c r="Q1217" i="9"/>
  <c r="Q1218" i="9"/>
  <c r="Q1219" i="9"/>
  <c r="Q1220" i="9"/>
  <c r="Q1221" i="9"/>
  <c r="Q1222" i="9"/>
  <c r="Q1223" i="9"/>
  <c r="Q1224" i="9"/>
  <c r="Q1225" i="9"/>
  <c r="Q1226" i="9"/>
  <c r="Q1227" i="9"/>
  <c r="Q1228" i="9"/>
  <c r="Q1229" i="9"/>
  <c r="Q1230" i="9"/>
  <c r="Q1231" i="9"/>
  <c r="Q1232" i="9"/>
  <c r="Q1233" i="9"/>
  <c r="Q1234" i="9"/>
  <c r="Q1235" i="9"/>
  <c r="Q1236" i="9"/>
  <c r="Q1237" i="9"/>
  <c r="Q1238" i="9"/>
  <c r="Q1239" i="9"/>
  <c r="Q1240" i="9"/>
  <c r="Q1241" i="9"/>
  <c r="Q1242" i="9"/>
  <c r="Q1243" i="9"/>
  <c r="Q1244" i="9"/>
  <c r="Q1245" i="9"/>
  <c r="Q1246" i="9"/>
  <c r="Q1247" i="9"/>
  <c r="Q1248" i="9"/>
  <c r="Q1249" i="9"/>
  <c r="Q1250" i="9"/>
  <c r="Q1251" i="9"/>
  <c r="Q1252" i="9"/>
  <c r="Q1253" i="9"/>
  <c r="Q1254" i="9"/>
  <c r="Q1255" i="9"/>
  <c r="Q1256" i="9"/>
  <c r="Q1257" i="9"/>
  <c r="Q1258" i="9"/>
  <c r="Q1259" i="9"/>
  <c r="Q1260" i="9"/>
  <c r="Q1261" i="9"/>
  <c r="Q1262" i="9"/>
  <c r="Q1263" i="9"/>
  <c r="Q1264" i="9"/>
  <c r="Q1265" i="9"/>
  <c r="Q1266" i="9"/>
  <c r="Q1267" i="9"/>
  <c r="Q1268" i="9"/>
  <c r="Q1269" i="9"/>
  <c r="Q1270" i="9"/>
  <c r="Q1271" i="9"/>
  <c r="Q1272" i="9"/>
  <c r="Q1273" i="9"/>
  <c r="Q1274" i="9"/>
  <c r="Q1275" i="9"/>
  <c r="Q1276" i="9"/>
  <c r="Q1277" i="9"/>
  <c r="Q1278" i="9"/>
  <c r="Q1279" i="9"/>
  <c r="Q1280" i="9"/>
  <c r="Q1281" i="9"/>
  <c r="Q1282" i="9"/>
  <c r="Q1283" i="9"/>
  <c r="Q1284" i="9"/>
  <c r="Q1285" i="9"/>
  <c r="Q1286" i="9"/>
  <c r="Q1287" i="9"/>
  <c r="Q1288" i="9"/>
  <c r="Q1289" i="9"/>
  <c r="Q1290" i="9"/>
  <c r="Q1291" i="9"/>
  <c r="Q1292" i="9"/>
  <c r="Q1293" i="9"/>
  <c r="Q1294" i="9"/>
  <c r="Q1295" i="9"/>
  <c r="Q1296" i="9"/>
  <c r="Q1297" i="9"/>
  <c r="Q1298" i="9"/>
  <c r="Q1299" i="9"/>
  <c r="Q1300" i="9"/>
  <c r="Q1301" i="9"/>
  <c r="Q1302" i="9"/>
  <c r="Q1303" i="9"/>
  <c r="Q1304" i="9"/>
  <c r="Q1305" i="9"/>
  <c r="Q1306" i="9"/>
  <c r="Q1307" i="9"/>
  <c r="Q1308" i="9"/>
  <c r="Q1309" i="9"/>
  <c r="Q1310" i="9"/>
  <c r="Q1311" i="9"/>
  <c r="Q1312" i="9"/>
  <c r="Q1313" i="9"/>
  <c r="Q1314" i="9"/>
  <c r="Q1315" i="9"/>
  <c r="Q1316" i="9"/>
  <c r="Q1317" i="9"/>
  <c r="Q1318" i="9"/>
  <c r="Q1319" i="9"/>
  <c r="Q1320" i="9"/>
  <c r="Q1321" i="9"/>
  <c r="Q1322" i="9"/>
  <c r="Q1323" i="9"/>
  <c r="Q1324" i="9"/>
  <c r="Q1325" i="9"/>
  <c r="Q1326" i="9"/>
  <c r="Q1327" i="9"/>
  <c r="Q1328" i="9"/>
  <c r="Q1329" i="9"/>
  <c r="Q1330" i="9"/>
  <c r="Q1331" i="9"/>
  <c r="Q1332" i="9"/>
  <c r="Q1333" i="9"/>
  <c r="Q1334" i="9"/>
  <c r="Q1335" i="9"/>
  <c r="Q1336" i="9"/>
  <c r="Q1337" i="9"/>
  <c r="Q1338" i="9"/>
  <c r="Q1339" i="9"/>
  <c r="Q1340" i="9"/>
  <c r="Q1341" i="9"/>
  <c r="Q1342" i="9"/>
  <c r="Q1343" i="9"/>
  <c r="Q1344" i="9"/>
  <c r="Q1345" i="9"/>
  <c r="Q1346" i="9"/>
  <c r="Q1347" i="9"/>
  <c r="Q1348" i="9"/>
  <c r="Q1349" i="9"/>
  <c r="Q1350" i="9"/>
  <c r="Q1351" i="9"/>
  <c r="Q1352" i="9"/>
  <c r="Q1353" i="9"/>
  <c r="Q1354" i="9"/>
  <c r="Q1355" i="9"/>
  <c r="Q1356" i="9"/>
  <c r="Q1357" i="9"/>
  <c r="Q1358" i="9"/>
  <c r="Q1359" i="9"/>
  <c r="Q1360" i="9"/>
  <c r="Q1361" i="9"/>
  <c r="Q1362" i="9"/>
  <c r="Q1363" i="9"/>
  <c r="Q1364" i="9"/>
  <c r="Q1365" i="9"/>
  <c r="Q1366" i="9"/>
  <c r="Q1367" i="9"/>
  <c r="Q1368" i="9"/>
  <c r="Q1369" i="9"/>
  <c r="Q1370" i="9"/>
  <c r="Q1371" i="9"/>
  <c r="Q1372" i="9"/>
  <c r="Q1373" i="9"/>
  <c r="Q1374" i="9"/>
  <c r="Q1375" i="9"/>
  <c r="Q1376" i="9"/>
  <c r="Q1377" i="9"/>
  <c r="Q1378" i="9"/>
  <c r="Q1379" i="9"/>
  <c r="Q1380" i="9"/>
  <c r="Q1381" i="9"/>
  <c r="Q1382" i="9"/>
  <c r="Q1383" i="9"/>
  <c r="Q1384" i="9"/>
  <c r="Q1385" i="9"/>
  <c r="Q1386" i="9"/>
  <c r="Q1387" i="9"/>
  <c r="Q1388" i="9"/>
  <c r="Q1389" i="9"/>
  <c r="Q1390" i="9"/>
  <c r="Q1391" i="9"/>
  <c r="Q1392" i="9"/>
  <c r="Q1393" i="9"/>
  <c r="Q1394" i="9"/>
  <c r="Q1395" i="9"/>
  <c r="Q1396" i="9"/>
  <c r="Q1397" i="9"/>
  <c r="Q1398" i="9"/>
  <c r="Q1399" i="9"/>
  <c r="Q1400" i="9"/>
  <c r="Q1401" i="9"/>
  <c r="Q1402" i="9"/>
  <c r="Q1403" i="9"/>
  <c r="Q1404" i="9"/>
  <c r="Q1405" i="9"/>
  <c r="Q1406" i="9"/>
  <c r="Q1407" i="9"/>
  <c r="Q1408" i="9"/>
  <c r="Q1409" i="9"/>
  <c r="Q1410" i="9"/>
  <c r="Q1411" i="9"/>
  <c r="Q1412" i="9"/>
  <c r="Q1413" i="9"/>
  <c r="Q1414" i="9"/>
  <c r="Q1415" i="9"/>
  <c r="Q1416" i="9"/>
  <c r="Q1417" i="9"/>
  <c r="Q1418" i="9"/>
  <c r="Q1419" i="9"/>
  <c r="Q1420" i="9"/>
  <c r="Q1421" i="9"/>
  <c r="Q1422" i="9"/>
  <c r="Q1423" i="9"/>
  <c r="Q1424" i="9"/>
  <c r="Q1425" i="9"/>
  <c r="Q1426" i="9"/>
  <c r="Q1427" i="9"/>
  <c r="Q1428" i="9"/>
  <c r="Q1429" i="9"/>
  <c r="Q1430" i="9"/>
  <c r="Q1431" i="9"/>
  <c r="Q1432" i="9"/>
  <c r="Q1433" i="9"/>
  <c r="Q1434" i="9"/>
  <c r="Q1435" i="9"/>
  <c r="Q1436" i="9"/>
  <c r="Q1437" i="9"/>
  <c r="Q1438" i="9"/>
  <c r="Q1439" i="9"/>
  <c r="Q1440" i="9"/>
  <c r="Q1441" i="9"/>
  <c r="Q1442" i="9"/>
  <c r="Q1443" i="9"/>
  <c r="Q1444" i="9"/>
  <c r="Q1445" i="9"/>
  <c r="Q1446" i="9"/>
  <c r="Q1447" i="9"/>
  <c r="Q1448" i="9"/>
  <c r="Q1449" i="9"/>
  <c r="Q1450" i="9"/>
  <c r="Q1451" i="9"/>
  <c r="Q1452" i="9"/>
  <c r="Q1453" i="9"/>
  <c r="Q1454" i="9"/>
  <c r="Q1455" i="9"/>
  <c r="Q1456" i="9"/>
  <c r="Q1457" i="9"/>
  <c r="Q1458" i="9"/>
  <c r="Q1459" i="9"/>
  <c r="Q1460" i="9"/>
  <c r="Q1461" i="9"/>
  <c r="Q1462" i="9"/>
  <c r="Q1463" i="9"/>
  <c r="Q1464" i="9"/>
  <c r="Q1465" i="9"/>
  <c r="Q1466" i="9"/>
  <c r="Q1467" i="9"/>
  <c r="Q1468" i="9"/>
  <c r="Q1469" i="9"/>
  <c r="Q1470" i="9"/>
  <c r="Q1471" i="9"/>
  <c r="Q1472" i="9"/>
  <c r="Q1473" i="9"/>
  <c r="Q1474" i="9"/>
  <c r="Q1475" i="9"/>
  <c r="Q1476" i="9"/>
  <c r="Q1477" i="9"/>
  <c r="Q1478" i="9"/>
  <c r="Q1479" i="9"/>
  <c r="Q1480" i="9"/>
  <c r="Q1481" i="9"/>
  <c r="Q1482" i="9"/>
  <c r="Q1483" i="9"/>
  <c r="Q1484" i="9"/>
  <c r="Q1485" i="9"/>
  <c r="Q1486" i="9"/>
  <c r="Q1487" i="9"/>
  <c r="Q1488" i="9"/>
  <c r="Q1489" i="9"/>
  <c r="Q1490" i="9"/>
  <c r="Q1491" i="9"/>
  <c r="Q1492" i="9"/>
  <c r="Q1493" i="9"/>
  <c r="Q1494" i="9"/>
  <c r="Q1495" i="9"/>
  <c r="Q1496" i="9"/>
  <c r="Q1497" i="9"/>
  <c r="Q1498" i="9"/>
  <c r="Q1499" i="9"/>
  <c r="Q1500" i="9"/>
  <c r="Q1501" i="9"/>
  <c r="Q1502" i="9"/>
  <c r="Q1503" i="9"/>
  <c r="Q1504" i="9"/>
  <c r="Q1505" i="9"/>
  <c r="Q1506" i="9"/>
  <c r="Q1507" i="9"/>
  <c r="Q1508" i="9"/>
  <c r="Q1509" i="9"/>
  <c r="Q1510" i="9"/>
  <c r="Q1511" i="9"/>
  <c r="Q1512" i="9"/>
  <c r="Q1513" i="9"/>
  <c r="Q1514" i="9"/>
  <c r="Q1515" i="9"/>
  <c r="Q1516" i="9"/>
  <c r="Q1517" i="9"/>
  <c r="Q1518" i="9"/>
  <c r="Q1519" i="9"/>
  <c r="Q1520" i="9"/>
  <c r="Q1521" i="9"/>
  <c r="Q1522" i="9"/>
  <c r="Q1523" i="9"/>
  <c r="Q1524" i="9"/>
  <c r="Q1525" i="9"/>
  <c r="Q1526" i="9"/>
  <c r="Q1527" i="9"/>
  <c r="Q1528" i="9"/>
  <c r="Q1529" i="9"/>
  <c r="Q1530" i="9"/>
  <c r="Q1531" i="9"/>
  <c r="Q1532" i="9"/>
  <c r="Q1533" i="9"/>
  <c r="Q1534" i="9"/>
  <c r="Q1535" i="9"/>
  <c r="Q1536" i="9"/>
  <c r="Q1537" i="9"/>
  <c r="Q1538" i="9"/>
  <c r="Q1539" i="9"/>
  <c r="Q1540" i="9"/>
  <c r="Q1541" i="9"/>
  <c r="Q1542" i="9"/>
  <c r="Q1543" i="9"/>
  <c r="Q1544" i="9"/>
  <c r="Q1545" i="9"/>
  <c r="Q1546" i="9"/>
  <c r="Q1547" i="9"/>
  <c r="Q1548" i="9"/>
  <c r="Q1549" i="9"/>
  <c r="Q1550" i="9"/>
  <c r="Q1551" i="9"/>
  <c r="Q1552" i="9"/>
  <c r="Q1553" i="9"/>
  <c r="Q1554" i="9"/>
  <c r="Q1555" i="9"/>
  <c r="Q1556" i="9"/>
  <c r="Q1557" i="9"/>
  <c r="Q1558" i="9"/>
  <c r="Q1559" i="9"/>
  <c r="Q1560" i="9"/>
  <c r="Q1561" i="9"/>
  <c r="Q1562" i="9"/>
  <c r="Q1563" i="9"/>
  <c r="Q1564" i="9"/>
  <c r="Q1565" i="9"/>
  <c r="Q1566" i="9"/>
  <c r="Q1567" i="9"/>
  <c r="Q1568" i="9"/>
  <c r="Q1569" i="9"/>
  <c r="Q1570" i="9"/>
  <c r="Q1571" i="9"/>
  <c r="Q1572" i="9"/>
  <c r="Q1573" i="9"/>
  <c r="Q1574" i="9"/>
  <c r="Q1575" i="9"/>
  <c r="Q1576" i="9"/>
  <c r="Q1577" i="9"/>
  <c r="Q1578" i="9"/>
  <c r="Q1579" i="9"/>
  <c r="Q1580" i="9"/>
  <c r="Q1581" i="9"/>
  <c r="Q1582" i="9"/>
  <c r="Q1583" i="9"/>
  <c r="Q1584" i="9"/>
  <c r="Q1585" i="9"/>
  <c r="Q1586" i="9"/>
  <c r="Q1587" i="9"/>
  <c r="Q1588" i="9"/>
  <c r="Q1589" i="9"/>
  <c r="Q1590" i="9"/>
  <c r="Q1591" i="9"/>
  <c r="Q1592" i="9"/>
  <c r="Q1593" i="9"/>
  <c r="Q1594" i="9"/>
  <c r="Q1595" i="9"/>
  <c r="Q1596" i="9"/>
  <c r="Q1597" i="9"/>
  <c r="Q1598" i="9"/>
  <c r="Q1599" i="9"/>
  <c r="Q1600" i="9"/>
  <c r="Q1601" i="9"/>
  <c r="Q1602" i="9"/>
  <c r="Q1603" i="9"/>
  <c r="Q1604" i="9"/>
  <c r="Q1605" i="9"/>
  <c r="Q1606" i="9"/>
  <c r="Q1607" i="9"/>
  <c r="Q1608" i="9"/>
  <c r="Q1609" i="9"/>
  <c r="Q1610" i="9"/>
  <c r="Q1611" i="9"/>
  <c r="Q1612" i="9"/>
  <c r="Q1613" i="9"/>
  <c r="Q1614" i="9"/>
  <c r="Q1615" i="9"/>
  <c r="Q1616" i="9"/>
  <c r="Q1617" i="9"/>
  <c r="Q1618" i="9"/>
  <c r="Q1619" i="9"/>
  <c r="Q1620" i="9"/>
  <c r="Q1621" i="9"/>
  <c r="Q1622" i="9"/>
  <c r="Q1623" i="9"/>
  <c r="Q1624" i="9"/>
  <c r="Q1625" i="9"/>
  <c r="Q1626" i="9"/>
  <c r="Q1627" i="9"/>
  <c r="Q1628" i="9"/>
  <c r="Q1629" i="9"/>
  <c r="Q1630" i="9"/>
  <c r="Q1631" i="9"/>
  <c r="Q1632" i="9"/>
  <c r="Q1633" i="9"/>
  <c r="Q1634" i="9"/>
  <c r="Q1635" i="9"/>
  <c r="Q1636" i="9"/>
  <c r="Q1637" i="9"/>
  <c r="Q1638" i="9"/>
  <c r="Q1639" i="9"/>
  <c r="Q1640" i="9"/>
  <c r="Q1641" i="9"/>
  <c r="Q1642" i="9"/>
  <c r="Q1643" i="9"/>
  <c r="Q1644" i="9"/>
  <c r="Q1645" i="9"/>
  <c r="Q1646" i="9"/>
  <c r="Q1647" i="9"/>
  <c r="Q1648" i="9"/>
  <c r="Q1649" i="9"/>
  <c r="Q1650" i="9"/>
  <c r="Q1651" i="9"/>
  <c r="Q1652" i="9"/>
  <c r="Q1653" i="9"/>
  <c r="Q1654" i="9"/>
  <c r="Q1655" i="9"/>
  <c r="Q1656" i="9"/>
  <c r="Q1657" i="9"/>
  <c r="Q1658" i="9"/>
  <c r="Q1659" i="9"/>
  <c r="Q1660" i="9"/>
  <c r="Q1661" i="9"/>
  <c r="Q1662" i="9"/>
  <c r="Q1663" i="9"/>
  <c r="Q1664" i="9"/>
  <c r="Q1665" i="9"/>
  <c r="Q1666" i="9"/>
  <c r="Q1667" i="9"/>
  <c r="Q1668" i="9"/>
  <c r="Q1669" i="9"/>
  <c r="Q1670" i="9"/>
  <c r="Q1671" i="9"/>
  <c r="Q1672" i="9"/>
  <c r="Q1673" i="9"/>
  <c r="Q1674" i="9"/>
  <c r="Q1675" i="9"/>
  <c r="Q1676" i="9"/>
  <c r="Q1677" i="9"/>
  <c r="Q1678" i="9"/>
  <c r="Q1679" i="9"/>
  <c r="Q1680" i="9"/>
  <c r="Q1681" i="9"/>
  <c r="Q1682" i="9"/>
  <c r="Q1683" i="9"/>
  <c r="Q1684" i="9"/>
  <c r="Q1685" i="9"/>
  <c r="Q1686" i="9"/>
  <c r="Q1687" i="9"/>
  <c r="Q1688" i="9"/>
  <c r="Q1689" i="9"/>
  <c r="Q1690" i="9"/>
  <c r="Q1691" i="9"/>
  <c r="Q1692" i="9"/>
  <c r="Q1693" i="9"/>
  <c r="Q1694" i="9"/>
  <c r="Q1695" i="9"/>
  <c r="Q1696" i="9"/>
  <c r="Q1697" i="9"/>
  <c r="Q1698" i="9"/>
  <c r="Q1699" i="9"/>
  <c r="Q1700" i="9"/>
  <c r="Q1701" i="9"/>
  <c r="Q1702" i="9"/>
  <c r="Q1703" i="9"/>
  <c r="Q1704" i="9"/>
  <c r="Q1705" i="9"/>
  <c r="Q1706" i="9"/>
  <c r="Q1707" i="9"/>
  <c r="Q1708" i="9"/>
  <c r="Q1709" i="9"/>
  <c r="Q1710" i="9"/>
  <c r="Q1711" i="9"/>
  <c r="Q1712" i="9"/>
  <c r="Q1713" i="9"/>
  <c r="Q1714" i="9"/>
  <c r="Q1715" i="9"/>
  <c r="Q1716" i="9"/>
  <c r="Q1717" i="9"/>
  <c r="Q1718" i="9"/>
  <c r="Q1719" i="9"/>
  <c r="Q1720" i="9"/>
  <c r="Q1721" i="9"/>
  <c r="Q1722" i="9"/>
  <c r="Q1723" i="9"/>
  <c r="Q1724" i="9"/>
  <c r="Q1725" i="9"/>
  <c r="Q1726" i="9"/>
  <c r="Q1727" i="9"/>
  <c r="Q1728" i="9"/>
  <c r="Q1729" i="9"/>
  <c r="Q1730" i="9"/>
  <c r="Q1731" i="9"/>
  <c r="Q1732" i="9"/>
  <c r="Q1733" i="9"/>
  <c r="Q1734" i="9"/>
  <c r="Q1735" i="9"/>
  <c r="Q1736" i="9"/>
  <c r="Q1737" i="9"/>
  <c r="Q1738" i="9"/>
  <c r="Q1739" i="9"/>
  <c r="Q1740" i="9"/>
  <c r="Q1741" i="9"/>
  <c r="Q1742" i="9"/>
  <c r="Q1743" i="9"/>
  <c r="Q1744" i="9"/>
  <c r="Q1745" i="9"/>
  <c r="Q1746" i="9"/>
  <c r="Q1747" i="9"/>
  <c r="Q1748" i="9"/>
  <c r="Q1749" i="9"/>
  <c r="Q1750" i="9"/>
  <c r="Q1751" i="9"/>
  <c r="Q1752" i="9"/>
  <c r="Q1753" i="9"/>
  <c r="Q1754" i="9"/>
  <c r="Q1755" i="9"/>
  <c r="Q1756" i="9"/>
  <c r="Q1757" i="9"/>
  <c r="Q1758" i="9"/>
  <c r="Q1759" i="9"/>
  <c r="Q1760" i="9"/>
  <c r="Q1761" i="9"/>
  <c r="Q1762" i="9"/>
  <c r="Q1763" i="9"/>
  <c r="Q1764" i="9"/>
  <c r="Q1765" i="9"/>
  <c r="Q1766" i="9"/>
  <c r="Q1767" i="9"/>
  <c r="Q1768" i="9"/>
  <c r="Q1769" i="9"/>
  <c r="Q1770" i="9"/>
  <c r="Q1771" i="9"/>
  <c r="Q1772" i="9"/>
  <c r="Q1773" i="9"/>
  <c r="Q1774" i="9"/>
  <c r="Q1775" i="9"/>
  <c r="Q1776" i="9"/>
  <c r="Q1777" i="9"/>
  <c r="Q1778" i="9"/>
  <c r="Q1779" i="9"/>
  <c r="Q1780" i="9"/>
  <c r="Q1781" i="9"/>
  <c r="Q1782" i="9"/>
  <c r="Q1783" i="9"/>
  <c r="Q1784" i="9"/>
  <c r="Q1785" i="9"/>
  <c r="Q1786" i="9"/>
  <c r="Q1787" i="9"/>
  <c r="Q1788" i="9"/>
  <c r="Q1789" i="9"/>
  <c r="Q1790" i="9"/>
  <c r="Q1791" i="9"/>
  <c r="Q1792" i="9"/>
  <c r="Q1793" i="9"/>
  <c r="Q1794" i="9"/>
  <c r="Q1795" i="9"/>
  <c r="Q1796" i="9"/>
  <c r="Q1797" i="9"/>
  <c r="Q1798" i="9"/>
  <c r="Q1799" i="9"/>
  <c r="Q1800" i="9"/>
  <c r="Q1801" i="9"/>
  <c r="Q1802" i="9"/>
  <c r="Q1803" i="9"/>
  <c r="Q1804" i="9"/>
  <c r="Q1805" i="9"/>
  <c r="Q1806" i="9"/>
  <c r="Q1807" i="9"/>
  <c r="Q1808" i="9"/>
  <c r="Q1809" i="9"/>
  <c r="Q1810" i="9"/>
  <c r="Q1811" i="9"/>
  <c r="Q1812" i="9"/>
  <c r="Q1813" i="9"/>
  <c r="Q1814" i="9"/>
  <c r="Q1815" i="9"/>
  <c r="Q1816" i="9"/>
  <c r="Q1817" i="9"/>
  <c r="Q1818" i="9"/>
  <c r="Q1819" i="9"/>
  <c r="Q1820" i="9"/>
  <c r="Q1821" i="9"/>
  <c r="Q1822" i="9"/>
  <c r="Q1823" i="9"/>
  <c r="Q1824" i="9"/>
  <c r="Q1825" i="9"/>
  <c r="Q1826" i="9"/>
  <c r="Q1827" i="9"/>
  <c r="Q1828" i="9"/>
  <c r="Q1829" i="9"/>
  <c r="Q1830" i="9"/>
  <c r="Q1831" i="9"/>
  <c r="Q1832" i="9"/>
  <c r="Q1833" i="9"/>
  <c r="Q1834" i="9"/>
  <c r="Q1835" i="9"/>
  <c r="Q1836" i="9"/>
  <c r="Q1837" i="9"/>
  <c r="Q1838" i="9"/>
  <c r="Q1839" i="9"/>
  <c r="Q1840" i="9"/>
  <c r="Q1841" i="9"/>
  <c r="Q1842" i="9"/>
  <c r="Q1843" i="9"/>
  <c r="Q1844" i="9"/>
  <c r="Q1845" i="9"/>
  <c r="Q1846" i="9"/>
  <c r="Q1847" i="9"/>
  <c r="Q1848" i="9"/>
  <c r="Q1849" i="9"/>
  <c r="Q1850" i="9"/>
  <c r="Q1851" i="9"/>
  <c r="Q1852" i="9"/>
  <c r="Q1853" i="9"/>
  <c r="Q1854" i="9"/>
  <c r="Q1855" i="9"/>
  <c r="Q1856" i="9"/>
  <c r="Q1857" i="9"/>
  <c r="Q1858" i="9"/>
  <c r="Q1859" i="9"/>
  <c r="Q1860" i="9"/>
  <c r="Q1861" i="9"/>
  <c r="Q1862" i="9"/>
  <c r="Q1863" i="9"/>
  <c r="Q1864" i="9"/>
  <c r="Q1865" i="9"/>
  <c r="Q1866" i="9"/>
  <c r="Q1867" i="9"/>
  <c r="Q1868" i="9"/>
  <c r="Q1869" i="9"/>
  <c r="Q1870" i="9"/>
  <c r="Q1871" i="9"/>
  <c r="Q1872" i="9"/>
  <c r="Q1873" i="9"/>
  <c r="Q1874" i="9"/>
  <c r="Q1875" i="9"/>
  <c r="Q1876" i="9"/>
  <c r="Q1877" i="9"/>
  <c r="Q1878" i="9"/>
  <c r="Q1879" i="9"/>
  <c r="Q1880" i="9"/>
  <c r="Q1881" i="9"/>
  <c r="Q1882" i="9"/>
  <c r="Q1883" i="9"/>
  <c r="Q1884" i="9"/>
  <c r="Q1885" i="9"/>
  <c r="Q1886" i="9"/>
  <c r="Q1887" i="9"/>
  <c r="Q1888" i="9"/>
  <c r="Q1889" i="9"/>
  <c r="Q1890" i="9"/>
  <c r="Q1891" i="9"/>
  <c r="Q1892" i="9"/>
  <c r="Q1893" i="9"/>
  <c r="Q1894" i="9"/>
  <c r="Q1895" i="9"/>
  <c r="Q1896" i="9"/>
  <c r="Q1897" i="9"/>
  <c r="Q1898" i="9"/>
  <c r="Q1899" i="9"/>
  <c r="Q1900" i="9"/>
  <c r="Q1901" i="9"/>
  <c r="Q1902" i="9"/>
  <c r="Q1903" i="9"/>
  <c r="Q1904" i="9"/>
  <c r="Q1905" i="9"/>
  <c r="Q1906" i="9"/>
  <c r="Q1907" i="9"/>
  <c r="Q1908" i="9"/>
  <c r="Q1909" i="9"/>
  <c r="Q1910" i="9"/>
  <c r="Q1911" i="9"/>
  <c r="Q1912" i="9"/>
  <c r="Q1913" i="9"/>
  <c r="Q1914" i="9"/>
  <c r="Q1915" i="9"/>
  <c r="Q1916" i="9"/>
  <c r="Q1917" i="9"/>
  <c r="Q1918" i="9"/>
  <c r="Q1919" i="9"/>
  <c r="Q1920" i="9"/>
  <c r="Q1921" i="9"/>
  <c r="Q1922" i="9"/>
  <c r="Q1923" i="9"/>
  <c r="Q1924" i="9"/>
  <c r="Q1925" i="9"/>
  <c r="Q1926" i="9"/>
  <c r="Q1927" i="9"/>
  <c r="Q1928" i="9"/>
  <c r="Q1929" i="9"/>
  <c r="Q1930" i="9"/>
  <c r="Q1931" i="9"/>
  <c r="Q1932" i="9"/>
  <c r="Q1933" i="9"/>
  <c r="Q1934" i="9"/>
  <c r="Q1935" i="9"/>
  <c r="Q1936" i="9"/>
  <c r="Q1937" i="9"/>
  <c r="Q1938" i="9"/>
  <c r="Q1939" i="9"/>
  <c r="Q1940" i="9"/>
  <c r="Q1941" i="9"/>
  <c r="Q1942" i="9"/>
  <c r="Q1943" i="9"/>
  <c r="Q1944" i="9"/>
  <c r="Q1945" i="9"/>
  <c r="Q1946" i="9"/>
  <c r="Q1947" i="9"/>
  <c r="Q1948" i="9"/>
  <c r="Q1949" i="9"/>
  <c r="Q1950" i="9"/>
  <c r="Q1951" i="9"/>
  <c r="Q1952" i="9"/>
  <c r="Q1953" i="9"/>
  <c r="Q1954" i="9"/>
  <c r="Q1955" i="9"/>
  <c r="Q1956" i="9"/>
  <c r="Q1957" i="9"/>
  <c r="Q1958" i="9"/>
  <c r="Q1959" i="9"/>
  <c r="Q1960" i="9"/>
  <c r="Q1961" i="9"/>
  <c r="Q1962" i="9"/>
  <c r="Q1963" i="9"/>
  <c r="Q1964" i="9"/>
  <c r="Q1965" i="9"/>
  <c r="Q1966" i="9"/>
  <c r="Q1967" i="9"/>
  <c r="Q1968" i="9"/>
  <c r="Q1969" i="9"/>
  <c r="Q1970" i="9"/>
  <c r="Q1971" i="9"/>
  <c r="Q1972" i="9"/>
  <c r="Q1973" i="9"/>
  <c r="Q1974" i="9"/>
  <c r="Q1975" i="9"/>
  <c r="Q1976" i="9"/>
  <c r="Q1977" i="9"/>
  <c r="Q1978" i="9"/>
  <c r="Q1979" i="9"/>
  <c r="Q1980" i="9"/>
  <c r="Q1981" i="9"/>
  <c r="Q1982" i="9"/>
  <c r="Q1983" i="9"/>
  <c r="Q1984" i="9"/>
  <c r="Q1985" i="9"/>
  <c r="Q1986" i="9"/>
  <c r="Q1987" i="9"/>
  <c r="Q1988" i="9"/>
  <c r="Q1989" i="9"/>
  <c r="Q1990" i="9"/>
  <c r="Q1991" i="9"/>
  <c r="Q1992" i="9"/>
  <c r="Q1993" i="9"/>
  <c r="Q1994" i="9"/>
  <c r="Q1995" i="9"/>
  <c r="Q1996" i="9"/>
  <c r="Q1997" i="9"/>
  <c r="Q1998" i="9"/>
  <c r="Q1999" i="9"/>
  <c r="Q2000" i="9"/>
  <c r="Q2001" i="9"/>
  <c r="Q2002" i="9"/>
  <c r="Q2003" i="9"/>
  <c r="Q2004" i="9"/>
  <c r="Q2005" i="9"/>
  <c r="Q2006" i="9"/>
  <c r="Q2007" i="9"/>
  <c r="Q2008" i="9"/>
  <c r="Q2009" i="9"/>
  <c r="Q2010" i="9"/>
  <c r="Q2011" i="9"/>
  <c r="Q2012" i="9"/>
  <c r="Q2013" i="9"/>
  <c r="Q2014" i="9"/>
  <c r="Q2015" i="9"/>
  <c r="Q2016" i="9"/>
  <c r="Q2017" i="9"/>
  <c r="Q2018" i="9"/>
  <c r="Q2019" i="9"/>
  <c r="Q2020" i="9"/>
  <c r="Q2021" i="9"/>
  <c r="Q2022" i="9"/>
  <c r="Q2023" i="9"/>
  <c r="Q2024" i="9"/>
  <c r="Q2025" i="9"/>
  <c r="Q2026" i="9"/>
  <c r="Q2027" i="9"/>
  <c r="Q2028" i="9"/>
  <c r="Q2029" i="9"/>
  <c r="Q2030" i="9"/>
  <c r="Q2031" i="9"/>
  <c r="Q2032" i="9"/>
  <c r="Q2033" i="9"/>
  <c r="Q2034" i="9"/>
  <c r="Q2035" i="9"/>
  <c r="Q2036" i="9"/>
  <c r="Q2037" i="9"/>
  <c r="Q2038" i="9"/>
  <c r="Q2039" i="9"/>
  <c r="Q2040" i="9"/>
  <c r="Q2041" i="9"/>
  <c r="Q2042" i="9"/>
  <c r="Q2043" i="9"/>
  <c r="Q2044" i="9"/>
  <c r="Q2045" i="9"/>
  <c r="Q2046" i="9"/>
  <c r="Q2047" i="9"/>
  <c r="Q2048" i="9"/>
  <c r="Q2049" i="9"/>
  <c r="Q2050" i="9"/>
  <c r="Q2051" i="9"/>
  <c r="Q2052" i="9"/>
  <c r="Q2053" i="9"/>
  <c r="Q2054" i="9"/>
  <c r="Q2055" i="9"/>
  <c r="Q2056" i="9"/>
  <c r="Q2057" i="9"/>
  <c r="Q2058" i="9"/>
  <c r="Q2059" i="9"/>
  <c r="Q2060" i="9"/>
  <c r="Q2061" i="9"/>
  <c r="Q2062" i="9"/>
  <c r="Q2063" i="9"/>
  <c r="Q2064" i="9"/>
  <c r="Q2065" i="9"/>
  <c r="Q2066" i="9"/>
  <c r="Q2067" i="9"/>
  <c r="Q2068" i="9"/>
  <c r="Q2069" i="9"/>
  <c r="Q2070" i="9"/>
  <c r="Q2071" i="9"/>
  <c r="Q2072" i="9"/>
  <c r="Q2073" i="9"/>
  <c r="Q2074" i="9"/>
  <c r="Q2075" i="9"/>
  <c r="Q2076" i="9"/>
  <c r="Q2077" i="9"/>
  <c r="Q2078" i="9"/>
  <c r="Q2079" i="9"/>
  <c r="Q2080" i="9"/>
  <c r="Q2081" i="9"/>
  <c r="Q2082" i="9"/>
  <c r="Q2083" i="9"/>
  <c r="Q2084" i="9"/>
  <c r="Q2085" i="9"/>
  <c r="Q2086" i="9"/>
  <c r="Q2087" i="9"/>
  <c r="Q2088" i="9"/>
  <c r="Q2089" i="9"/>
  <c r="Q2090" i="9"/>
  <c r="Q2091" i="9"/>
  <c r="Q2092" i="9"/>
  <c r="Q2093" i="9"/>
  <c r="Q2094" i="9"/>
  <c r="Q2095" i="9"/>
  <c r="Q2096" i="9"/>
  <c r="Q2097" i="9"/>
  <c r="Q2098" i="9"/>
  <c r="Q2099" i="9"/>
  <c r="Q2100" i="9"/>
  <c r="Q2101" i="9"/>
  <c r="Q2102" i="9"/>
  <c r="Q2103" i="9"/>
  <c r="Q2104" i="9"/>
  <c r="Q2105" i="9"/>
  <c r="Q2106" i="9"/>
  <c r="Q2107" i="9"/>
  <c r="Q2108" i="9"/>
  <c r="Q2109" i="9"/>
  <c r="Q2110" i="9"/>
  <c r="Q2111" i="9"/>
  <c r="Q2112" i="9"/>
  <c r="Q2113" i="9"/>
  <c r="Q2114" i="9"/>
  <c r="Q2115" i="9"/>
  <c r="Q2116" i="9"/>
  <c r="Q2117" i="9"/>
  <c r="Q2118" i="9"/>
  <c r="Q2119" i="9"/>
  <c r="Q2120" i="9"/>
  <c r="Q2121" i="9"/>
  <c r="Q2122" i="9"/>
  <c r="Q2123" i="9"/>
  <c r="Q2124" i="9"/>
  <c r="Q2125" i="9"/>
  <c r="Q2126" i="9"/>
  <c r="Q2127" i="9"/>
  <c r="Q2128" i="9"/>
  <c r="Q2129" i="9"/>
  <c r="Q2130" i="9"/>
  <c r="Q2131" i="9"/>
  <c r="Q2132" i="9"/>
  <c r="Q2133" i="9"/>
  <c r="Q2134" i="9"/>
  <c r="Q2135" i="9"/>
  <c r="Q2136" i="9"/>
  <c r="Q2137" i="9"/>
  <c r="Q2138" i="9"/>
  <c r="Q2139" i="9"/>
  <c r="Q2140" i="9"/>
  <c r="Q2141" i="9"/>
  <c r="Q2142" i="9"/>
  <c r="Q2143" i="9"/>
  <c r="Q2144" i="9"/>
  <c r="Q2145" i="9"/>
  <c r="Q2146" i="9"/>
  <c r="Q2147" i="9"/>
  <c r="Q2148" i="9"/>
  <c r="Q2149" i="9"/>
  <c r="Q2150" i="9"/>
  <c r="Q2151" i="9"/>
  <c r="Q2152" i="9"/>
  <c r="Q2153" i="9"/>
  <c r="Q2154" i="9"/>
  <c r="Q2155" i="9"/>
  <c r="Q2156" i="9"/>
  <c r="Q2157" i="9"/>
  <c r="Q2158" i="9"/>
  <c r="Q2159" i="9"/>
  <c r="Q2160" i="9"/>
  <c r="Q2161" i="9"/>
  <c r="Q2162" i="9"/>
  <c r="Q2163" i="9"/>
  <c r="Q2164" i="9"/>
  <c r="Q2165" i="9"/>
  <c r="Q2166" i="9"/>
  <c r="Q2167" i="9"/>
  <c r="Q2168" i="9"/>
  <c r="Q2169" i="9"/>
  <c r="Q2170" i="9"/>
  <c r="Q2171" i="9"/>
  <c r="Q2172" i="9"/>
  <c r="Q2173" i="9"/>
  <c r="Q2174" i="9"/>
  <c r="Q2175" i="9"/>
  <c r="Q2176" i="9"/>
  <c r="Q2177" i="9"/>
  <c r="Q2178" i="9"/>
  <c r="Q2179" i="9"/>
  <c r="Q2180" i="9"/>
  <c r="Q2181" i="9"/>
  <c r="Q2182" i="9"/>
  <c r="Q2183" i="9"/>
  <c r="Q2184" i="9"/>
  <c r="Q2185" i="9"/>
  <c r="Q2186" i="9"/>
  <c r="Q2187" i="9"/>
  <c r="Q2188" i="9"/>
  <c r="Q2189" i="9"/>
  <c r="Q2190" i="9"/>
  <c r="Q2191" i="9"/>
  <c r="Q2192" i="9"/>
  <c r="Q2193" i="9"/>
  <c r="Q2194" i="9"/>
  <c r="Q2195" i="9"/>
  <c r="Q2196" i="9"/>
  <c r="Q2197" i="9"/>
  <c r="Q2198" i="9"/>
  <c r="Q2199" i="9"/>
  <c r="Q2200" i="9"/>
  <c r="Q2201" i="9"/>
  <c r="Q2202" i="9"/>
  <c r="Q2203" i="9"/>
  <c r="Q2204" i="9"/>
  <c r="Q2205" i="9"/>
  <c r="Q2206" i="9"/>
  <c r="Q2207" i="9"/>
  <c r="Q2208" i="9"/>
  <c r="Q2209" i="9"/>
  <c r="Q2210" i="9"/>
  <c r="Q2211" i="9"/>
  <c r="Q2212" i="9"/>
  <c r="Q2213" i="9"/>
  <c r="Q2214" i="9"/>
  <c r="Q2215" i="9"/>
  <c r="Q2216" i="9"/>
  <c r="Q2217" i="9"/>
  <c r="Q2218" i="9"/>
  <c r="Q2219" i="9"/>
  <c r="Q2220" i="9"/>
  <c r="Q2221" i="9"/>
  <c r="Q2222" i="9"/>
  <c r="Q2223" i="9"/>
  <c r="Q2224" i="9"/>
  <c r="Q2225" i="9"/>
  <c r="Q2226" i="9"/>
  <c r="Q2227" i="9"/>
  <c r="Q2228" i="9"/>
  <c r="Q2229" i="9"/>
  <c r="Q2230" i="9"/>
  <c r="Q2231" i="9"/>
  <c r="Q2232" i="9"/>
  <c r="Q2233" i="9"/>
  <c r="Q2234" i="9"/>
  <c r="Q2235" i="9"/>
  <c r="Q2236" i="9"/>
  <c r="Q2237" i="9"/>
  <c r="Q2238" i="9"/>
  <c r="Q2239" i="9"/>
  <c r="Q2240" i="9"/>
  <c r="Q2241" i="9"/>
  <c r="Q2242" i="9"/>
  <c r="Q2243" i="9"/>
  <c r="Q2244" i="9"/>
  <c r="Q2245" i="9"/>
  <c r="Q2246" i="9"/>
  <c r="Q2247" i="9"/>
  <c r="Q2248" i="9"/>
  <c r="Q2249" i="9"/>
  <c r="Q2250" i="9"/>
  <c r="Q2251" i="9"/>
  <c r="Q2252" i="9"/>
  <c r="Q2253" i="9"/>
  <c r="Q2254" i="9"/>
  <c r="Q2255" i="9"/>
  <c r="Q2256" i="9"/>
  <c r="Q2257" i="9"/>
  <c r="Q2258" i="9"/>
  <c r="Q2259" i="9"/>
  <c r="Q2260" i="9"/>
  <c r="Q2261" i="9"/>
  <c r="Q2262" i="9"/>
  <c r="Q2263" i="9"/>
  <c r="Q2264" i="9"/>
  <c r="Q2265" i="9"/>
  <c r="Q2266" i="9"/>
  <c r="Q2267" i="9"/>
  <c r="Q2268" i="9"/>
  <c r="Q2269" i="9"/>
  <c r="Q2270" i="9"/>
  <c r="Q2271" i="9"/>
  <c r="Q2272" i="9"/>
  <c r="Q2273" i="9"/>
  <c r="Q2274" i="9"/>
  <c r="Q2275" i="9"/>
  <c r="Q2276" i="9"/>
  <c r="Q2277" i="9"/>
  <c r="Q2278" i="9"/>
  <c r="Q2279" i="9"/>
  <c r="Q2280" i="9"/>
  <c r="Q2281" i="9"/>
  <c r="Q2282" i="9"/>
  <c r="Q2283" i="9"/>
  <c r="Q2284" i="9"/>
  <c r="Q2285" i="9"/>
  <c r="Q2286" i="9"/>
  <c r="Q2287" i="9"/>
  <c r="Q2288" i="9"/>
  <c r="Q2289" i="9"/>
  <c r="Q2290" i="9"/>
  <c r="Q2291" i="9"/>
  <c r="Q2292" i="9"/>
  <c r="Q2293" i="9"/>
  <c r="Q2294" i="9"/>
  <c r="Q2295" i="9"/>
  <c r="Q2296" i="9"/>
  <c r="Q2297" i="9"/>
  <c r="Q2298" i="9"/>
  <c r="Q2299" i="9"/>
  <c r="Q2300" i="9"/>
  <c r="Q2301" i="9"/>
  <c r="Q2302" i="9"/>
  <c r="Q2303" i="9"/>
  <c r="Q2304" i="9"/>
  <c r="Q2305" i="9"/>
  <c r="Q2306" i="9"/>
  <c r="Q2307" i="9"/>
  <c r="Q2308" i="9"/>
  <c r="Q2309" i="9"/>
  <c r="Q2310" i="9"/>
  <c r="Q2311" i="9"/>
  <c r="Q2312" i="9"/>
  <c r="Q2313" i="9"/>
  <c r="Q2314" i="9"/>
  <c r="Q2315" i="9"/>
  <c r="Q2316" i="9"/>
  <c r="Q2317" i="9"/>
  <c r="Q2318" i="9"/>
  <c r="Q2319" i="9"/>
  <c r="Q2320" i="9"/>
  <c r="Q2321" i="9"/>
  <c r="Q2322" i="9"/>
  <c r="Q2323" i="9"/>
  <c r="Q2324" i="9"/>
  <c r="Q2325" i="9"/>
  <c r="Q2326" i="9"/>
  <c r="Q2327" i="9"/>
  <c r="Q2328" i="9"/>
  <c r="Q2329" i="9"/>
  <c r="Q2330" i="9"/>
  <c r="Q2331" i="9"/>
  <c r="Q2332" i="9"/>
  <c r="Q2333" i="9"/>
  <c r="Q2334" i="9"/>
  <c r="Q2335" i="9"/>
  <c r="Q2336" i="9"/>
  <c r="Q2337" i="9"/>
  <c r="Q2338" i="9"/>
  <c r="Q2339" i="9"/>
  <c r="Q2340" i="9"/>
  <c r="Q2341" i="9"/>
  <c r="Q2342" i="9"/>
  <c r="Q2343" i="9"/>
  <c r="Q2344" i="9"/>
  <c r="Q2345" i="9"/>
  <c r="Q2346" i="9"/>
  <c r="Q2347" i="9"/>
  <c r="Q2348" i="9"/>
  <c r="Q2349" i="9"/>
  <c r="Q2350" i="9"/>
  <c r="Q2351" i="9"/>
  <c r="Q2352" i="9"/>
  <c r="Q2353" i="9"/>
  <c r="Q2354" i="9"/>
  <c r="Q2355" i="9"/>
  <c r="Q2356" i="9"/>
  <c r="Q2357" i="9"/>
  <c r="Q2358" i="9"/>
  <c r="Q2359" i="9"/>
  <c r="Q2360" i="9"/>
  <c r="Q2361" i="9"/>
  <c r="Q2362" i="9"/>
  <c r="Q2363" i="9"/>
  <c r="Q2364" i="9"/>
  <c r="Q2365" i="9"/>
  <c r="Q2366" i="9"/>
  <c r="Q2367" i="9"/>
  <c r="Q2368" i="9"/>
  <c r="Q2369" i="9"/>
  <c r="Q2370" i="9"/>
  <c r="Q2371" i="9"/>
  <c r="Q2372" i="9"/>
  <c r="Q2373" i="9"/>
  <c r="Q2374" i="9"/>
  <c r="Q2375" i="9"/>
  <c r="Q2376" i="9"/>
  <c r="Q2377" i="9"/>
  <c r="Q2378" i="9"/>
  <c r="Q2379" i="9"/>
  <c r="Q2380" i="9"/>
  <c r="Q2381" i="9"/>
  <c r="Q2382" i="9"/>
  <c r="Q2383" i="9"/>
  <c r="Q2384" i="9"/>
  <c r="Q2385" i="9"/>
  <c r="Q2386" i="9"/>
  <c r="Q2387" i="9"/>
  <c r="Q2388" i="9"/>
  <c r="Q2389" i="9"/>
  <c r="Q2390" i="9"/>
  <c r="Q2391" i="9"/>
  <c r="Q2392" i="9"/>
  <c r="Q2393" i="9"/>
  <c r="Q2394" i="9"/>
  <c r="Q2395" i="9"/>
  <c r="Q2396" i="9"/>
  <c r="Q2397" i="9"/>
  <c r="Q2398" i="9"/>
  <c r="Q2399" i="9"/>
  <c r="Q2400" i="9"/>
  <c r="Q2401" i="9"/>
  <c r="Q2402" i="9"/>
  <c r="Q2403" i="9"/>
  <c r="Q2404" i="9"/>
  <c r="Q2405" i="9"/>
  <c r="Q2406" i="9"/>
  <c r="Q2407" i="9"/>
  <c r="Q2408" i="9"/>
  <c r="Q2409" i="9"/>
  <c r="Q2410" i="9"/>
  <c r="Q2411" i="9"/>
  <c r="Q2412" i="9"/>
  <c r="Q2413" i="9"/>
  <c r="Q2414" i="9"/>
  <c r="Q2415" i="9"/>
  <c r="Q2416" i="9"/>
  <c r="Q2417" i="9"/>
  <c r="Q2418" i="9"/>
  <c r="Q2419" i="9"/>
  <c r="Q2420" i="9"/>
  <c r="Q2421" i="9"/>
  <c r="Q2422" i="9"/>
  <c r="Q2423" i="9"/>
  <c r="Q2424" i="9"/>
  <c r="Q2425" i="9"/>
  <c r="Q2426" i="9"/>
  <c r="Q2427" i="9"/>
  <c r="Q2428" i="9"/>
  <c r="Q2429" i="9"/>
  <c r="Q2430" i="9"/>
  <c r="Q2431" i="9"/>
  <c r="Q2432" i="9"/>
  <c r="Q2433" i="9"/>
  <c r="Q2434" i="9"/>
  <c r="Q2435" i="9"/>
  <c r="Q2436" i="9"/>
  <c r="Q2437" i="9"/>
  <c r="Q2438" i="9"/>
  <c r="Q2439" i="9"/>
  <c r="Q2440" i="9"/>
  <c r="Q2441" i="9"/>
  <c r="Q2442" i="9"/>
  <c r="Q2443" i="9"/>
  <c r="Q2444" i="9"/>
  <c r="Q2445" i="9"/>
  <c r="Q2446" i="9"/>
  <c r="Q2447" i="9"/>
  <c r="Q2448" i="9"/>
  <c r="Q2449" i="9"/>
  <c r="Q2450" i="9"/>
  <c r="Q2451" i="9"/>
  <c r="Q2452" i="9"/>
  <c r="Q2453" i="9"/>
  <c r="Q2454" i="9"/>
  <c r="Q2455" i="9"/>
  <c r="Q2456" i="9"/>
  <c r="Q2457" i="9"/>
  <c r="Q2458" i="9"/>
  <c r="Q2459" i="9"/>
  <c r="Q2460" i="9"/>
  <c r="Q2461" i="9"/>
  <c r="Q2462" i="9"/>
  <c r="Q2463" i="9"/>
  <c r="Q2464" i="9"/>
  <c r="Q2465" i="9"/>
  <c r="Q2466" i="9"/>
  <c r="Q2467" i="9"/>
  <c r="Q2468" i="9"/>
  <c r="Q2469" i="9"/>
  <c r="Q2470" i="9"/>
  <c r="Q2471" i="9"/>
  <c r="Q2472" i="9"/>
  <c r="Q2473" i="9"/>
  <c r="Q2474" i="9"/>
  <c r="Q2475" i="9"/>
  <c r="Q2476" i="9"/>
  <c r="Q2477" i="9"/>
  <c r="Q2478" i="9"/>
  <c r="Q2479" i="9"/>
  <c r="Q2480" i="9"/>
  <c r="Q2481" i="9"/>
  <c r="Q2482" i="9"/>
  <c r="Q2483" i="9"/>
  <c r="Q2484" i="9"/>
  <c r="Q2485" i="9"/>
  <c r="Q2486" i="9"/>
  <c r="Q2487" i="9"/>
  <c r="Q2488" i="9"/>
  <c r="Q2489" i="9"/>
  <c r="Q2490" i="9"/>
  <c r="Q2491" i="9"/>
  <c r="Q2492" i="9"/>
  <c r="Q2493" i="9"/>
  <c r="Q2494" i="9"/>
  <c r="Q2495" i="9"/>
  <c r="Q2496" i="9"/>
  <c r="Q2497" i="9"/>
  <c r="Q2498" i="9"/>
  <c r="Q2499" i="9"/>
  <c r="Q2500" i="9"/>
  <c r="Q2501" i="9"/>
  <c r="Q2502" i="9"/>
  <c r="Q2503" i="9"/>
  <c r="Q2504" i="9"/>
  <c r="Q2505" i="9"/>
  <c r="Q2506" i="9"/>
  <c r="Q2507" i="9"/>
  <c r="Q2508" i="9"/>
  <c r="Q2509" i="9"/>
  <c r="Q2510" i="9"/>
  <c r="Q2511" i="9"/>
  <c r="Q2512" i="9"/>
  <c r="Q2513" i="9"/>
  <c r="Q2514" i="9"/>
  <c r="Q2515" i="9"/>
  <c r="Q2516" i="9"/>
  <c r="Q2517" i="9"/>
  <c r="Q2518" i="9"/>
  <c r="Q2519" i="9"/>
  <c r="Q2520" i="9"/>
  <c r="Q2521" i="9"/>
  <c r="Q2522" i="9"/>
  <c r="Q2523" i="9"/>
  <c r="Q2524" i="9"/>
  <c r="Q2525" i="9"/>
  <c r="Q2526" i="9"/>
  <c r="Q2527" i="9"/>
  <c r="Q2528" i="9"/>
  <c r="Q2529" i="9"/>
  <c r="Q2530" i="9"/>
  <c r="Q2531" i="9"/>
  <c r="Q2532" i="9"/>
  <c r="Q2533" i="9"/>
  <c r="Q2534" i="9"/>
  <c r="Q2535" i="9"/>
  <c r="Q2536" i="9"/>
  <c r="Q2537" i="9"/>
  <c r="Q2538" i="9"/>
  <c r="Q2539" i="9"/>
  <c r="Q2540" i="9"/>
  <c r="Q2541" i="9"/>
  <c r="Q2542" i="9"/>
  <c r="Q2543" i="9"/>
  <c r="Q2544" i="9"/>
  <c r="Q2545" i="9"/>
  <c r="Q2546" i="9"/>
  <c r="Q2547" i="9"/>
  <c r="Q2548" i="9"/>
  <c r="Q2549" i="9"/>
  <c r="Q2550" i="9"/>
  <c r="Q2551" i="9"/>
  <c r="Q2552" i="9"/>
  <c r="Q2553" i="9"/>
  <c r="Q2554" i="9"/>
  <c r="Q2555" i="9"/>
  <c r="Q2556" i="9"/>
  <c r="Q2557" i="9"/>
  <c r="Q2558" i="9"/>
  <c r="Q2559" i="9"/>
  <c r="Q2560" i="9"/>
  <c r="Q2561" i="9"/>
  <c r="Q2562" i="9"/>
  <c r="Q2563" i="9"/>
  <c r="Q2564" i="9"/>
  <c r="Q2565" i="9"/>
  <c r="Q2566" i="9"/>
  <c r="Q2567" i="9"/>
  <c r="Q2568" i="9"/>
  <c r="Q2569" i="9"/>
  <c r="Q2570" i="9"/>
  <c r="Q2571" i="9"/>
  <c r="Q2572" i="9"/>
  <c r="Q2573" i="9"/>
  <c r="Q2574" i="9"/>
  <c r="Q2575" i="9"/>
  <c r="Q2576" i="9"/>
  <c r="Q2577" i="9"/>
  <c r="Q2578" i="9"/>
  <c r="Q2579" i="9"/>
  <c r="Q2580" i="9"/>
  <c r="Q2581" i="9"/>
  <c r="Q2582" i="9"/>
  <c r="Q2583" i="9"/>
  <c r="Q2584" i="9"/>
  <c r="Q2585" i="9"/>
  <c r="Q2586" i="9"/>
  <c r="Q2587" i="9"/>
  <c r="Q2588" i="9"/>
  <c r="Q2589" i="9"/>
  <c r="Q2590" i="9"/>
  <c r="Q2591" i="9"/>
  <c r="Q2592" i="9"/>
  <c r="Q2593" i="9"/>
  <c r="Q2594" i="9"/>
  <c r="Q2595" i="9"/>
  <c r="Q2596" i="9"/>
  <c r="Q2597" i="9"/>
  <c r="Q2598" i="9"/>
  <c r="Q2599" i="9"/>
  <c r="Q2600" i="9"/>
  <c r="Q2601" i="9"/>
  <c r="Q2602" i="9"/>
  <c r="Q2603" i="9"/>
  <c r="Q2604" i="9"/>
  <c r="Q2605" i="9"/>
  <c r="Q2606" i="9"/>
  <c r="Q2607" i="9"/>
  <c r="Q2608" i="9"/>
  <c r="Q2609" i="9"/>
  <c r="Q2610" i="9"/>
  <c r="Q2611" i="9"/>
  <c r="Q2612" i="9"/>
  <c r="Q2613" i="9"/>
  <c r="Q2614" i="9"/>
  <c r="Q2615" i="9"/>
  <c r="Q2616" i="9"/>
  <c r="Q2617" i="9"/>
  <c r="Q2618" i="9"/>
  <c r="Q2619" i="9"/>
  <c r="Q2620" i="9"/>
  <c r="Q2621" i="9"/>
  <c r="Q2622" i="9"/>
  <c r="Q2623" i="9"/>
  <c r="Q2624" i="9"/>
  <c r="Q2625" i="9"/>
  <c r="Q2626" i="9"/>
  <c r="Q2627" i="9"/>
  <c r="Q2628" i="9"/>
  <c r="Q2629" i="9"/>
  <c r="Q2630" i="9"/>
  <c r="Q2631" i="9"/>
  <c r="Q2632" i="9"/>
  <c r="Q2633" i="9"/>
  <c r="Q2634" i="9"/>
  <c r="Q2635" i="9"/>
  <c r="Q2636" i="9"/>
  <c r="Q2637" i="9"/>
  <c r="Q2638" i="9"/>
  <c r="Q2639" i="9"/>
  <c r="Q2640" i="9"/>
  <c r="Q2641" i="9"/>
  <c r="Q2642" i="9"/>
  <c r="Q2643" i="9"/>
  <c r="Q2644" i="9"/>
  <c r="Q2645" i="9"/>
  <c r="Q2646" i="9"/>
  <c r="Q2647" i="9"/>
  <c r="Q2648" i="9"/>
  <c r="Q2649" i="9"/>
  <c r="Q2650" i="9"/>
  <c r="Q2651" i="9"/>
  <c r="Q2652" i="9"/>
  <c r="Q2653" i="9"/>
  <c r="Q2654" i="9"/>
  <c r="Q2655" i="9"/>
  <c r="Q2656" i="9"/>
  <c r="Q2657" i="9"/>
  <c r="Q2658" i="9"/>
  <c r="Q2659" i="9"/>
  <c r="Q2660" i="9"/>
  <c r="Q2661" i="9"/>
  <c r="Q2662" i="9"/>
  <c r="Q2663" i="9"/>
  <c r="Q2664" i="9"/>
  <c r="Q2665" i="9"/>
  <c r="Q2666" i="9"/>
  <c r="Q2667" i="9"/>
  <c r="Q2668" i="9"/>
  <c r="Q2669" i="9"/>
  <c r="Q2670" i="9"/>
  <c r="Q2671" i="9"/>
  <c r="Q2672" i="9"/>
  <c r="Q2673" i="9"/>
  <c r="Q2674" i="9"/>
  <c r="Q2675" i="9"/>
  <c r="Q2676" i="9"/>
  <c r="Q2677" i="9"/>
  <c r="Q2678" i="9"/>
  <c r="Q2679" i="9"/>
  <c r="Q2680" i="9"/>
  <c r="Q2681" i="9"/>
  <c r="Q2682" i="9"/>
  <c r="Q2683" i="9"/>
  <c r="Q2684" i="9"/>
  <c r="Q2685" i="9"/>
  <c r="Q2686" i="9"/>
  <c r="Q2687" i="9"/>
  <c r="Q2688" i="9"/>
  <c r="Q2689" i="9"/>
  <c r="Q2690" i="9"/>
  <c r="Q2691" i="9"/>
  <c r="Q2692" i="9"/>
  <c r="Q2693" i="9"/>
  <c r="Q2694" i="9"/>
  <c r="Q2695" i="9"/>
  <c r="Q2696" i="9"/>
  <c r="Q2697" i="9"/>
  <c r="Q2698" i="9"/>
  <c r="Q2699" i="9"/>
  <c r="Q2700" i="9"/>
  <c r="Q2701" i="9"/>
  <c r="Q2702" i="9"/>
  <c r="Q2703" i="9"/>
  <c r="Q2704" i="9"/>
  <c r="Q2705" i="9"/>
  <c r="Q2706" i="9"/>
  <c r="Q2707" i="9"/>
  <c r="Q2708" i="9"/>
  <c r="Q2709" i="9"/>
  <c r="Q2710" i="9"/>
  <c r="Q2711" i="9"/>
  <c r="Q2712" i="9"/>
  <c r="Q2713" i="9"/>
  <c r="Q2714" i="9"/>
  <c r="Q2715" i="9"/>
  <c r="Q2716" i="9"/>
  <c r="Q2717" i="9"/>
  <c r="Q2718" i="9"/>
  <c r="Q2719" i="9"/>
  <c r="Q2720" i="9"/>
  <c r="Q2721" i="9"/>
  <c r="Q2722" i="9"/>
  <c r="Q2723" i="9"/>
  <c r="Q2724" i="9"/>
  <c r="Q2725" i="9"/>
  <c r="Q2726" i="9"/>
  <c r="Q2727" i="9"/>
  <c r="Q2728" i="9"/>
  <c r="Q2729" i="9"/>
  <c r="Q2730" i="9"/>
  <c r="Q2731" i="9"/>
  <c r="Q2732" i="9"/>
  <c r="Q2733" i="9"/>
  <c r="Q2734" i="9"/>
  <c r="Q2735" i="9"/>
  <c r="Q2736" i="9"/>
  <c r="Q2737" i="9"/>
  <c r="Q2738" i="9"/>
  <c r="Q2739" i="9"/>
  <c r="Q2740" i="9"/>
  <c r="Q2741" i="9"/>
  <c r="Q2742" i="9"/>
  <c r="Q2743" i="9"/>
  <c r="Q2744" i="9"/>
  <c r="Q2745" i="9"/>
  <c r="Q2746" i="9"/>
  <c r="Q2747" i="9"/>
  <c r="Q2748" i="9"/>
  <c r="Q2749" i="9"/>
  <c r="Q2750" i="9"/>
  <c r="Q2751" i="9"/>
  <c r="Q2752" i="9"/>
  <c r="Q2753" i="9"/>
  <c r="Q2754" i="9"/>
  <c r="Q2755" i="9"/>
  <c r="Q2756" i="9"/>
  <c r="Q2757" i="9"/>
  <c r="Q2758" i="9"/>
  <c r="Q2759" i="9"/>
  <c r="Q2760" i="9"/>
  <c r="Q2761" i="9"/>
  <c r="Q2762" i="9"/>
  <c r="Q2763" i="9"/>
  <c r="Q2764" i="9"/>
  <c r="Q2765" i="9"/>
  <c r="Q2766" i="9"/>
  <c r="Q2767" i="9"/>
  <c r="Q2768" i="9"/>
  <c r="Q2769" i="9"/>
  <c r="Q2770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7" i="9"/>
  <c r="N658" i="9"/>
  <c r="N659" i="9"/>
  <c r="N660" i="9"/>
  <c r="N661" i="9"/>
  <c r="N662" i="9"/>
  <c r="N663" i="9"/>
  <c r="N664" i="9"/>
  <c r="N665" i="9"/>
  <c r="N666" i="9"/>
  <c r="N667" i="9"/>
  <c r="N668" i="9"/>
  <c r="N669" i="9"/>
  <c r="N670" i="9"/>
  <c r="N671" i="9"/>
  <c r="N672" i="9"/>
  <c r="N673" i="9"/>
  <c r="N674" i="9"/>
  <c r="N675" i="9"/>
  <c r="N676" i="9"/>
  <c r="N677" i="9"/>
  <c r="N678" i="9"/>
  <c r="N679" i="9"/>
  <c r="N680" i="9"/>
  <c r="N681" i="9"/>
  <c r="N682" i="9"/>
  <c r="N683" i="9"/>
  <c r="N684" i="9"/>
  <c r="N685" i="9"/>
  <c r="N686" i="9"/>
  <c r="N687" i="9"/>
  <c r="N688" i="9"/>
  <c r="N689" i="9"/>
  <c r="N690" i="9"/>
  <c r="N691" i="9"/>
  <c r="N692" i="9"/>
  <c r="N693" i="9"/>
  <c r="N694" i="9"/>
  <c r="N695" i="9"/>
  <c r="N696" i="9"/>
  <c r="N697" i="9"/>
  <c r="N698" i="9"/>
  <c r="N699" i="9"/>
  <c r="N700" i="9"/>
  <c r="N701" i="9"/>
  <c r="N702" i="9"/>
  <c r="N703" i="9"/>
  <c r="N704" i="9"/>
  <c r="N705" i="9"/>
  <c r="N706" i="9"/>
  <c r="N707" i="9"/>
  <c r="N708" i="9"/>
  <c r="N709" i="9"/>
  <c r="N710" i="9"/>
  <c r="N711" i="9"/>
  <c r="N712" i="9"/>
  <c r="N713" i="9"/>
  <c r="N714" i="9"/>
  <c r="N715" i="9"/>
  <c r="N716" i="9"/>
  <c r="N717" i="9"/>
  <c r="N718" i="9"/>
  <c r="N719" i="9"/>
  <c r="N720" i="9"/>
  <c r="N721" i="9"/>
  <c r="N722" i="9"/>
  <c r="N723" i="9"/>
  <c r="N724" i="9"/>
  <c r="N725" i="9"/>
  <c r="N726" i="9"/>
  <c r="N727" i="9"/>
  <c r="N728" i="9"/>
  <c r="N729" i="9"/>
  <c r="N730" i="9"/>
  <c r="N731" i="9"/>
  <c r="N732" i="9"/>
  <c r="N733" i="9"/>
  <c r="N734" i="9"/>
  <c r="N735" i="9"/>
  <c r="N736" i="9"/>
  <c r="N737" i="9"/>
  <c r="N738" i="9"/>
  <c r="N739" i="9"/>
  <c r="N740" i="9"/>
  <c r="N741" i="9"/>
  <c r="N742" i="9"/>
  <c r="N743" i="9"/>
  <c r="N744" i="9"/>
  <c r="N745" i="9"/>
  <c r="N746" i="9"/>
  <c r="N747" i="9"/>
  <c r="N748" i="9"/>
  <c r="N749" i="9"/>
  <c r="N750" i="9"/>
  <c r="N751" i="9"/>
  <c r="N752" i="9"/>
  <c r="N753" i="9"/>
  <c r="N754" i="9"/>
  <c r="N755" i="9"/>
  <c r="N756" i="9"/>
  <c r="N757" i="9"/>
  <c r="N758" i="9"/>
  <c r="N759" i="9"/>
  <c r="N760" i="9"/>
  <c r="N761" i="9"/>
  <c r="N762" i="9"/>
  <c r="N763" i="9"/>
  <c r="N764" i="9"/>
  <c r="N765" i="9"/>
  <c r="N766" i="9"/>
  <c r="N767" i="9"/>
  <c r="N768" i="9"/>
  <c r="N769" i="9"/>
  <c r="N770" i="9"/>
  <c r="N771" i="9"/>
  <c r="N772" i="9"/>
  <c r="N773" i="9"/>
  <c r="N774" i="9"/>
  <c r="N775" i="9"/>
  <c r="N776" i="9"/>
  <c r="N777" i="9"/>
  <c r="N778" i="9"/>
  <c r="N779" i="9"/>
  <c r="N780" i="9"/>
  <c r="N781" i="9"/>
  <c r="N782" i="9"/>
  <c r="N783" i="9"/>
  <c r="N784" i="9"/>
  <c r="N785" i="9"/>
  <c r="N786" i="9"/>
  <c r="N787" i="9"/>
  <c r="N788" i="9"/>
  <c r="N789" i="9"/>
  <c r="N790" i="9"/>
  <c r="N791" i="9"/>
  <c r="N792" i="9"/>
  <c r="N793" i="9"/>
  <c r="N794" i="9"/>
  <c r="N795" i="9"/>
  <c r="N796" i="9"/>
  <c r="N797" i="9"/>
  <c r="N798" i="9"/>
  <c r="N799" i="9"/>
  <c r="N800" i="9"/>
  <c r="N801" i="9"/>
  <c r="N802" i="9"/>
  <c r="N803" i="9"/>
  <c r="N804" i="9"/>
  <c r="N805" i="9"/>
  <c r="N806" i="9"/>
  <c r="N807" i="9"/>
  <c r="N808" i="9"/>
  <c r="N809" i="9"/>
  <c r="N810" i="9"/>
  <c r="N811" i="9"/>
  <c r="N812" i="9"/>
  <c r="N813" i="9"/>
  <c r="N814" i="9"/>
  <c r="N815" i="9"/>
  <c r="N816" i="9"/>
  <c r="N817" i="9"/>
  <c r="N818" i="9"/>
  <c r="N819" i="9"/>
  <c r="N820" i="9"/>
  <c r="N821" i="9"/>
  <c r="N822" i="9"/>
  <c r="N823" i="9"/>
  <c r="N824" i="9"/>
  <c r="N825" i="9"/>
  <c r="N826" i="9"/>
  <c r="N827" i="9"/>
  <c r="N828" i="9"/>
  <c r="N829" i="9"/>
  <c r="N830" i="9"/>
  <c r="N831" i="9"/>
  <c r="N832" i="9"/>
  <c r="N833" i="9"/>
  <c r="N834" i="9"/>
  <c r="N835" i="9"/>
  <c r="N836" i="9"/>
  <c r="N837" i="9"/>
  <c r="N838" i="9"/>
  <c r="N839" i="9"/>
  <c r="N840" i="9"/>
  <c r="N841" i="9"/>
  <c r="N842" i="9"/>
  <c r="N843" i="9"/>
  <c r="N844" i="9"/>
  <c r="N845" i="9"/>
  <c r="N846" i="9"/>
  <c r="N847" i="9"/>
  <c r="N848" i="9"/>
  <c r="N849" i="9"/>
  <c r="N850" i="9"/>
  <c r="N851" i="9"/>
  <c r="N852" i="9"/>
  <c r="N853" i="9"/>
  <c r="N854" i="9"/>
  <c r="N855" i="9"/>
  <c r="N856" i="9"/>
  <c r="N857" i="9"/>
  <c r="N858" i="9"/>
  <c r="N859" i="9"/>
  <c r="N860" i="9"/>
  <c r="N861" i="9"/>
  <c r="N862" i="9"/>
  <c r="N863" i="9"/>
  <c r="N864" i="9"/>
  <c r="N865" i="9"/>
  <c r="N866" i="9"/>
  <c r="N867" i="9"/>
  <c r="N868" i="9"/>
  <c r="N869" i="9"/>
  <c r="N870" i="9"/>
  <c r="N871" i="9"/>
  <c r="N872" i="9"/>
  <c r="N873" i="9"/>
  <c r="N874" i="9"/>
  <c r="N875" i="9"/>
  <c r="N876" i="9"/>
  <c r="N877" i="9"/>
  <c r="N878" i="9"/>
  <c r="N879" i="9"/>
  <c r="N880" i="9"/>
  <c r="N881" i="9"/>
  <c r="N882" i="9"/>
  <c r="N883" i="9"/>
  <c r="N884" i="9"/>
  <c r="N885" i="9"/>
  <c r="N886" i="9"/>
  <c r="N887" i="9"/>
  <c r="N888" i="9"/>
  <c r="N889" i="9"/>
  <c r="N890" i="9"/>
  <c r="N891" i="9"/>
  <c r="N892" i="9"/>
  <c r="N893" i="9"/>
  <c r="N894" i="9"/>
  <c r="N895" i="9"/>
  <c r="N896" i="9"/>
  <c r="N897" i="9"/>
  <c r="N898" i="9"/>
  <c r="N899" i="9"/>
  <c r="N900" i="9"/>
  <c r="N901" i="9"/>
  <c r="N902" i="9"/>
  <c r="N903" i="9"/>
  <c r="N904" i="9"/>
  <c r="N905" i="9"/>
  <c r="N906" i="9"/>
  <c r="N907" i="9"/>
  <c r="N908" i="9"/>
  <c r="N909" i="9"/>
  <c r="N910" i="9"/>
  <c r="N911" i="9"/>
  <c r="N912" i="9"/>
  <c r="N913" i="9"/>
  <c r="N914" i="9"/>
  <c r="N915" i="9"/>
  <c r="N916" i="9"/>
  <c r="N917" i="9"/>
  <c r="N918" i="9"/>
  <c r="N919" i="9"/>
  <c r="N920" i="9"/>
  <c r="N921" i="9"/>
  <c r="N922" i="9"/>
  <c r="N923" i="9"/>
  <c r="N924" i="9"/>
  <c r="N925" i="9"/>
  <c r="N926" i="9"/>
  <c r="N927" i="9"/>
  <c r="N928" i="9"/>
  <c r="N929" i="9"/>
  <c r="N930" i="9"/>
  <c r="N931" i="9"/>
  <c r="N932" i="9"/>
  <c r="N933" i="9"/>
  <c r="N934" i="9"/>
  <c r="N935" i="9"/>
  <c r="N936" i="9"/>
  <c r="N937" i="9"/>
  <c r="N938" i="9"/>
  <c r="N939" i="9"/>
  <c r="N940" i="9"/>
  <c r="N941" i="9"/>
  <c r="N942" i="9"/>
  <c r="N943" i="9"/>
  <c r="N944" i="9"/>
  <c r="N945" i="9"/>
  <c r="N946" i="9"/>
  <c r="N947" i="9"/>
  <c r="N948" i="9"/>
  <c r="N949" i="9"/>
  <c r="N950" i="9"/>
  <c r="N951" i="9"/>
  <c r="N952" i="9"/>
  <c r="N953" i="9"/>
  <c r="N954" i="9"/>
  <c r="N955" i="9"/>
  <c r="N956" i="9"/>
  <c r="N957" i="9"/>
  <c r="N958" i="9"/>
  <c r="N959" i="9"/>
  <c r="N960" i="9"/>
  <c r="N961" i="9"/>
  <c r="N962" i="9"/>
  <c r="N963" i="9"/>
  <c r="N964" i="9"/>
  <c r="N965" i="9"/>
  <c r="N966" i="9"/>
  <c r="N967" i="9"/>
  <c r="N968" i="9"/>
  <c r="N969" i="9"/>
  <c r="N970" i="9"/>
  <c r="N971" i="9"/>
  <c r="N972" i="9"/>
  <c r="N973" i="9"/>
  <c r="N974" i="9"/>
  <c r="N975" i="9"/>
  <c r="N976" i="9"/>
  <c r="N977" i="9"/>
  <c r="N978" i="9"/>
  <c r="N979" i="9"/>
  <c r="N980" i="9"/>
  <c r="N981" i="9"/>
  <c r="N982" i="9"/>
  <c r="N983" i="9"/>
  <c r="N984" i="9"/>
  <c r="N985" i="9"/>
  <c r="N986" i="9"/>
  <c r="N987" i="9"/>
  <c r="N988" i="9"/>
  <c r="N989" i="9"/>
  <c r="N990" i="9"/>
  <c r="N991" i="9"/>
  <c r="N992" i="9"/>
  <c r="N993" i="9"/>
  <c r="N994" i="9"/>
  <c r="N995" i="9"/>
  <c r="N996" i="9"/>
  <c r="N997" i="9"/>
  <c r="N998" i="9"/>
  <c r="N999" i="9"/>
  <c r="N1000" i="9"/>
  <c r="N1001" i="9"/>
  <c r="N1002" i="9"/>
  <c r="N1003" i="9"/>
  <c r="N1004" i="9"/>
  <c r="N1005" i="9"/>
  <c r="N1006" i="9"/>
  <c r="N1007" i="9"/>
  <c r="N1008" i="9"/>
  <c r="N1009" i="9"/>
  <c r="N1010" i="9"/>
  <c r="N1011" i="9"/>
  <c r="N1012" i="9"/>
  <c r="N1013" i="9"/>
  <c r="N1014" i="9"/>
  <c r="N1015" i="9"/>
  <c r="N1016" i="9"/>
  <c r="N1017" i="9"/>
  <c r="N1018" i="9"/>
  <c r="N1019" i="9"/>
  <c r="N1020" i="9"/>
  <c r="N1021" i="9"/>
  <c r="N1022" i="9"/>
  <c r="N1023" i="9"/>
  <c r="N1024" i="9"/>
  <c r="N1025" i="9"/>
  <c r="N1026" i="9"/>
  <c r="N1027" i="9"/>
  <c r="N1028" i="9"/>
  <c r="N1029" i="9"/>
  <c r="N1030" i="9"/>
  <c r="N1031" i="9"/>
  <c r="N1032" i="9"/>
  <c r="N1033" i="9"/>
  <c r="N1034" i="9"/>
  <c r="N1035" i="9"/>
  <c r="N1036" i="9"/>
  <c r="N1037" i="9"/>
  <c r="N1038" i="9"/>
  <c r="N1039" i="9"/>
  <c r="N1040" i="9"/>
  <c r="N1041" i="9"/>
  <c r="N1042" i="9"/>
  <c r="N1043" i="9"/>
  <c r="N1044" i="9"/>
  <c r="N1045" i="9"/>
  <c r="N1046" i="9"/>
  <c r="N1047" i="9"/>
  <c r="N1048" i="9"/>
  <c r="N1049" i="9"/>
  <c r="N1050" i="9"/>
  <c r="N1051" i="9"/>
  <c r="N1052" i="9"/>
  <c r="N1053" i="9"/>
  <c r="N1054" i="9"/>
  <c r="N1055" i="9"/>
  <c r="N1056" i="9"/>
  <c r="N1057" i="9"/>
  <c r="N1058" i="9"/>
  <c r="N1059" i="9"/>
  <c r="N1060" i="9"/>
  <c r="N1061" i="9"/>
  <c r="N1062" i="9"/>
  <c r="N1063" i="9"/>
  <c r="N1064" i="9"/>
  <c r="N1065" i="9"/>
  <c r="N1066" i="9"/>
  <c r="N1067" i="9"/>
  <c r="N1068" i="9"/>
  <c r="N1069" i="9"/>
  <c r="N1070" i="9"/>
  <c r="N1071" i="9"/>
  <c r="N1072" i="9"/>
  <c r="N1073" i="9"/>
  <c r="N1074" i="9"/>
  <c r="N1075" i="9"/>
  <c r="N1076" i="9"/>
  <c r="N1077" i="9"/>
  <c r="N1078" i="9"/>
  <c r="N1079" i="9"/>
  <c r="N1080" i="9"/>
  <c r="N1081" i="9"/>
  <c r="N1082" i="9"/>
  <c r="N1083" i="9"/>
  <c r="N1084" i="9"/>
  <c r="N1085" i="9"/>
  <c r="N1086" i="9"/>
  <c r="N1087" i="9"/>
  <c r="N1088" i="9"/>
  <c r="N1089" i="9"/>
  <c r="N1090" i="9"/>
  <c r="N1091" i="9"/>
  <c r="N1092" i="9"/>
  <c r="N1093" i="9"/>
  <c r="N1094" i="9"/>
  <c r="N1095" i="9"/>
  <c r="N1096" i="9"/>
  <c r="N1097" i="9"/>
  <c r="N1098" i="9"/>
  <c r="N1099" i="9"/>
  <c r="N1100" i="9"/>
  <c r="N1101" i="9"/>
  <c r="N1102" i="9"/>
  <c r="N1103" i="9"/>
  <c r="N1104" i="9"/>
  <c r="N1105" i="9"/>
  <c r="N1106" i="9"/>
  <c r="N1107" i="9"/>
  <c r="N1108" i="9"/>
  <c r="N1109" i="9"/>
  <c r="N1110" i="9"/>
  <c r="N1111" i="9"/>
  <c r="N1112" i="9"/>
  <c r="N1113" i="9"/>
  <c r="N1114" i="9"/>
  <c r="N1115" i="9"/>
  <c r="N1116" i="9"/>
  <c r="N1117" i="9"/>
  <c r="N1118" i="9"/>
  <c r="N1119" i="9"/>
  <c r="N1120" i="9"/>
  <c r="N1121" i="9"/>
  <c r="N1122" i="9"/>
  <c r="N1123" i="9"/>
  <c r="N1124" i="9"/>
  <c r="N1125" i="9"/>
  <c r="N1126" i="9"/>
  <c r="N1127" i="9"/>
  <c r="N1128" i="9"/>
  <c r="N1129" i="9"/>
  <c r="N1130" i="9"/>
  <c r="N1131" i="9"/>
  <c r="N1132" i="9"/>
  <c r="N1133" i="9"/>
  <c r="N1134" i="9"/>
  <c r="N1135" i="9"/>
  <c r="N1136" i="9"/>
  <c r="N1137" i="9"/>
  <c r="N1138" i="9"/>
  <c r="N1139" i="9"/>
  <c r="N1140" i="9"/>
  <c r="N1141" i="9"/>
  <c r="N1142" i="9"/>
  <c r="N1143" i="9"/>
  <c r="N1144" i="9"/>
  <c r="N1145" i="9"/>
  <c r="N1146" i="9"/>
  <c r="N1147" i="9"/>
  <c r="N1148" i="9"/>
  <c r="N1149" i="9"/>
  <c r="N1150" i="9"/>
  <c r="N1151" i="9"/>
  <c r="N1152" i="9"/>
  <c r="N1153" i="9"/>
  <c r="N1154" i="9"/>
  <c r="N1155" i="9"/>
  <c r="N1156" i="9"/>
  <c r="N1157" i="9"/>
  <c r="N1158" i="9"/>
  <c r="N1159" i="9"/>
  <c r="N1160" i="9"/>
  <c r="N1161" i="9"/>
  <c r="N1162" i="9"/>
  <c r="N1163" i="9"/>
  <c r="N1164" i="9"/>
  <c r="N1165" i="9"/>
  <c r="N1166" i="9"/>
  <c r="N1167" i="9"/>
  <c r="N1168" i="9"/>
  <c r="N1169" i="9"/>
  <c r="N1170" i="9"/>
  <c r="N1171" i="9"/>
  <c r="N1172" i="9"/>
  <c r="N1173" i="9"/>
  <c r="N1174" i="9"/>
  <c r="N1175" i="9"/>
  <c r="N1176" i="9"/>
  <c r="N1177" i="9"/>
  <c r="N1178" i="9"/>
  <c r="N1179" i="9"/>
  <c r="N1180" i="9"/>
  <c r="N1181" i="9"/>
  <c r="N1182" i="9"/>
  <c r="N1183" i="9"/>
  <c r="N1184" i="9"/>
  <c r="N1185" i="9"/>
  <c r="N1186" i="9"/>
  <c r="N1187" i="9"/>
  <c r="N1188" i="9"/>
  <c r="N1189" i="9"/>
  <c r="N1190" i="9"/>
  <c r="N1191" i="9"/>
  <c r="N1192" i="9"/>
  <c r="N1193" i="9"/>
  <c r="N1194" i="9"/>
  <c r="N1195" i="9"/>
  <c r="N1196" i="9"/>
  <c r="N1197" i="9"/>
  <c r="N1198" i="9"/>
  <c r="N1199" i="9"/>
  <c r="N1200" i="9"/>
  <c r="N1201" i="9"/>
  <c r="N1202" i="9"/>
  <c r="N1203" i="9"/>
  <c r="N1204" i="9"/>
  <c r="N1205" i="9"/>
  <c r="N1206" i="9"/>
  <c r="N1207" i="9"/>
  <c r="N1208" i="9"/>
  <c r="N1209" i="9"/>
  <c r="N1210" i="9"/>
  <c r="N1211" i="9"/>
  <c r="N1212" i="9"/>
  <c r="N1213" i="9"/>
  <c r="N1214" i="9"/>
  <c r="N1215" i="9"/>
  <c r="N1216" i="9"/>
  <c r="N1217" i="9"/>
  <c r="N1218" i="9"/>
  <c r="N1219" i="9"/>
  <c r="N1220" i="9"/>
  <c r="N1221" i="9"/>
  <c r="N1222" i="9"/>
  <c r="N1223" i="9"/>
  <c r="N1224" i="9"/>
  <c r="N1225" i="9"/>
  <c r="N1226" i="9"/>
  <c r="N1227" i="9"/>
  <c r="N1228" i="9"/>
  <c r="N1229" i="9"/>
  <c r="N1230" i="9"/>
  <c r="N1231" i="9"/>
  <c r="N1232" i="9"/>
  <c r="N1233" i="9"/>
  <c r="N1234" i="9"/>
  <c r="N1235" i="9"/>
  <c r="N1236" i="9"/>
  <c r="N1237" i="9"/>
  <c r="N1238" i="9"/>
  <c r="N1239" i="9"/>
  <c r="N1240" i="9"/>
  <c r="N1241" i="9"/>
  <c r="N1242" i="9"/>
  <c r="N1243" i="9"/>
  <c r="N1244" i="9"/>
  <c r="N1245" i="9"/>
  <c r="N1246" i="9"/>
  <c r="N1247" i="9"/>
  <c r="N1248" i="9"/>
  <c r="N1249" i="9"/>
  <c r="N1250" i="9"/>
  <c r="N1251" i="9"/>
  <c r="N1252" i="9"/>
  <c r="N1253" i="9"/>
  <c r="N1254" i="9"/>
  <c r="N1255" i="9"/>
  <c r="N1256" i="9"/>
  <c r="N1257" i="9"/>
  <c r="N1258" i="9"/>
  <c r="N1259" i="9"/>
  <c r="N1260" i="9"/>
  <c r="N1261" i="9"/>
  <c r="N1262" i="9"/>
  <c r="N1263" i="9"/>
  <c r="N1264" i="9"/>
  <c r="N1265" i="9"/>
  <c r="N1266" i="9"/>
  <c r="N1267" i="9"/>
  <c r="N1268" i="9"/>
  <c r="N1269" i="9"/>
  <c r="N1270" i="9"/>
  <c r="N1271" i="9"/>
  <c r="N1272" i="9"/>
  <c r="N1273" i="9"/>
  <c r="N1274" i="9"/>
  <c r="N1275" i="9"/>
  <c r="N1276" i="9"/>
  <c r="N1277" i="9"/>
  <c r="N1278" i="9"/>
  <c r="N1279" i="9"/>
  <c r="N1280" i="9"/>
  <c r="N1281" i="9"/>
  <c r="N1282" i="9"/>
  <c r="N1283" i="9"/>
  <c r="N1284" i="9"/>
  <c r="N1285" i="9"/>
  <c r="N1286" i="9"/>
  <c r="N1287" i="9"/>
  <c r="N1288" i="9"/>
  <c r="N1289" i="9"/>
  <c r="N1290" i="9"/>
  <c r="N1291" i="9"/>
  <c r="N1292" i="9"/>
  <c r="N1293" i="9"/>
  <c r="N1294" i="9"/>
  <c r="N1295" i="9"/>
  <c r="N1296" i="9"/>
  <c r="N1297" i="9"/>
  <c r="N1298" i="9"/>
  <c r="N1299" i="9"/>
  <c r="N1300" i="9"/>
  <c r="N1301" i="9"/>
  <c r="N1302" i="9"/>
  <c r="N1303" i="9"/>
  <c r="N1304" i="9"/>
  <c r="N1305" i="9"/>
  <c r="N1306" i="9"/>
  <c r="N1307" i="9"/>
  <c r="N1308" i="9"/>
  <c r="N1309" i="9"/>
  <c r="N1310" i="9"/>
  <c r="N1311" i="9"/>
  <c r="N1312" i="9"/>
  <c r="N1313" i="9"/>
  <c r="N1314" i="9"/>
  <c r="N1315" i="9"/>
  <c r="N1316" i="9"/>
  <c r="N1317" i="9"/>
  <c r="N1318" i="9"/>
  <c r="N1319" i="9"/>
  <c r="N1320" i="9"/>
  <c r="N1321" i="9"/>
  <c r="N1322" i="9"/>
  <c r="N1323" i="9"/>
  <c r="N1324" i="9"/>
  <c r="N1325" i="9"/>
  <c r="N1326" i="9"/>
  <c r="N1327" i="9"/>
  <c r="N1328" i="9"/>
  <c r="N1329" i="9"/>
  <c r="N1330" i="9"/>
  <c r="N1331" i="9"/>
  <c r="N1332" i="9"/>
  <c r="N1333" i="9"/>
  <c r="N1334" i="9"/>
  <c r="N1335" i="9"/>
  <c r="N1336" i="9"/>
  <c r="N1337" i="9"/>
  <c r="N1338" i="9"/>
  <c r="N1339" i="9"/>
  <c r="N1340" i="9"/>
  <c r="N1341" i="9"/>
  <c r="N1342" i="9"/>
  <c r="N1343" i="9"/>
  <c r="N1344" i="9"/>
  <c r="N1345" i="9"/>
  <c r="N1346" i="9"/>
  <c r="N1347" i="9"/>
  <c r="N1348" i="9"/>
  <c r="N1349" i="9"/>
  <c r="N1350" i="9"/>
  <c r="N1351" i="9"/>
  <c r="N1352" i="9"/>
  <c r="N1353" i="9"/>
  <c r="N1354" i="9"/>
  <c r="N1355" i="9"/>
  <c r="N1356" i="9"/>
  <c r="N1357" i="9"/>
  <c r="N1358" i="9"/>
  <c r="N1359" i="9"/>
  <c r="N1360" i="9"/>
  <c r="N1361" i="9"/>
  <c r="N1362" i="9"/>
  <c r="N1363" i="9"/>
  <c r="N1364" i="9"/>
  <c r="N1365" i="9"/>
  <c r="N1366" i="9"/>
  <c r="N1367" i="9"/>
  <c r="N1368" i="9"/>
  <c r="N1369" i="9"/>
  <c r="N1370" i="9"/>
  <c r="N1371" i="9"/>
  <c r="N1372" i="9"/>
  <c r="N1373" i="9"/>
  <c r="N1374" i="9"/>
  <c r="N1375" i="9"/>
  <c r="N1376" i="9"/>
  <c r="N1377" i="9"/>
  <c r="N1378" i="9"/>
  <c r="N1379" i="9"/>
  <c r="N1380" i="9"/>
  <c r="N1381" i="9"/>
  <c r="N1382" i="9"/>
  <c r="N1383" i="9"/>
  <c r="N1384" i="9"/>
  <c r="N1385" i="9"/>
  <c r="N1386" i="9"/>
  <c r="N1387" i="9"/>
  <c r="N1388" i="9"/>
  <c r="N1389" i="9"/>
  <c r="N1390" i="9"/>
  <c r="N1391" i="9"/>
  <c r="N1392" i="9"/>
  <c r="N1393" i="9"/>
  <c r="N1394" i="9"/>
  <c r="N1395" i="9"/>
  <c r="N1396" i="9"/>
  <c r="N1397" i="9"/>
  <c r="N1398" i="9"/>
  <c r="N1399" i="9"/>
  <c r="N1400" i="9"/>
  <c r="N1401" i="9"/>
  <c r="N1402" i="9"/>
  <c r="N1403" i="9"/>
  <c r="N1404" i="9"/>
  <c r="N1405" i="9"/>
  <c r="N1406" i="9"/>
  <c r="N1407" i="9"/>
  <c r="N1408" i="9"/>
  <c r="N1409" i="9"/>
  <c r="N1410" i="9"/>
  <c r="N1411" i="9"/>
  <c r="N1412" i="9"/>
  <c r="N1413" i="9"/>
  <c r="N1414" i="9"/>
  <c r="N1415" i="9"/>
  <c r="N1416" i="9"/>
  <c r="N1417" i="9"/>
  <c r="N1418" i="9"/>
  <c r="N1419" i="9"/>
  <c r="N1420" i="9"/>
  <c r="N1421" i="9"/>
  <c r="N1422" i="9"/>
  <c r="N1423" i="9"/>
  <c r="N1424" i="9"/>
  <c r="N1425" i="9"/>
  <c r="N1426" i="9"/>
  <c r="N1427" i="9"/>
  <c r="N1428" i="9"/>
  <c r="N1429" i="9"/>
  <c r="N1430" i="9"/>
  <c r="N1431" i="9"/>
  <c r="N1432" i="9"/>
  <c r="N1433" i="9"/>
  <c r="N1434" i="9"/>
  <c r="N1435" i="9"/>
  <c r="N1436" i="9"/>
  <c r="N1437" i="9"/>
  <c r="N1438" i="9"/>
  <c r="N1439" i="9"/>
  <c r="N1440" i="9"/>
  <c r="N1441" i="9"/>
  <c r="N1442" i="9"/>
  <c r="N1443" i="9"/>
  <c r="N1444" i="9"/>
  <c r="N1445" i="9"/>
  <c r="N1446" i="9"/>
  <c r="N1447" i="9"/>
  <c r="N1448" i="9"/>
  <c r="N1449" i="9"/>
  <c r="N1450" i="9"/>
  <c r="N1451" i="9"/>
  <c r="N1452" i="9"/>
  <c r="N1453" i="9"/>
  <c r="N1454" i="9"/>
  <c r="N1455" i="9"/>
  <c r="N1456" i="9"/>
  <c r="N1457" i="9"/>
  <c r="N1458" i="9"/>
  <c r="N1459" i="9"/>
  <c r="N1460" i="9"/>
  <c r="N1461" i="9"/>
  <c r="N1462" i="9"/>
  <c r="N1463" i="9"/>
  <c r="N1464" i="9"/>
  <c r="N1465" i="9"/>
  <c r="N1466" i="9"/>
  <c r="N1467" i="9"/>
  <c r="N1468" i="9"/>
  <c r="N1469" i="9"/>
  <c r="N1470" i="9"/>
  <c r="N1471" i="9"/>
  <c r="N1472" i="9"/>
  <c r="N1473" i="9"/>
  <c r="N1474" i="9"/>
  <c r="N1475" i="9"/>
  <c r="N1476" i="9"/>
  <c r="N1477" i="9"/>
  <c r="N1478" i="9"/>
  <c r="N1479" i="9"/>
  <c r="N1480" i="9"/>
  <c r="N1481" i="9"/>
  <c r="N1482" i="9"/>
  <c r="N1483" i="9"/>
  <c r="N1484" i="9"/>
  <c r="N1485" i="9"/>
  <c r="N1486" i="9"/>
  <c r="N1487" i="9"/>
  <c r="N1488" i="9"/>
  <c r="N1489" i="9"/>
  <c r="N1490" i="9"/>
  <c r="N1491" i="9"/>
  <c r="N1492" i="9"/>
  <c r="N1493" i="9"/>
  <c r="N1494" i="9"/>
  <c r="N1495" i="9"/>
  <c r="N1496" i="9"/>
  <c r="N1497" i="9"/>
  <c r="N1498" i="9"/>
  <c r="N1499" i="9"/>
  <c r="N1500" i="9"/>
  <c r="N1501" i="9"/>
  <c r="N1502" i="9"/>
  <c r="N1503" i="9"/>
  <c r="N1504" i="9"/>
  <c r="N1505" i="9"/>
  <c r="N1506" i="9"/>
  <c r="N1507" i="9"/>
  <c r="N1508" i="9"/>
  <c r="N1509" i="9"/>
  <c r="N1510" i="9"/>
  <c r="N1511" i="9"/>
  <c r="N1512" i="9"/>
  <c r="N1513" i="9"/>
  <c r="N1514" i="9"/>
  <c r="N1515" i="9"/>
  <c r="N1516" i="9"/>
  <c r="N1517" i="9"/>
  <c r="N1518" i="9"/>
  <c r="N1519" i="9"/>
  <c r="N1520" i="9"/>
  <c r="N1521" i="9"/>
  <c r="N1522" i="9"/>
  <c r="N1523" i="9"/>
  <c r="N1524" i="9"/>
  <c r="N1525" i="9"/>
  <c r="N1526" i="9"/>
  <c r="N1527" i="9"/>
  <c r="N1528" i="9"/>
  <c r="N1529" i="9"/>
  <c r="N1530" i="9"/>
  <c r="N1531" i="9"/>
  <c r="N1532" i="9"/>
  <c r="N1533" i="9"/>
  <c r="N1534" i="9"/>
  <c r="N1535" i="9"/>
  <c r="N1536" i="9"/>
  <c r="N1537" i="9"/>
  <c r="N1538" i="9"/>
  <c r="N1539" i="9"/>
  <c r="N1540" i="9"/>
  <c r="N1541" i="9"/>
  <c r="N1542" i="9"/>
  <c r="N1543" i="9"/>
  <c r="N1544" i="9"/>
  <c r="N1545" i="9"/>
  <c r="N1546" i="9"/>
  <c r="N1547" i="9"/>
  <c r="N1548" i="9"/>
  <c r="N1549" i="9"/>
  <c r="N1550" i="9"/>
  <c r="N1551" i="9"/>
  <c r="N1552" i="9"/>
  <c r="N1553" i="9"/>
  <c r="N1554" i="9"/>
  <c r="N1555" i="9"/>
  <c r="N1556" i="9"/>
  <c r="N1557" i="9"/>
  <c r="N1558" i="9"/>
  <c r="N1559" i="9"/>
  <c r="N1560" i="9"/>
  <c r="N1561" i="9"/>
  <c r="N1562" i="9"/>
  <c r="N1563" i="9"/>
  <c r="N1564" i="9"/>
  <c r="N1565" i="9"/>
  <c r="N1566" i="9"/>
  <c r="N1567" i="9"/>
  <c r="N1568" i="9"/>
  <c r="N1569" i="9"/>
  <c r="N1570" i="9"/>
  <c r="N1571" i="9"/>
  <c r="N1572" i="9"/>
  <c r="N1573" i="9"/>
  <c r="N1574" i="9"/>
  <c r="N1575" i="9"/>
  <c r="N1576" i="9"/>
  <c r="N1577" i="9"/>
  <c r="N1578" i="9"/>
  <c r="N1579" i="9"/>
  <c r="N1580" i="9"/>
  <c r="N1581" i="9"/>
  <c r="N1582" i="9"/>
  <c r="N1583" i="9"/>
  <c r="N1584" i="9"/>
  <c r="N1585" i="9"/>
  <c r="N1586" i="9"/>
  <c r="N1587" i="9"/>
  <c r="N1588" i="9"/>
  <c r="N1589" i="9"/>
  <c r="N1590" i="9"/>
  <c r="N1591" i="9"/>
  <c r="N1592" i="9"/>
  <c r="N1593" i="9"/>
  <c r="N1594" i="9"/>
  <c r="N1595" i="9"/>
  <c r="N1596" i="9"/>
  <c r="N1597" i="9"/>
  <c r="N1598" i="9"/>
  <c r="N1599" i="9"/>
  <c r="N1600" i="9"/>
  <c r="N1601" i="9"/>
  <c r="N1602" i="9"/>
  <c r="N1603" i="9"/>
  <c r="N1604" i="9"/>
  <c r="N1605" i="9"/>
  <c r="N1606" i="9"/>
  <c r="N1607" i="9"/>
  <c r="N1608" i="9"/>
  <c r="N1609" i="9"/>
  <c r="N1610" i="9"/>
  <c r="N1611" i="9"/>
  <c r="N1612" i="9"/>
  <c r="N1613" i="9"/>
  <c r="N1614" i="9"/>
  <c r="N1615" i="9"/>
  <c r="N1616" i="9"/>
  <c r="N1617" i="9"/>
  <c r="N1618" i="9"/>
  <c r="N1619" i="9"/>
  <c r="N1620" i="9"/>
  <c r="N1621" i="9"/>
  <c r="N1622" i="9"/>
  <c r="N1623" i="9"/>
  <c r="N1624" i="9"/>
  <c r="N1625" i="9"/>
  <c r="N1626" i="9"/>
  <c r="N1627" i="9"/>
  <c r="N1628" i="9"/>
  <c r="N1629" i="9"/>
  <c r="N1630" i="9"/>
  <c r="N1631" i="9"/>
  <c r="N1632" i="9"/>
  <c r="N1633" i="9"/>
  <c r="N1634" i="9"/>
  <c r="N1635" i="9"/>
  <c r="N1636" i="9"/>
  <c r="N1637" i="9"/>
  <c r="N1638" i="9"/>
  <c r="N1639" i="9"/>
  <c r="N1640" i="9"/>
  <c r="N1641" i="9"/>
  <c r="N1642" i="9"/>
  <c r="N1643" i="9"/>
  <c r="N1644" i="9"/>
  <c r="N1645" i="9"/>
  <c r="N1646" i="9"/>
  <c r="N1647" i="9"/>
  <c r="N1648" i="9"/>
  <c r="N1649" i="9"/>
  <c r="N1650" i="9"/>
  <c r="N1651" i="9"/>
  <c r="N1652" i="9"/>
  <c r="N1653" i="9"/>
  <c r="N1654" i="9"/>
  <c r="N1655" i="9"/>
  <c r="N1656" i="9"/>
  <c r="N1657" i="9"/>
  <c r="N1658" i="9"/>
  <c r="N1659" i="9"/>
  <c r="N1660" i="9"/>
  <c r="N1661" i="9"/>
  <c r="N1662" i="9"/>
  <c r="N1663" i="9"/>
  <c r="N1664" i="9"/>
  <c r="N1665" i="9"/>
  <c r="N1666" i="9"/>
  <c r="N1667" i="9"/>
  <c r="N1668" i="9"/>
  <c r="N1669" i="9"/>
  <c r="N1670" i="9"/>
  <c r="N1671" i="9"/>
  <c r="N1672" i="9"/>
  <c r="N1673" i="9"/>
  <c r="N1674" i="9"/>
  <c r="N1675" i="9"/>
  <c r="N1676" i="9"/>
  <c r="N1677" i="9"/>
  <c r="N1678" i="9"/>
  <c r="N1679" i="9"/>
  <c r="N1680" i="9"/>
  <c r="N1681" i="9"/>
  <c r="N1682" i="9"/>
  <c r="N1683" i="9"/>
  <c r="N1684" i="9"/>
  <c r="N1685" i="9"/>
  <c r="N1686" i="9"/>
  <c r="N1687" i="9"/>
  <c r="N1688" i="9"/>
  <c r="N1689" i="9"/>
  <c r="N1690" i="9"/>
  <c r="N1691" i="9"/>
  <c r="N1692" i="9"/>
  <c r="N1693" i="9"/>
  <c r="N1694" i="9"/>
  <c r="N1695" i="9"/>
  <c r="N1696" i="9"/>
  <c r="N1697" i="9"/>
  <c r="N1698" i="9"/>
  <c r="N1699" i="9"/>
  <c r="N1700" i="9"/>
  <c r="N1701" i="9"/>
  <c r="N1702" i="9"/>
  <c r="N1703" i="9"/>
  <c r="N1704" i="9"/>
  <c r="N1705" i="9"/>
  <c r="N1706" i="9"/>
  <c r="N1707" i="9"/>
  <c r="N1708" i="9"/>
  <c r="N1709" i="9"/>
  <c r="N1710" i="9"/>
  <c r="N1711" i="9"/>
  <c r="N1712" i="9"/>
  <c r="N1713" i="9"/>
  <c r="N1714" i="9"/>
  <c r="N1715" i="9"/>
  <c r="N1716" i="9"/>
  <c r="N1717" i="9"/>
  <c r="N1718" i="9"/>
  <c r="N1719" i="9"/>
  <c r="N1720" i="9"/>
  <c r="N1721" i="9"/>
  <c r="N1722" i="9"/>
  <c r="N1723" i="9"/>
  <c r="N1724" i="9"/>
  <c r="N1725" i="9"/>
  <c r="N1726" i="9"/>
  <c r="N1727" i="9"/>
  <c r="N1728" i="9"/>
  <c r="N1729" i="9"/>
  <c r="N1730" i="9"/>
  <c r="N1731" i="9"/>
  <c r="N1732" i="9"/>
  <c r="N1733" i="9"/>
  <c r="N1734" i="9"/>
  <c r="N1735" i="9"/>
  <c r="N1736" i="9"/>
  <c r="N1737" i="9"/>
  <c r="N1738" i="9"/>
  <c r="N1739" i="9"/>
  <c r="N1740" i="9"/>
  <c r="N1741" i="9"/>
  <c r="N1742" i="9"/>
  <c r="N1743" i="9"/>
  <c r="N1744" i="9"/>
  <c r="N1745" i="9"/>
  <c r="N1746" i="9"/>
  <c r="N1747" i="9"/>
  <c r="N1748" i="9"/>
  <c r="N1749" i="9"/>
  <c r="N1750" i="9"/>
  <c r="N1751" i="9"/>
  <c r="N1752" i="9"/>
  <c r="N1753" i="9"/>
  <c r="N1754" i="9"/>
  <c r="N1755" i="9"/>
  <c r="N1756" i="9"/>
  <c r="N1757" i="9"/>
  <c r="N1758" i="9"/>
  <c r="N1759" i="9"/>
  <c r="N1760" i="9"/>
  <c r="N1761" i="9"/>
  <c r="N1762" i="9"/>
  <c r="N1763" i="9"/>
  <c r="N1764" i="9"/>
  <c r="N1765" i="9"/>
  <c r="N1766" i="9"/>
  <c r="N1767" i="9"/>
  <c r="N1768" i="9"/>
  <c r="N1769" i="9"/>
  <c r="N1770" i="9"/>
  <c r="N1771" i="9"/>
  <c r="N1772" i="9"/>
  <c r="N1773" i="9"/>
  <c r="N1774" i="9"/>
  <c r="N1775" i="9"/>
  <c r="N1776" i="9"/>
  <c r="N1777" i="9"/>
  <c r="N1778" i="9"/>
  <c r="N1779" i="9"/>
  <c r="N1780" i="9"/>
  <c r="N1781" i="9"/>
  <c r="N1782" i="9"/>
  <c r="N1783" i="9"/>
  <c r="N1784" i="9"/>
  <c r="N1785" i="9"/>
  <c r="N1786" i="9"/>
  <c r="N1787" i="9"/>
  <c r="N1788" i="9"/>
  <c r="N1789" i="9"/>
  <c r="N1790" i="9"/>
  <c r="N1791" i="9"/>
  <c r="N1792" i="9"/>
  <c r="N1793" i="9"/>
  <c r="N1794" i="9"/>
  <c r="N1795" i="9"/>
  <c r="N1796" i="9"/>
  <c r="N1797" i="9"/>
  <c r="N1798" i="9"/>
  <c r="N1799" i="9"/>
  <c r="N1800" i="9"/>
  <c r="N1801" i="9"/>
  <c r="N1802" i="9"/>
  <c r="N1803" i="9"/>
  <c r="N1804" i="9"/>
  <c r="N1805" i="9"/>
  <c r="N1806" i="9"/>
  <c r="N1807" i="9"/>
  <c r="N1808" i="9"/>
  <c r="N1809" i="9"/>
  <c r="N1810" i="9"/>
  <c r="N1811" i="9"/>
  <c r="N1812" i="9"/>
  <c r="N1813" i="9"/>
  <c r="N1814" i="9"/>
  <c r="N1815" i="9"/>
  <c r="N1816" i="9"/>
  <c r="N1817" i="9"/>
  <c r="N1818" i="9"/>
  <c r="N1819" i="9"/>
  <c r="N1820" i="9"/>
  <c r="N1821" i="9"/>
  <c r="N1822" i="9"/>
  <c r="N1823" i="9"/>
  <c r="N1824" i="9"/>
  <c r="N1825" i="9"/>
  <c r="N1826" i="9"/>
  <c r="N1827" i="9"/>
  <c r="N1828" i="9"/>
  <c r="N1829" i="9"/>
  <c r="N1830" i="9"/>
  <c r="N1831" i="9"/>
  <c r="N1832" i="9"/>
  <c r="N1833" i="9"/>
  <c r="N1834" i="9"/>
  <c r="N1835" i="9"/>
  <c r="N1836" i="9"/>
  <c r="N1837" i="9"/>
  <c r="N1838" i="9"/>
  <c r="N1839" i="9"/>
  <c r="N1840" i="9"/>
  <c r="N1841" i="9"/>
  <c r="N1842" i="9"/>
  <c r="N1843" i="9"/>
  <c r="N1844" i="9"/>
  <c r="N1845" i="9"/>
  <c r="N1846" i="9"/>
  <c r="N1847" i="9"/>
  <c r="N1848" i="9"/>
  <c r="N1849" i="9"/>
  <c r="N1850" i="9"/>
  <c r="N1851" i="9"/>
  <c r="N1852" i="9"/>
  <c r="N1853" i="9"/>
  <c r="N1854" i="9"/>
  <c r="N1855" i="9"/>
  <c r="N1856" i="9"/>
  <c r="N1857" i="9"/>
  <c r="N1858" i="9"/>
  <c r="N1859" i="9"/>
  <c r="N1860" i="9"/>
  <c r="N1861" i="9"/>
  <c r="N1862" i="9"/>
  <c r="N1863" i="9"/>
  <c r="N1864" i="9"/>
  <c r="N1865" i="9"/>
  <c r="N1866" i="9"/>
  <c r="N1867" i="9"/>
  <c r="N1868" i="9"/>
  <c r="N1869" i="9"/>
  <c r="N1870" i="9"/>
  <c r="N1871" i="9"/>
  <c r="N1872" i="9"/>
  <c r="N1873" i="9"/>
  <c r="N1874" i="9"/>
  <c r="N1875" i="9"/>
  <c r="N1876" i="9"/>
  <c r="N1877" i="9"/>
  <c r="N1878" i="9"/>
  <c r="N1879" i="9"/>
  <c r="N1880" i="9"/>
  <c r="N1881" i="9"/>
  <c r="N1882" i="9"/>
  <c r="N1883" i="9"/>
  <c r="N1884" i="9"/>
  <c r="N1885" i="9"/>
  <c r="N1886" i="9"/>
  <c r="N1887" i="9"/>
  <c r="N1888" i="9"/>
  <c r="N1889" i="9"/>
  <c r="N1890" i="9"/>
  <c r="N1891" i="9"/>
  <c r="N1892" i="9"/>
  <c r="N1893" i="9"/>
  <c r="N1894" i="9"/>
  <c r="N1895" i="9"/>
  <c r="N1896" i="9"/>
  <c r="N1897" i="9"/>
  <c r="N1898" i="9"/>
  <c r="N1899" i="9"/>
  <c r="N1900" i="9"/>
  <c r="N1901" i="9"/>
  <c r="N1902" i="9"/>
  <c r="N1903" i="9"/>
  <c r="N1904" i="9"/>
  <c r="N1905" i="9"/>
  <c r="N1906" i="9"/>
  <c r="N1907" i="9"/>
  <c r="N1908" i="9"/>
  <c r="N1909" i="9"/>
  <c r="N1910" i="9"/>
  <c r="N1911" i="9"/>
  <c r="N1912" i="9"/>
  <c r="N1913" i="9"/>
  <c r="N1914" i="9"/>
  <c r="N1915" i="9"/>
  <c r="N1916" i="9"/>
  <c r="N1917" i="9"/>
  <c r="N1918" i="9"/>
  <c r="N1919" i="9"/>
  <c r="N1920" i="9"/>
  <c r="N1921" i="9"/>
  <c r="N1922" i="9"/>
  <c r="N1923" i="9"/>
  <c r="N1924" i="9"/>
  <c r="N1925" i="9"/>
  <c r="N1926" i="9"/>
  <c r="N1927" i="9"/>
  <c r="N1928" i="9"/>
  <c r="N1929" i="9"/>
  <c r="N1930" i="9"/>
  <c r="N1931" i="9"/>
  <c r="N1932" i="9"/>
  <c r="N1933" i="9"/>
  <c r="N1934" i="9"/>
  <c r="N1935" i="9"/>
  <c r="N1936" i="9"/>
  <c r="N1937" i="9"/>
  <c r="N1938" i="9"/>
  <c r="N1939" i="9"/>
  <c r="N1940" i="9"/>
  <c r="N1941" i="9"/>
  <c r="N1942" i="9"/>
  <c r="N1943" i="9"/>
  <c r="N1944" i="9"/>
  <c r="N1945" i="9"/>
  <c r="N1946" i="9"/>
  <c r="N1947" i="9"/>
  <c r="N1948" i="9"/>
  <c r="N1949" i="9"/>
  <c r="N1950" i="9"/>
  <c r="N1951" i="9"/>
  <c r="N1952" i="9"/>
  <c r="N1953" i="9"/>
  <c r="N1954" i="9"/>
  <c r="N1955" i="9"/>
  <c r="N1956" i="9"/>
  <c r="N1957" i="9"/>
  <c r="N1958" i="9"/>
  <c r="N1959" i="9"/>
  <c r="N1960" i="9"/>
  <c r="N1961" i="9"/>
  <c r="N1962" i="9"/>
  <c r="N1963" i="9"/>
  <c r="N1964" i="9"/>
  <c r="N1965" i="9"/>
  <c r="N1966" i="9"/>
  <c r="N1967" i="9"/>
  <c r="N1968" i="9"/>
  <c r="N1969" i="9"/>
  <c r="N1970" i="9"/>
  <c r="N1971" i="9"/>
  <c r="N1972" i="9"/>
  <c r="N1973" i="9"/>
  <c r="N1974" i="9"/>
  <c r="N1975" i="9"/>
  <c r="N1976" i="9"/>
  <c r="N1977" i="9"/>
  <c r="N1978" i="9"/>
  <c r="N1979" i="9"/>
  <c r="N1980" i="9"/>
  <c r="N1981" i="9"/>
  <c r="N1982" i="9"/>
  <c r="N1983" i="9"/>
  <c r="N1984" i="9"/>
  <c r="N1985" i="9"/>
  <c r="N1986" i="9"/>
  <c r="N1987" i="9"/>
  <c r="N1988" i="9"/>
  <c r="N1989" i="9"/>
  <c r="N1990" i="9"/>
  <c r="N1991" i="9"/>
  <c r="N1992" i="9"/>
  <c r="N1993" i="9"/>
  <c r="N1994" i="9"/>
  <c r="N1995" i="9"/>
  <c r="N1996" i="9"/>
  <c r="N1997" i="9"/>
  <c r="N1998" i="9"/>
  <c r="N1999" i="9"/>
  <c r="N2000" i="9"/>
  <c r="N2001" i="9"/>
  <c r="N2002" i="9"/>
  <c r="N2003" i="9"/>
  <c r="N2004" i="9"/>
  <c r="N2005" i="9"/>
  <c r="N2006" i="9"/>
  <c r="N2007" i="9"/>
  <c r="N2008" i="9"/>
  <c r="N2009" i="9"/>
  <c r="N2010" i="9"/>
  <c r="N2011" i="9"/>
  <c r="N2012" i="9"/>
  <c r="N2013" i="9"/>
  <c r="N2014" i="9"/>
  <c r="N2015" i="9"/>
  <c r="N2016" i="9"/>
  <c r="N2017" i="9"/>
  <c r="N2018" i="9"/>
  <c r="N2019" i="9"/>
  <c r="N2020" i="9"/>
  <c r="N2021" i="9"/>
  <c r="N2022" i="9"/>
  <c r="N2023" i="9"/>
  <c r="N2024" i="9"/>
  <c r="N2025" i="9"/>
  <c r="N2026" i="9"/>
  <c r="N2027" i="9"/>
  <c r="N2028" i="9"/>
  <c r="N2029" i="9"/>
  <c r="N2030" i="9"/>
  <c r="N2031" i="9"/>
  <c r="N2032" i="9"/>
  <c r="N2033" i="9"/>
  <c r="N2034" i="9"/>
  <c r="N2035" i="9"/>
  <c r="N2036" i="9"/>
  <c r="N2037" i="9"/>
  <c r="N2038" i="9"/>
  <c r="N2039" i="9"/>
  <c r="N2040" i="9"/>
  <c r="N2041" i="9"/>
  <c r="N2042" i="9"/>
  <c r="N2043" i="9"/>
  <c r="N2044" i="9"/>
  <c r="N2045" i="9"/>
  <c r="N2046" i="9"/>
  <c r="N2047" i="9"/>
  <c r="N2048" i="9"/>
  <c r="N2049" i="9"/>
  <c r="N2050" i="9"/>
  <c r="N2051" i="9"/>
  <c r="N2052" i="9"/>
  <c r="N2053" i="9"/>
  <c r="N2054" i="9"/>
  <c r="N2055" i="9"/>
  <c r="N2056" i="9"/>
  <c r="N2057" i="9"/>
  <c r="N2058" i="9"/>
  <c r="N2059" i="9"/>
  <c r="N2060" i="9"/>
  <c r="N2061" i="9"/>
  <c r="N2062" i="9"/>
  <c r="N2063" i="9"/>
  <c r="N2064" i="9"/>
  <c r="N2065" i="9"/>
  <c r="N2066" i="9"/>
  <c r="N2067" i="9"/>
  <c r="N2068" i="9"/>
  <c r="N2069" i="9"/>
  <c r="N2070" i="9"/>
  <c r="N2071" i="9"/>
  <c r="N2072" i="9"/>
  <c r="N2073" i="9"/>
  <c r="N2074" i="9"/>
  <c r="N2075" i="9"/>
  <c r="N2076" i="9"/>
  <c r="N2077" i="9"/>
  <c r="N2078" i="9"/>
  <c r="N2079" i="9"/>
  <c r="N2080" i="9"/>
  <c r="N2081" i="9"/>
  <c r="N2082" i="9"/>
  <c r="N2083" i="9"/>
  <c r="N2084" i="9"/>
  <c r="N2085" i="9"/>
  <c r="N2086" i="9"/>
  <c r="N2087" i="9"/>
  <c r="N2088" i="9"/>
  <c r="N2089" i="9"/>
  <c r="N2090" i="9"/>
  <c r="N2091" i="9"/>
  <c r="N2092" i="9"/>
  <c r="N2093" i="9"/>
  <c r="N2094" i="9"/>
  <c r="N2095" i="9"/>
  <c r="N2096" i="9"/>
  <c r="N2097" i="9"/>
  <c r="N2098" i="9"/>
  <c r="N2099" i="9"/>
  <c r="N2100" i="9"/>
  <c r="N2101" i="9"/>
  <c r="N2102" i="9"/>
  <c r="N2103" i="9"/>
  <c r="N2104" i="9"/>
  <c r="N2105" i="9"/>
  <c r="N2106" i="9"/>
  <c r="N2107" i="9"/>
  <c r="N2108" i="9"/>
  <c r="N2109" i="9"/>
  <c r="N2110" i="9"/>
  <c r="N2111" i="9"/>
  <c r="N2112" i="9"/>
  <c r="N2113" i="9"/>
  <c r="N2114" i="9"/>
  <c r="N2115" i="9"/>
  <c r="N2116" i="9"/>
  <c r="N2117" i="9"/>
  <c r="N2118" i="9"/>
  <c r="N2119" i="9"/>
  <c r="N2120" i="9"/>
  <c r="N2121" i="9"/>
  <c r="N2122" i="9"/>
  <c r="N2123" i="9"/>
  <c r="N2124" i="9"/>
  <c r="N2125" i="9"/>
  <c r="N2126" i="9"/>
  <c r="N2127" i="9"/>
  <c r="N2128" i="9"/>
  <c r="N2129" i="9"/>
  <c r="N2130" i="9"/>
  <c r="N2131" i="9"/>
  <c r="N2132" i="9"/>
  <c r="N2133" i="9"/>
  <c r="N2134" i="9"/>
  <c r="N2135" i="9"/>
  <c r="N2136" i="9"/>
  <c r="N2137" i="9"/>
  <c r="N2138" i="9"/>
  <c r="N2139" i="9"/>
  <c r="N2140" i="9"/>
  <c r="N2141" i="9"/>
  <c r="N2142" i="9"/>
  <c r="N2143" i="9"/>
  <c r="N2144" i="9"/>
  <c r="N2145" i="9"/>
  <c r="N2146" i="9"/>
  <c r="N2147" i="9"/>
  <c r="N2148" i="9"/>
  <c r="N2149" i="9"/>
  <c r="N2150" i="9"/>
  <c r="N2151" i="9"/>
  <c r="N2152" i="9"/>
  <c r="N2153" i="9"/>
  <c r="N2154" i="9"/>
  <c r="N2155" i="9"/>
  <c r="N2156" i="9"/>
  <c r="N2157" i="9"/>
  <c r="N2158" i="9"/>
  <c r="N2159" i="9"/>
  <c r="N2160" i="9"/>
  <c r="N2161" i="9"/>
  <c r="N2162" i="9"/>
  <c r="N2163" i="9"/>
  <c r="N2164" i="9"/>
  <c r="N2165" i="9"/>
  <c r="N2166" i="9"/>
  <c r="N2167" i="9"/>
  <c r="N2168" i="9"/>
  <c r="N2169" i="9"/>
  <c r="N2170" i="9"/>
  <c r="N2171" i="9"/>
  <c r="N2172" i="9"/>
  <c r="N2173" i="9"/>
  <c r="N2174" i="9"/>
  <c r="N2175" i="9"/>
  <c r="N2176" i="9"/>
  <c r="N2177" i="9"/>
  <c r="N2178" i="9"/>
  <c r="N2179" i="9"/>
  <c r="N2180" i="9"/>
  <c r="N2181" i="9"/>
  <c r="N2182" i="9"/>
  <c r="N2183" i="9"/>
  <c r="N2184" i="9"/>
  <c r="N2185" i="9"/>
  <c r="N2186" i="9"/>
  <c r="N2187" i="9"/>
  <c r="N2188" i="9"/>
  <c r="N2189" i="9"/>
  <c r="N2190" i="9"/>
  <c r="N2191" i="9"/>
  <c r="N2192" i="9"/>
  <c r="N2193" i="9"/>
  <c r="N2194" i="9"/>
  <c r="N2195" i="9"/>
  <c r="N2196" i="9"/>
  <c r="N2197" i="9"/>
  <c r="N2198" i="9"/>
  <c r="N2199" i="9"/>
  <c r="N2200" i="9"/>
  <c r="N2201" i="9"/>
  <c r="N2202" i="9"/>
  <c r="N2203" i="9"/>
  <c r="N2204" i="9"/>
  <c r="N2205" i="9"/>
  <c r="N2206" i="9"/>
  <c r="N2207" i="9"/>
  <c r="N2208" i="9"/>
  <c r="N2209" i="9"/>
  <c r="N2210" i="9"/>
  <c r="N2211" i="9"/>
  <c r="N2212" i="9"/>
  <c r="N2213" i="9"/>
  <c r="N2214" i="9"/>
  <c r="N2215" i="9"/>
  <c r="N2216" i="9"/>
  <c r="N2217" i="9"/>
  <c r="N2218" i="9"/>
  <c r="N2219" i="9"/>
  <c r="N2220" i="9"/>
  <c r="N2221" i="9"/>
  <c r="N2222" i="9"/>
  <c r="N2223" i="9"/>
  <c r="N2224" i="9"/>
  <c r="N2225" i="9"/>
  <c r="N2226" i="9"/>
  <c r="N2227" i="9"/>
  <c r="N2228" i="9"/>
  <c r="N2229" i="9"/>
  <c r="N2230" i="9"/>
  <c r="N2231" i="9"/>
  <c r="N2232" i="9"/>
  <c r="N2233" i="9"/>
  <c r="N2234" i="9"/>
  <c r="N2235" i="9"/>
  <c r="N2236" i="9"/>
  <c r="N2237" i="9"/>
  <c r="N2238" i="9"/>
  <c r="N2239" i="9"/>
  <c r="N2240" i="9"/>
  <c r="N2241" i="9"/>
  <c r="N2242" i="9"/>
  <c r="N2243" i="9"/>
  <c r="N2244" i="9"/>
  <c r="N2245" i="9"/>
  <c r="N2246" i="9"/>
  <c r="N2247" i="9"/>
  <c r="N2248" i="9"/>
  <c r="N2249" i="9"/>
  <c r="N2250" i="9"/>
  <c r="N2251" i="9"/>
  <c r="N2252" i="9"/>
  <c r="N2253" i="9"/>
  <c r="N2254" i="9"/>
  <c r="N2255" i="9"/>
  <c r="N2256" i="9"/>
  <c r="N2257" i="9"/>
  <c r="N2258" i="9"/>
  <c r="N2259" i="9"/>
  <c r="N2260" i="9"/>
  <c r="N2261" i="9"/>
  <c r="N2262" i="9"/>
  <c r="N2263" i="9"/>
  <c r="N2264" i="9"/>
  <c r="N2265" i="9"/>
  <c r="N2266" i="9"/>
  <c r="N2267" i="9"/>
  <c r="N2268" i="9"/>
  <c r="N2269" i="9"/>
  <c r="N2270" i="9"/>
  <c r="N2271" i="9"/>
  <c r="N2272" i="9"/>
  <c r="N2273" i="9"/>
  <c r="N2274" i="9"/>
  <c r="N2275" i="9"/>
  <c r="N2276" i="9"/>
  <c r="N2277" i="9"/>
  <c r="N2278" i="9"/>
  <c r="N2279" i="9"/>
  <c r="N2280" i="9"/>
  <c r="N2281" i="9"/>
  <c r="N2282" i="9"/>
  <c r="N2283" i="9"/>
  <c r="N2284" i="9"/>
  <c r="N2285" i="9"/>
  <c r="N2286" i="9"/>
  <c r="N2287" i="9"/>
  <c r="N2288" i="9"/>
  <c r="N2289" i="9"/>
  <c r="N2290" i="9"/>
  <c r="N2291" i="9"/>
  <c r="N2292" i="9"/>
  <c r="N2293" i="9"/>
  <c r="N2294" i="9"/>
  <c r="N2295" i="9"/>
  <c r="N2296" i="9"/>
  <c r="N2297" i="9"/>
  <c r="N2298" i="9"/>
  <c r="N2299" i="9"/>
  <c r="N2300" i="9"/>
  <c r="N2301" i="9"/>
  <c r="N2302" i="9"/>
  <c r="N2303" i="9"/>
  <c r="N2304" i="9"/>
  <c r="N2305" i="9"/>
  <c r="N2306" i="9"/>
  <c r="N2307" i="9"/>
  <c r="N2308" i="9"/>
  <c r="N2309" i="9"/>
  <c r="N2310" i="9"/>
  <c r="N2311" i="9"/>
  <c r="N2312" i="9"/>
  <c r="N2313" i="9"/>
  <c r="N2314" i="9"/>
  <c r="N2315" i="9"/>
  <c r="N2316" i="9"/>
  <c r="N2317" i="9"/>
  <c r="N2318" i="9"/>
  <c r="N2319" i="9"/>
  <c r="N2320" i="9"/>
  <c r="N2321" i="9"/>
  <c r="N2322" i="9"/>
  <c r="N2323" i="9"/>
  <c r="N2324" i="9"/>
  <c r="N2325" i="9"/>
  <c r="N2326" i="9"/>
  <c r="N2327" i="9"/>
  <c r="N2328" i="9"/>
  <c r="N2329" i="9"/>
  <c r="N2330" i="9"/>
  <c r="N2331" i="9"/>
  <c r="N2332" i="9"/>
  <c r="N2333" i="9"/>
  <c r="N2334" i="9"/>
  <c r="N2335" i="9"/>
  <c r="N2336" i="9"/>
  <c r="N2337" i="9"/>
  <c r="N2338" i="9"/>
  <c r="N2339" i="9"/>
  <c r="N2340" i="9"/>
  <c r="N2341" i="9"/>
  <c r="N2342" i="9"/>
  <c r="N2343" i="9"/>
  <c r="N2344" i="9"/>
  <c r="N2345" i="9"/>
  <c r="N2346" i="9"/>
  <c r="N2347" i="9"/>
  <c r="N2348" i="9"/>
  <c r="N2349" i="9"/>
  <c r="N2350" i="9"/>
  <c r="N2351" i="9"/>
  <c r="N2352" i="9"/>
  <c r="N2353" i="9"/>
  <c r="N2354" i="9"/>
  <c r="N2355" i="9"/>
  <c r="N2356" i="9"/>
  <c r="N2357" i="9"/>
  <c r="N2358" i="9"/>
  <c r="N2359" i="9"/>
  <c r="N2360" i="9"/>
  <c r="N2361" i="9"/>
  <c r="N2362" i="9"/>
  <c r="N2363" i="9"/>
  <c r="N2364" i="9"/>
  <c r="N2365" i="9"/>
  <c r="N2366" i="9"/>
  <c r="N2367" i="9"/>
  <c r="N2368" i="9"/>
  <c r="N2369" i="9"/>
  <c r="N2370" i="9"/>
  <c r="N2371" i="9"/>
  <c r="N2372" i="9"/>
  <c r="N2373" i="9"/>
  <c r="N2374" i="9"/>
  <c r="N2375" i="9"/>
  <c r="N2376" i="9"/>
  <c r="N2377" i="9"/>
  <c r="N2378" i="9"/>
  <c r="N2379" i="9"/>
  <c r="N2380" i="9"/>
  <c r="N2381" i="9"/>
  <c r="N2382" i="9"/>
  <c r="N2383" i="9"/>
  <c r="N2384" i="9"/>
  <c r="N2385" i="9"/>
  <c r="N2386" i="9"/>
  <c r="N2387" i="9"/>
  <c r="N2388" i="9"/>
  <c r="N2389" i="9"/>
  <c r="N2390" i="9"/>
  <c r="N2391" i="9"/>
  <c r="N2392" i="9"/>
  <c r="N2393" i="9"/>
  <c r="N2394" i="9"/>
  <c r="N2395" i="9"/>
  <c r="N2396" i="9"/>
  <c r="N2397" i="9"/>
  <c r="N2398" i="9"/>
  <c r="N2399" i="9"/>
  <c r="N2400" i="9"/>
  <c r="N2401" i="9"/>
  <c r="N2402" i="9"/>
  <c r="N2403" i="9"/>
  <c r="N2404" i="9"/>
  <c r="N2405" i="9"/>
  <c r="N2406" i="9"/>
  <c r="N2407" i="9"/>
  <c r="N2408" i="9"/>
  <c r="N2409" i="9"/>
  <c r="N2410" i="9"/>
  <c r="N2411" i="9"/>
  <c r="N2412" i="9"/>
  <c r="N2413" i="9"/>
  <c r="N2414" i="9"/>
  <c r="N2415" i="9"/>
  <c r="N2416" i="9"/>
  <c r="N2417" i="9"/>
  <c r="N2418" i="9"/>
  <c r="N2419" i="9"/>
  <c r="N2420" i="9"/>
  <c r="N2421" i="9"/>
  <c r="N2422" i="9"/>
  <c r="N2423" i="9"/>
  <c r="N2424" i="9"/>
  <c r="N2425" i="9"/>
  <c r="N2426" i="9"/>
  <c r="N2427" i="9"/>
  <c r="N2428" i="9"/>
  <c r="N2429" i="9"/>
  <c r="N2430" i="9"/>
  <c r="N2431" i="9"/>
  <c r="N2432" i="9"/>
  <c r="N2433" i="9"/>
  <c r="N2434" i="9"/>
  <c r="N2435" i="9"/>
  <c r="N2436" i="9"/>
  <c r="N2437" i="9"/>
  <c r="N2438" i="9"/>
  <c r="N2439" i="9"/>
  <c r="N2440" i="9"/>
  <c r="N2441" i="9"/>
  <c r="N2442" i="9"/>
  <c r="N2443" i="9"/>
  <c r="N2444" i="9"/>
  <c r="N2445" i="9"/>
  <c r="N2446" i="9"/>
  <c r="N2447" i="9"/>
  <c r="N2448" i="9"/>
  <c r="N2449" i="9"/>
  <c r="N2450" i="9"/>
  <c r="N2451" i="9"/>
  <c r="N2452" i="9"/>
  <c r="N2453" i="9"/>
  <c r="N2454" i="9"/>
  <c r="N2455" i="9"/>
  <c r="N2456" i="9"/>
  <c r="N2457" i="9"/>
  <c r="N2458" i="9"/>
  <c r="N2459" i="9"/>
  <c r="N2460" i="9"/>
  <c r="N2461" i="9"/>
  <c r="N2462" i="9"/>
  <c r="N2463" i="9"/>
  <c r="N2464" i="9"/>
  <c r="N2465" i="9"/>
  <c r="N2466" i="9"/>
  <c r="N2467" i="9"/>
  <c r="N2468" i="9"/>
  <c r="N2469" i="9"/>
  <c r="N2470" i="9"/>
  <c r="N2471" i="9"/>
  <c r="N2472" i="9"/>
  <c r="N2473" i="9"/>
  <c r="N2474" i="9"/>
  <c r="N2475" i="9"/>
  <c r="N2476" i="9"/>
  <c r="N2477" i="9"/>
  <c r="N2478" i="9"/>
  <c r="N2479" i="9"/>
  <c r="N2480" i="9"/>
  <c r="N2481" i="9"/>
  <c r="N2482" i="9"/>
  <c r="N2483" i="9"/>
  <c r="N2484" i="9"/>
  <c r="N2485" i="9"/>
  <c r="N2486" i="9"/>
  <c r="N2487" i="9"/>
  <c r="N2488" i="9"/>
  <c r="N2489" i="9"/>
  <c r="N2490" i="9"/>
  <c r="N2491" i="9"/>
  <c r="N2492" i="9"/>
  <c r="N2493" i="9"/>
  <c r="N2494" i="9"/>
  <c r="N2495" i="9"/>
  <c r="N2496" i="9"/>
  <c r="N2497" i="9"/>
  <c r="N2498" i="9"/>
  <c r="N2499" i="9"/>
  <c r="N2500" i="9"/>
  <c r="N2501" i="9"/>
  <c r="N2502" i="9"/>
  <c r="N2503" i="9"/>
  <c r="N2504" i="9"/>
  <c r="N2505" i="9"/>
  <c r="N2506" i="9"/>
  <c r="N2507" i="9"/>
  <c r="N2508" i="9"/>
  <c r="N2509" i="9"/>
  <c r="N2510" i="9"/>
  <c r="N2511" i="9"/>
  <c r="N2512" i="9"/>
  <c r="N2513" i="9"/>
  <c r="N2514" i="9"/>
  <c r="N2515" i="9"/>
  <c r="N2516" i="9"/>
  <c r="N2517" i="9"/>
  <c r="N2518" i="9"/>
  <c r="N2519" i="9"/>
  <c r="N2520" i="9"/>
  <c r="N2521" i="9"/>
  <c r="N2522" i="9"/>
  <c r="N2523" i="9"/>
  <c r="N2524" i="9"/>
  <c r="N2525" i="9"/>
  <c r="N2526" i="9"/>
  <c r="N2527" i="9"/>
  <c r="N2528" i="9"/>
  <c r="N2529" i="9"/>
  <c r="N2530" i="9"/>
  <c r="N2531" i="9"/>
  <c r="N2532" i="9"/>
  <c r="N2533" i="9"/>
  <c r="N2534" i="9"/>
  <c r="N2535" i="9"/>
  <c r="N2536" i="9"/>
  <c r="N2537" i="9"/>
  <c r="N2538" i="9"/>
  <c r="N2539" i="9"/>
  <c r="N2540" i="9"/>
  <c r="N2541" i="9"/>
  <c r="N2542" i="9"/>
  <c r="N2543" i="9"/>
  <c r="N2544" i="9"/>
  <c r="N2545" i="9"/>
  <c r="N2546" i="9"/>
  <c r="N2547" i="9"/>
  <c r="N2548" i="9"/>
  <c r="N2549" i="9"/>
  <c r="N2550" i="9"/>
  <c r="N2551" i="9"/>
  <c r="N2552" i="9"/>
  <c r="N2553" i="9"/>
  <c r="N2554" i="9"/>
  <c r="N2555" i="9"/>
  <c r="N2556" i="9"/>
  <c r="N2557" i="9"/>
  <c r="N2558" i="9"/>
  <c r="N2559" i="9"/>
  <c r="N2560" i="9"/>
  <c r="N2561" i="9"/>
  <c r="N2562" i="9"/>
  <c r="N2563" i="9"/>
  <c r="N2564" i="9"/>
  <c r="N2565" i="9"/>
  <c r="N2566" i="9"/>
  <c r="N2567" i="9"/>
  <c r="N2568" i="9"/>
  <c r="N2569" i="9"/>
  <c r="N2570" i="9"/>
  <c r="N2571" i="9"/>
  <c r="N2572" i="9"/>
  <c r="N2573" i="9"/>
  <c r="N2574" i="9"/>
  <c r="N2575" i="9"/>
  <c r="N2576" i="9"/>
  <c r="N2577" i="9"/>
  <c r="N2578" i="9"/>
  <c r="N2579" i="9"/>
  <c r="N2580" i="9"/>
  <c r="N2581" i="9"/>
  <c r="N2582" i="9"/>
  <c r="N2583" i="9"/>
  <c r="N2584" i="9"/>
  <c r="N2585" i="9"/>
  <c r="N2586" i="9"/>
  <c r="N2587" i="9"/>
  <c r="N2588" i="9"/>
  <c r="N2589" i="9"/>
  <c r="N2590" i="9"/>
  <c r="N2591" i="9"/>
  <c r="N2592" i="9"/>
  <c r="N2593" i="9"/>
  <c r="N2594" i="9"/>
  <c r="N2595" i="9"/>
  <c r="N2596" i="9"/>
  <c r="N2597" i="9"/>
  <c r="N2598" i="9"/>
  <c r="N2599" i="9"/>
  <c r="N2600" i="9"/>
  <c r="N2601" i="9"/>
  <c r="N2602" i="9"/>
  <c r="N2603" i="9"/>
  <c r="N2604" i="9"/>
  <c r="N2605" i="9"/>
  <c r="N2606" i="9"/>
  <c r="N2607" i="9"/>
  <c r="N2608" i="9"/>
  <c r="N2609" i="9"/>
  <c r="N2610" i="9"/>
  <c r="N2611" i="9"/>
  <c r="N2612" i="9"/>
  <c r="N2613" i="9"/>
  <c r="N2614" i="9"/>
  <c r="N2615" i="9"/>
  <c r="N2616" i="9"/>
  <c r="N2617" i="9"/>
  <c r="N2618" i="9"/>
  <c r="N2619" i="9"/>
  <c r="N2620" i="9"/>
  <c r="N2621" i="9"/>
  <c r="N2622" i="9"/>
  <c r="N2623" i="9"/>
  <c r="N2624" i="9"/>
  <c r="N2625" i="9"/>
  <c r="N2626" i="9"/>
  <c r="N2627" i="9"/>
  <c r="N2628" i="9"/>
  <c r="N2629" i="9"/>
  <c r="N2630" i="9"/>
  <c r="N2631" i="9"/>
  <c r="N2632" i="9"/>
  <c r="N2633" i="9"/>
  <c r="N2634" i="9"/>
  <c r="N2635" i="9"/>
  <c r="N2636" i="9"/>
  <c r="N2637" i="9"/>
  <c r="N2638" i="9"/>
  <c r="N2639" i="9"/>
  <c r="N2640" i="9"/>
  <c r="N2641" i="9"/>
  <c r="N2642" i="9"/>
  <c r="N2643" i="9"/>
  <c r="N2644" i="9"/>
  <c r="N2645" i="9"/>
  <c r="N2646" i="9"/>
  <c r="N2647" i="9"/>
  <c r="N2648" i="9"/>
  <c r="N2649" i="9"/>
  <c r="N2650" i="9"/>
  <c r="N2651" i="9"/>
  <c r="N2652" i="9"/>
  <c r="N2653" i="9"/>
  <c r="N2654" i="9"/>
  <c r="N2655" i="9"/>
  <c r="N2656" i="9"/>
  <c r="N2657" i="9"/>
  <c r="N2658" i="9"/>
  <c r="N2659" i="9"/>
  <c r="N2660" i="9"/>
  <c r="N2661" i="9"/>
  <c r="N2662" i="9"/>
  <c r="N2663" i="9"/>
  <c r="N2664" i="9"/>
  <c r="N2665" i="9"/>
  <c r="N2666" i="9"/>
  <c r="N2667" i="9"/>
  <c r="N2668" i="9"/>
  <c r="N2669" i="9"/>
  <c r="N2670" i="9"/>
  <c r="N2671" i="9"/>
  <c r="N2672" i="9"/>
  <c r="N2673" i="9"/>
  <c r="N2674" i="9"/>
  <c r="N2675" i="9"/>
  <c r="N2676" i="9"/>
  <c r="N2677" i="9"/>
  <c r="N2678" i="9"/>
  <c r="N2679" i="9"/>
  <c r="N2680" i="9"/>
  <c r="N2681" i="9"/>
  <c r="N2682" i="9"/>
  <c r="N2683" i="9"/>
  <c r="N2684" i="9"/>
  <c r="N2685" i="9"/>
  <c r="N2686" i="9"/>
  <c r="N2687" i="9"/>
  <c r="N2688" i="9"/>
  <c r="N2689" i="9"/>
  <c r="N2690" i="9"/>
  <c r="N2691" i="9"/>
  <c r="N2692" i="9"/>
  <c r="N2693" i="9"/>
  <c r="N2694" i="9"/>
  <c r="N2695" i="9"/>
  <c r="N2696" i="9"/>
  <c r="N2697" i="9"/>
  <c r="N2698" i="9"/>
  <c r="N2699" i="9"/>
  <c r="N2700" i="9"/>
  <c r="N2701" i="9"/>
  <c r="N2702" i="9"/>
  <c r="N2703" i="9"/>
  <c r="N2704" i="9"/>
  <c r="N2705" i="9"/>
  <c r="N2706" i="9"/>
  <c r="N2707" i="9"/>
  <c r="N2708" i="9"/>
  <c r="N2709" i="9"/>
  <c r="N2710" i="9"/>
  <c r="N2711" i="9"/>
  <c r="N2712" i="9"/>
  <c r="N2713" i="9"/>
  <c r="N2714" i="9"/>
  <c r="N2715" i="9"/>
  <c r="N2716" i="9"/>
  <c r="N2717" i="9"/>
  <c r="N2718" i="9"/>
  <c r="N2719" i="9"/>
  <c r="N2720" i="9"/>
  <c r="N2721" i="9"/>
  <c r="N2722" i="9"/>
  <c r="N2723" i="9"/>
  <c r="N2724" i="9"/>
  <c r="N2725" i="9"/>
  <c r="N2726" i="9"/>
  <c r="N2727" i="9"/>
  <c r="N2728" i="9"/>
  <c r="N2729" i="9"/>
  <c r="N2730" i="9"/>
  <c r="N2731" i="9"/>
  <c r="N2732" i="9"/>
  <c r="N2733" i="9"/>
  <c r="N2734" i="9"/>
  <c r="N2735" i="9"/>
  <c r="N2736" i="9"/>
  <c r="N2737" i="9"/>
  <c r="N2738" i="9"/>
  <c r="N2739" i="9"/>
  <c r="N2740" i="9"/>
  <c r="N2741" i="9"/>
  <c r="N2742" i="9"/>
  <c r="N2743" i="9"/>
  <c r="N2744" i="9"/>
  <c r="N2745" i="9"/>
  <c r="N2746" i="9"/>
  <c r="N2747" i="9"/>
  <c r="N2748" i="9"/>
  <c r="N2749" i="9"/>
  <c r="N2750" i="9"/>
  <c r="N2751" i="9"/>
  <c r="N2752" i="9"/>
  <c r="N2753" i="9"/>
  <c r="N2754" i="9"/>
  <c r="N2755" i="9"/>
  <c r="N2756" i="9"/>
  <c r="N2757" i="9"/>
  <c r="N2758" i="9"/>
  <c r="N2759" i="9"/>
  <c r="N2760" i="9"/>
  <c r="N2761" i="9"/>
  <c r="N2762" i="9"/>
  <c r="N2763" i="9"/>
  <c r="N2764" i="9"/>
  <c r="N2765" i="9"/>
  <c r="N2766" i="9"/>
  <c r="N2767" i="9"/>
  <c r="N2768" i="9"/>
  <c r="N2769" i="9"/>
  <c r="N2770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K343" i="9"/>
  <c r="K344" i="9"/>
  <c r="K345" i="9"/>
  <c r="K346" i="9"/>
  <c r="K347" i="9"/>
  <c r="K348" i="9"/>
  <c r="K349" i="9"/>
  <c r="K350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1" i="9"/>
  <c r="K442" i="9"/>
  <c r="K443" i="9"/>
  <c r="K444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4" i="9"/>
  <c r="K505" i="9"/>
  <c r="K506" i="9"/>
  <c r="K507" i="9"/>
  <c r="K508" i="9"/>
  <c r="K509" i="9"/>
  <c r="K510" i="9"/>
  <c r="K511" i="9"/>
  <c r="K512" i="9"/>
  <c r="K513" i="9"/>
  <c r="K514" i="9"/>
  <c r="K515" i="9"/>
  <c r="K516" i="9"/>
  <c r="K517" i="9"/>
  <c r="K518" i="9"/>
  <c r="K519" i="9"/>
  <c r="K520" i="9"/>
  <c r="K521" i="9"/>
  <c r="K522" i="9"/>
  <c r="K523" i="9"/>
  <c r="K524" i="9"/>
  <c r="K525" i="9"/>
  <c r="K526" i="9"/>
  <c r="K527" i="9"/>
  <c r="K528" i="9"/>
  <c r="K529" i="9"/>
  <c r="K530" i="9"/>
  <c r="K531" i="9"/>
  <c r="K532" i="9"/>
  <c r="K533" i="9"/>
  <c r="K534" i="9"/>
  <c r="K535" i="9"/>
  <c r="K536" i="9"/>
  <c r="K537" i="9"/>
  <c r="K538" i="9"/>
  <c r="K539" i="9"/>
  <c r="K540" i="9"/>
  <c r="K541" i="9"/>
  <c r="K542" i="9"/>
  <c r="K543" i="9"/>
  <c r="K544" i="9"/>
  <c r="K545" i="9"/>
  <c r="K546" i="9"/>
  <c r="K547" i="9"/>
  <c r="K548" i="9"/>
  <c r="K549" i="9"/>
  <c r="K550" i="9"/>
  <c r="K551" i="9"/>
  <c r="K552" i="9"/>
  <c r="K553" i="9"/>
  <c r="K554" i="9"/>
  <c r="K555" i="9"/>
  <c r="K556" i="9"/>
  <c r="K557" i="9"/>
  <c r="K558" i="9"/>
  <c r="K559" i="9"/>
  <c r="K560" i="9"/>
  <c r="K561" i="9"/>
  <c r="K562" i="9"/>
  <c r="K563" i="9"/>
  <c r="K564" i="9"/>
  <c r="K565" i="9"/>
  <c r="K566" i="9"/>
  <c r="K567" i="9"/>
  <c r="K568" i="9"/>
  <c r="K569" i="9"/>
  <c r="K570" i="9"/>
  <c r="K571" i="9"/>
  <c r="K572" i="9"/>
  <c r="K573" i="9"/>
  <c r="K574" i="9"/>
  <c r="K575" i="9"/>
  <c r="K576" i="9"/>
  <c r="K577" i="9"/>
  <c r="K578" i="9"/>
  <c r="K579" i="9"/>
  <c r="K580" i="9"/>
  <c r="K581" i="9"/>
  <c r="K582" i="9"/>
  <c r="K583" i="9"/>
  <c r="K584" i="9"/>
  <c r="K585" i="9"/>
  <c r="K586" i="9"/>
  <c r="K587" i="9"/>
  <c r="K588" i="9"/>
  <c r="K589" i="9"/>
  <c r="K590" i="9"/>
  <c r="K591" i="9"/>
  <c r="K592" i="9"/>
  <c r="K593" i="9"/>
  <c r="K594" i="9"/>
  <c r="K595" i="9"/>
  <c r="K596" i="9"/>
  <c r="K597" i="9"/>
  <c r="K598" i="9"/>
  <c r="K599" i="9"/>
  <c r="K600" i="9"/>
  <c r="K601" i="9"/>
  <c r="K602" i="9"/>
  <c r="K603" i="9"/>
  <c r="K604" i="9"/>
  <c r="K605" i="9"/>
  <c r="K606" i="9"/>
  <c r="K607" i="9"/>
  <c r="K608" i="9"/>
  <c r="K609" i="9"/>
  <c r="K610" i="9"/>
  <c r="K611" i="9"/>
  <c r="K612" i="9"/>
  <c r="K613" i="9"/>
  <c r="K614" i="9"/>
  <c r="K615" i="9"/>
  <c r="K616" i="9"/>
  <c r="K617" i="9"/>
  <c r="K618" i="9"/>
  <c r="K619" i="9"/>
  <c r="K620" i="9"/>
  <c r="K621" i="9"/>
  <c r="K622" i="9"/>
  <c r="K623" i="9"/>
  <c r="K624" i="9"/>
  <c r="K625" i="9"/>
  <c r="K626" i="9"/>
  <c r="K627" i="9"/>
  <c r="K628" i="9"/>
  <c r="K629" i="9"/>
  <c r="K630" i="9"/>
  <c r="K631" i="9"/>
  <c r="K632" i="9"/>
  <c r="K633" i="9"/>
  <c r="K634" i="9"/>
  <c r="K635" i="9"/>
  <c r="K636" i="9"/>
  <c r="K637" i="9"/>
  <c r="K638" i="9"/>
  <c r="K639" i="9"/>
  <c r="K640" i="9"/>
  <c r="K641" i="9"/>
  <c r="K642" i="9"/>
  <c r="K643" i="9"/>
  <c r="K644" i="9"/>
  <c r="K645" i="9"/>
  <c r="K646" i="9"/>
  <c r="K647" i="9"/>
  <c r="K648" i="9"/>
  <c r="K649" i="9"/>
  <c r="K650" i="9"/>
  <c r="K651" i="9"/>
  <c r="K652" i="9"/>
  <c r="K653" i="9"/>
  <c r="K654" i="9"/>
  <c r="K655" i="9"/>
  <c r="K656" i="9"/>
  <c r="K657" i="9"/>
  <c r="K658" i="9"/>
  <c r="K659" i="9"/>
  <c r="K660" i="9"/>
  <c r="K661" i="9"/>
  <c r="K662" i="9"/>
  <c r="K663" i="9"/>
  <c r="K664" i="9"/>
  <c r="K665" i="9"/>
  <c r="K666" i="9"/>
  <c r="K667" i="9"/>
  <c r="K668" i="9"/>
  <c r="K669" i="9"/>
  <c r="K670" i="9"/>
  <c r="K671" i="9"/>
  <c r="K672" i="9"/>
  <c r="K673" i="9"/>
  <c r="K674" i="9"/>
  <c r="K675" i="9"/>
  <c r="K676" i="9"/>
  <c r="K677" i="9"/>
  <c r="K678" i="9"/>
  <c r="K679" i="9"/>
  <c r="K680" i="9"/>
  <c r="K681" i="9"/>
  <c r="K682" i="9"/>
  <c r="K683" i="9"/>
  <c r="K684" i="9"/>
  <c r="K685" i="9"/>
  <c r="K686" i="9"/>
  <c r="K687" i="9"/>
  <c r="K688" i="9"/>
  <c r="K689" i="9"/>
  <c r="K690" i="9"/>
  <c r="K691" i="9"/>
  <c r="K692" i="9"/>
  <c r="K693" i="9"/>
  <c r="K694" i="9"/>
  <c r="K695" i="9"/>
  <c r="K696" i="9"/>
  <c r="K697" i="9"/>
  <c r="K698" i="9"/>
  <c r="K699" i="9"/>
  <c r="K700" i="9"/>
  <c r="K701" i="9"/>
  <c r="K702" i="9"/>
  <c r="K703" i="9"/>
  <c r="K704" i="9"/>
  <c r="K705" i="9"/>
  <c r="K706" i="9"/>
  <c r="K707" i="9"/>
  <c r="K708" i="9"/>
  <c r="K709" i="9"/>
  <c r="K710" i="9"/>
  <c r="K711" i="9"/>
  <c r="K712" i="9"/>
  <c r="K713" i="9"/>
  <c r="K714" i="9"/>
  <c r="K715" i="9"/>
  <c r="K716" i="9"/>
  <c r="K717" i="9"/>
  <c r="K718" i="9"/>
  <c r="K719" i="9"/>
  <c r="K720" i="9"/>
  <c r="K721" i="9"/>
  <c r="K722" i="9"/>
  <c r="K723" i="9"/>
  <c r="K724" i="9"/>
  <c r="K725" i="9"/>
  <c r="K726" i="9"/>
  <c r="K727" i="9"/>
  <c r="K728" i="9"/>
  <c r="K729" i="9"/>
  <c r="K730" i="9"/>
  <c r="K731" i="9"/>
  <c r="K732" i="9"/>
  <c r="K733" i="9"/>
  <c r="K734" i="9"/>
  <c r="K735" i="9"/>
  <c r="K736" i="9"/>
  <c r="K737" i="9"/>
  <c r="K738" i="9"/>
  <c r="K739" i="9"/>
  <c r="K740" i="9"/>
  <c r="K741" i="9"/>
  <c r="K742" i="9"/>
  <c r="K743" i="9"/>
  <c r="K744" i="9"/>
  <c r="K745" i="9"/>
  <c r="K746" i="9"/>
  <c r="K747" i="9"/>
  <c r="K748" i="9"/>
  <c r="K749" i="9"/>
  <c r="K750" i="9"/>
  <c r="K751" i="9"/>
  <c r="K752" i="9"/>
  <c r="K753" i="9"/>
  <c r="K754" i="9"/>
  <c r="K755" i="9"/>
  <c r="K756" i="9"/>
  <c r="K757" i="9"/>
  <c r="K758" i="9"/>
  <c r="K759" i="9"/>
  <c r="K760" i="9"/>
  <c r="K761" i="9"/>
  <c r="K762" i="9"/>
  <c r="K763" i="9"/>
  <c r="K764" i="9"/>
  <c r="K765" i="9"/>
  <c r="K766" i="9"/>
  <c r="K767" i="9"/>
  <c r="K768" i="9"/>
  <c r="K769" i="9"/>
  <c r="K770" i="9"/>
  <c r="K771" i="9"/>
  <c r="K772" i="9"/>
  <c r="K773" i="9"/>
  <c r="K774" i="9"/>
  <c r="K775" i="9"/>
  <c r="K776" i="9"/>
  <c r="K777" i="9"/>
  <c r="K778" i="9"/>
  <c r="K779" i="9"/>
  <c r="K780" i="9"/>
  <c r="K781" i="9"/>
  <c r="K782" i="9"/>
  <c r="K783" i="9"/>
  <c r="K784" i="9"/>
  <c r="K785" i="9"/>
  <c r="K786" i="9"/>
  <c r="K787" i="9"/>
  <c r="K788" i="9"/>
  <c r="K789" i="9"/>
  <c r="K790" i="9"/>
  <c r="K791" i="9"/>
  <c r="K792" i="9"/>
  <c r="K793" i="9"/>
  <c r="K794" i="9"/>
  <c r="K795" i="9"/>
  <c r="K796" i="9"/>
  <c r="K797" i="9"/>
  <c r="K798" i="9"/>
  <c r="K799" i="9"/>
  <c r="K800" i="9"/>
  <c r="K801" i="9"/>
  <c r="K802" i="9"/>
  <c r="K803" i="9"/>
  <c r="K804" i="9"/>
  <c r="K805" i="9"/>
  <c r="K806" i="9"/>
  <c r="K807" i="9"/>
  <c r="K808" i="9"/>
  <c r="K809" i="9"/>
  <c r="K810" i="9"/>
  <c r="K811" i="9"/>
  <c r="K812" i="9"/>
  <c r="K813" i="9"/>
  <c r="K814" i="9"/>
  <c r="K815" i="9"/>
  <c r="K816" i="9"/>
  <c r="K817" i="9"/>
  <c r="K818" i="9"/>
  <c r="K819" i="9"/>
  <c r="K820" i="9"/>
  <c r="K821" i="9"/>
  <c r="K822" i="9"/>
  <c r="K823" i="9"/>
  <c r="K824" i="9"/>
  <c r="K825" i="9"/>
  <c r="K826" i="9"/>
  <c r="K827" i="9"/>
  <c r="K828" i="9"/>
  <c r="K829" i="9"/>
  <c r="K830" i="9"/>
  <c r="K831" i="9"/>
  <c r="K832" i="9"/>
  <c r="K833" i="9"/>
  <c r="K834" i="9"/>
  <c r="K835" i="9"/>
  <c r="K836" i="9"/>
  <c r="K837" i="9"/>
  <c r="K838" i="9"/>
  <c r="K839" i="9"/>
  <c r="K840" i="9"/>
  <c r="K841" i="9"/>
  <c r="K842" i="9"/>
  <c r="K843" i="9"/>
  <c r="K844" i="9"/>
  <c r="K845" i="9"/>
  <c r="K846" i="9"/>
  <c r="K847" i="9"/>
  <c r="K848" i="9"/>
  <c r="K849" i="9"/>
  <c r="K850" i="9"/>
  <c r="K851" i="9"/>
  <c r="K852" i="9"/>
  <c r="K853" i="9"/>
  <c r="K854" i="9"/>
  <c r="K855" i="9"/>
  <c r="K856" i="9"/>
  <c r="K857" i="9"/>
  <c r="K858" i="9"/>
  <c r="K859" i="9"/>
  <c r="K860" i="9"/>
  <c r="K861" i="9"/>
  <c r="K862" i="9"/>
  <c r="K863" i="9"/>
  <c r="K864" i="9"/>
  <c r="K865" i="9"/>
  <c r="K866" i="9"/>
  <c r="K867" i="9"/>
  <c r="K868" i="9"/>
  <c r="K869" i="9"/>
  <c r="K870" i="9"/>
  <c r="K871" i="9"/>
  <c r="K872" i="9"/>
  <c r="K873" i="9"/>
  <c r="K874" i="9"/>
  <c r="K875" i="9"/>
  <c r="K876" i="9"/>
  <c r="K877" i="9"/>
  <c r="K878" i="9"/>
  <c r="K879" i="9"/>
  <c r="K880" i="9"/>
  <c r="K881" i="9"/>
  <c r="K882" i="9"/>
  <c r="K883" i="9"/>
  <c r="K884" i="9"/>
  <c r="K885" i="9"/>
  <c r="K886" i="9"/>
  <c r="K887" i="9"/>
  <c r="K888" i="9"/>
  <c r="K889" i="9"/>
  <c r="K890" i="9"/>
  <c r="K891" i="9"/>
  <c r="K892" i="9"/>
  <c r="K893" i="9"/>
  <c r="K894" i="9"/>
  <c r="K895" i="9"/>
  <c r="K896" i="9"/>
  <c r="K897" i="9"/>
  <c r="K898" i="9"/>
  <c r="K899" i="9"/>
  <c r="K900" i="9"/>
  <c r="K901" i="9"/>
  <c r="K902" i="9"/>
  <c r="K903" i="9"/>
  <c r="K904" i="9"/>
  <c r="K905" i="9"/>
  <c r="K906" i="9"/>
  <c r="K907" i="9"/>
  <c r="K908" i="9"/>
  <c r="K909" i="9"/>
  <c r="K910" i="9"/>
  <c r="K911" i="9"/>
  <c r="K912" i="9"/>
  <c r="K913" i="9"/>
  <c r="K914" i="9"/>
  <c r="K915" i="9"/>
  <c r="K916" i="9"/>
  <c r="K917" i="9"/>
  <c r="K918" i="9"/>
  <c r="K919" i="9"/>
  <c r="K920" i="9"/>
  <c r="K921" i="9"/>
  <c r="K922" i="9"/>
  <c r="K923" i="9"/>
  <c r="K924" i="9"/>
  <c r="K925" i="9"/>
  <c r="K926" i="9"/>
  <c r="K927" i="9"/>
  <c r="K928" i="9"/>
  <c r="K929" i="9"/>
  <c r="K930" i="9"/>
  <c r="K931" i="9"/>
  <c r="K932" i="9"/>
  <c r="K933" i="9"/>
  <c r="K934" i="9"/>
  <c r="K935" i="9"/>
  <c r="K936" i="9"/>
  <c r="K937" i="9"/>
  <c r="K938" i="9"/>
  <c r="K939" i="9"/>
  <c r="K940" i="9"/>
  <c r="K941" i="9"/>
  <c r="K942" i="9"/>
  <c r="K943" i="9"/>
  <c r="K944" i="9"/>
  <c r="K945" i="9"/>
  <c r="K946" i="9"/>
  <c r="K947" i="9"/>
  <c r="K948" i="9"/>
  <c r="K949" i="9"/>
  <c r="K950" i="9"/>
  <c r="K951" i="9"/>
  <c r="K952" i="9"/>
  <c r="K953" i="9"/>
  <c r="K954" i="9"/>
  <c r="K955" i="9"/>
  <c r="K956" i="9"/>
  <c r="K957" i="9"/>
  <c r="K958" i="9"/>
  <c r="K959" i="9"/>
  <c r="K960" i="9"/>
  <c r="K961" i="9"/>
  <c r="K962" i="9"/>
  <c r="K963" i="9"/>
  <c r="K964" i="9"/>
  <c r="K965" i="9"/>
  <c r="K966" i="9"/>
  <c r="K967" i="9"/>
  <c r="K968" i="9"/>
  <c r="K969" i="9"/>
  <c r="K970" i="9"/>
  <c r="K971" i="9"/>
  <c r="K972" i="9"/>
  <c r="K973" i="9"/>
  <c r="K974" i="9"/>
  <c r="K975" i="9"/>
  <c r="K976" i="9"/>
  <c r="K977" i="9"/>
  <c r="K978" i="9"/>
  <c r="K979" i="9"/>
  <c r="K980" i="9"/>
  <c r="K981" i="9"/>
  <c r="K982" i="9"/>
  <c r="K983" i="9"/>
  <c r="K984" i="9"/>
  <c r="K985" i="9"/>
  <c r="K986" i="9"/>
  <c r="K987" i="9"/>
  <c r="K988" i="9"/>
  <c r="K989" i="9"/>
  <c r="K990" i="9"/>
  <c r="K991" i="9"/>
  <c r="K992" i="9"/>
  <c r="K993" i="9"/>
  <c r="K994" i="9"/>
  <c r="K995" i="9"/>
  <c r="K996" i="9"/>
  <c r="K997" i="9"/>
  <c r="K998" i="9"/>
  <c r="K999" i="9"/>
  <c r="K1000" i="9"/>
  <c r="K1001" i="9"/>
  <c r="K1002" i="9"/>
  <c r="K1003" i="9"/>
  <c r="K1004" i="9"/>
  <c r="K1005" i="9"/>
  <c r="K1006" i="9"/>
  <c r="K1007" i="9"/>
  <c r="K1008" i="9"/>
  <c r="K1009" i="9"/>
  <c r="K1010" i="9"/>
  <c r="K1011" i="9"/>
  <c r="K1012" i="9"/>
  <c r="K1013" i="9"/>
  <c r="K1014" i="9"/>
  <c r="K1015" i="9"/>
  <c r="K1016" i="9"/>
  <c r="K1017" i="9"/>
  <c r="K1018" i="9"/>
  <c r="K1019" i="9"/>
  <c r="K1020" i="9"/>
  <c r="K1021" i="9"/>
  <c r="K1022" i="9"/>
  <c r="K1023" i="9"/>
  <c r="K1024" i="9"/>
  <c r="K1025" i="9"/>
  <c r="K1026" i="9"/>
  <c r="K1027" i="9"/>
  <c r="K1028" i="9"/>
  <c r="K1029" i="9"/>
  <c r="K1030" i="9"/>
  <c r="K1031" i="9"/>
  <c r="K1032" i="9"/>
  <c r="K1033" i="9"/>
  <c r="K1034" i="9"/>
  <c r="K1035" i="9"/>
  <c r="K1036" i="9"/>
  <c r="K1037" i="9"/>
  <c r="K1038" i="9"/>
  <c r="K1039" i="9"/>
  <c r="K1040" i="9"/>
  <c r="K1041" i="9"/>
  <c r="K1042" i="9"/>
  <c r="K1043" i="9"/>
  <c r="K1044" i="9"/>
  <c r="K1045" i="9"/>
  <c r="K1046" i="9"/>
  <c r="K1047" i="9"/>
  <c r="K1048" i="9"/>
  <c r="K1049" i="9"/>
  <c r="K1050" i="9"/>
  <c r="K1051" i="9"/>
  <c r="K1052" i="9"/>
  <c r="K1053" i="9"/>
  <c r="K1054" i="9"/>
  <c r="K1055" i="9"/>
  <c r="K1056" i="9"/>
  <c r="K1057" i="9"/>
  <c r="K1058" i="9"/>
  <c r="K1059" i="9"/>
  <c r="K1060" i="9"/>
  <c r="K1061" i="9"/>
  <c r="K1062" i="9"/>
  <c r="K1063" i="9"/>
  <c r="K1064" i="9"/>
  <c r="K1065" i="9"/>
  <c r="K1066" i="9"/>
  <c r="K1067" i="9"/>
  <c r="K1068" i="9"/>
  <c r="K1069" i="9"/>
  <c r="K1070" i="9"/>
  <c r="K1071" i="9"/>
  <c r="K1072" i="9"/>
  <c r="K1073" i="9"/>
  <c r="K1074" i="9"/>
  <c r="K1075" i="9"/>
  <c r="K1076" i="9"/>
  <c r="K1077" i="9"/>
  <c r="K1078" i="9"/>
  <c r="K1079" i="9"/>
  <c r="K1080" i="9"/>
  <c r="K1081" i="9"/>
  <c r="K1082" i="9"/>
  <c r="K1083" i="9"/>
  <c r="K1084" i="9"/>
  <c r="K1085" i="9"/>
  <c r="K1086" i="9"/>
  <c r="K1087" i="9"/>
  <c r="K1088" i="9"/>
  <c r="K1089" i="9"/>
  <c r="K1090" i="9"/>
  <c r="K1091" i="9"/>
  <c r="K1092" i="9"/>
  <c r="K1093" i="9"/>
  <c r="K1094" i="9"/>
  <c r="K1095" i="9"/>
  <c r="K1096" i="9"/>
  <c r="K1097" i="9"/>
  <c r="K1098" i="9"/>
  <c r="K1099" i="9"/>
  <c r="K1100" i="9"/>
  <c r="K1101" i="9"/>
  <c r="K1102" i="9"/>
  <c r="K1103" i="9"/>
  <c r="K1104" i="9"/>
  <c r="K1105" i="9"/>
  <c r="K1106" i="9"/>
  <c r="K1107" i="9"/>
  <c r="K1108" i="9"/>
  <c r="K1109" i="9"/>
  <c r="K1110" i="9"/>
  <c r="K1111" i="9"/>
  <c r="K1112" i="9"/>
  <c r="K1113" i="9"/>
  <c r="K1114" i="9"/>
  <c r="K1115" i="9"/>
  <c r="K1116" i="9"/>
  <c r="K1117" i="9"/>
  <c r="K1118" i="9"/>
  <c r="K1119" i="9"/>
  <c r="K1120" i="9"/>
  <c r="K1121" i="9"/>
  <c r="K1122" i="9"/>
  <c r="K1123" i="9"/>
  <c r="K1124" i="9"/>
  <c r="K1125" i="9"/>
  <c r="K1126" i="9"/>
  <c r="K1127" i="9"/>
  <c r="K1128" i="9"/>
  <c r="K1129" i="9"/>
  <c r="K1130" i="9"/>
  <c r="K1131" i="9"/>
  <c r="K1132" i="9"/>
  <c r="K1133" i="9"/>
  <c r="K1134" i="9"/>
  <c r="K1135" i="9"/>
  <c r="K1136" i="9"/>
  <c r="K1137" i="9"/>
  <c r="K1138" i="9"/>
  <c r="K1139" i="9"/>
  <c r="K1140" i="9"/>
  <c r="K1141" i="9"/>
  <c r="K1142" i="9"/>
  <c r="K1143" i="9"/>
  <c r="K1144" i="9"/>
  <c r="K1145" i="9"/>
  <c r="K1146" i="9"/>
  <c r="K1147" i="9"/>
  <c r="K1148" i="9"/>
  <c r="K1149" i="9"/>
  <c r="K1150" i="9"/>
  <c r="K1151" i="9"/>
  <c r="K1152" i="9"/>
  <c r="K1153" i="9"/>
  <c r="K1154" i="9"/>
  <c r="K1155" i="9"/>
  <c r="K1156" i="9"/>
  <c r="K1157" i="9"/>
  <c r="K1158" i="9"/>
  <c r="K1159" i="9"/>
  <c r="K1160" i="9"/>
  <c r="K1161" i="9"/>
  <c r="K1162" i="9"/>
  <c r="K1163" i="9"/>
  <c r="K1164" i="9"/>
  <c r="K1165" i="9"/>
  <c r="K1166" i="9"/>
  <c r="K1167" i="9"/>
  <c r="K1168" i="9"/>
  <c r="K1169" i="9"/>
  <c r="K1170" i="9"/>
  <c r="K1171" i="9"/>
  <c r="K1172" i="9"/>
  <c r="K1173" i="9"/>
  <c r="K1174" i="9"/>
  <c r="K1175" i="9"/>
  <c r="K1176" i="9"/>
  <c r="K1177" i="9"/>
  <c r="K1178" i="9"/>
  <c r="K1179" i="9"/>
  <c r="K1180" i="9"/>
  <c r="K1181" i="9"/>
  <c r="K1182" i="9"/>
  <c r="K1183" i="9"/>
  <c r="K1184" i="9"/>
  <c r="K1185" i="9"/>
  <c r="K1186" i="9"/>
  <c r="K1187" i="9"/>
  <c r="K1188" i="9"/>
  <c r="K1189" i="9"/>
  <c r="K1190" i="9"/>
  <c r="K1191" i="9"/>
  <c r="K1192" i="9"/>
  <c r="K1193" i="9"/>
  <c r="K1194" i="9"/>
  <c r="K1195" i="9"/>
  <c r="K1196" i="9"/>
  <c r="K1197" i="9"/>
  <c r="K1198" i="9"/>
  <c r="K1199" i="9"/>
  <c r="K1200" i="9"/>
  <c r="K1201" i="9"/>
  <c r="K1202" i="9"/>
  <c r="K1203" i="9"/>
  <c r="K1204" i="9"/>
  <c r="K1205" i="9"/>
  <c r="K1206" i="9"/>
  <c r="K1207" i="9"/>
  <c r="K1208" i="9"/>
  <c r="K1209" i="9"/>
  <c r="K1210" i="9"/>
  <c r="K1211" i="9"/>
  <c r="K1212" i="9"/>
  <c r="K1213" i="9"/>
  <c r="K1214" i="9"/>
  <c r="K1215" i="9"/>
  <c r="K1216" i="9"/>
  <c r="K1217" i="9"/>
  <c r="K1218" i="9"/>
  <c r="K1219" i="9"/>
  <c r="K1220" i="9"/>
  <c r="K1221" i="9"/>
  <c r="K1222" i="9"/>
  <c r="K1223" i="9"/>
  <c r="K1224" i="9"/>
  <c r="K1225" i="9"/>
  <c r="K1226" i="9"/>
  <c r="K1227" i="9"/>
  <c r="K1228" i="9"/>
  <c r="K1229" i="9"/>
  <c r="K1230" i="9"/>
  <c r="K1231" i="9"/>
  <c r="K1232" i="9"/>
  <c r="K1233" i="9"/>
  <c r="K1234" i="9"/>
  <c r="K1235" i="9"/>
  <c r="K1236" i="9"/>
  <c r="K1237" i="9"/>
  <c r="K1238" i="9"/>
  <c r="K1239" i="9"/>
  <c r="K1240" i="9"/>
  <c r="K1241" i="9"/>
  <c r="K1242" i="9"/>
  <c r="K1243" i="9"/>
  <c r="K1244" i="9"/>
  <c r="K1245" i="9"/>
  <c r="K1246" i="9"/>
  <c r="K1247" i="9"/>
  <c r="K1248" i="9"/>
  <c r="K1249" i="9"/>
  <c r="K1250" i="9"/>
  <c r="K1251" i="9"/>
  <c r="K1252" i="9"/>
  <c r="K1253" i="9"/>
  <c r="K1254" i="9"/>
  <c r="K1255" i="9"/>
  <c r="K1256" i="9"/>
  <c r="K1257" i="9"/>
  <c r="K1258" i="9"/>
  <c r="K1259" i="9"/>
  <c r="K1260" i="9"/>
  <c r="K1261" i="9"/>
  <c r="K1262" i="9"/>
  <c r="K1263" i="9"/>
  <c r="K1264" i="9"/>
  <c r="K1265" i="9"/>
  <c r="K1266" i="9"/>
  <c r="K1267" i="9"/>
  <c r="K1268" i="9"/>
  <c r="K1269" i="9"/>
  <c r="K1270" i="9"/>
  <c r="K1271" i="9"/>
  <c r="K1272" i="9"/>
  <c r="K1273" i="9"/>
  <c r="K1274" i="9"/>
  <c r="K1275" i="9"/>
  <c r="K1276" i="9"/>
  <c r="K1277" i="9"/>
  <c r="K1278" i="9"/>
  <c r="K1279" i="9"/>
  <c r="K1280" i="9"/>
  <c r="K1281" i="9"/>
  <c r="K1282" i="9"/>
  <c r="K1283" i="9"/>
  <c r="K1284" i="9"/>
  <c r="K1285" i="9"/>
  <c r="K1286" i="9"/>
  <c r="K1287" i="9"/>
  <c r="K1288" i="9"/>
  <c r="K1289" i="9"/>
  <c r="K1290" i="9"/>
  <c r="K1291" i="9"/>
  <c r="K1292" i="9"/>
  <c r="K1293" i="9"/>
  <c r="K1294" i="9"/>
  <c r="K1295" i="9"/>
  <c r="K1296" i="9"/>
  <c r="K1297" i="9"/>
  <c r="K1298" i="9"/>
  <c r="K1299" i="9"/>
  <c r="K1300" i="9"/>
  <c r="K1301" i="9"/>
  <c r="K1302" i="9"/>
  <c r="K1303" i="9"/>
  <c r="K1304" i="9"/>
  <c r="K1305" i="9"/>
  <c r="K1306" i="9"/>
  <c r="K1307" i="9"/>
  <c r="K1308" i="9"/>
  <c r="K1309" i="9"/>
  <c r="K1310" i="9"/>
  <c r="K1311" i="9"/>
  <c r="K1312" i="9"/>
  <c r="K1313" i="9"/>
  <c r="K1314" i="9"/>
  <c r="K1315" i="9"/>
  <c r="K1316" i="9"/>
  <c r="K1317" i="9"/>
  <c r="K1318" i="9"/>
  <c r="K1319" i="9"/>
  <c r="K1320" i="9"/>
  <c r="K1321" i="9"/>
  <c r="K1322" i="9"/>
  <c r="K1323" i="9"/>
  <c r="K1324" i="9"/>
  <c r="K1325" i="9"/>
  <c r="K1326" i="9"/>
  <c r="K1327" i="9"/>
  <c r="K1328" i="9"/>
  <c r="K1329" i="9"/>
  <c r="K1330" i="9"/>
  <c r="K1331" i="9"/>
  <c r="K1332" i="9"/>
  <c r="K1333" i="9"/>
  <c r="K1334" i="9"/>
  <c r="K1335" i="9"/>
  <c r="K1336" i="9"/>
  <c r="K1337" i="9"/>
  <c r="K1338" i="9"/>
  <c r="K1339" i="9"/>
  <c r="K1340" i="9"/>
  <c r="K1341" i="9"/>
  <c r="K1342" i="9"/>
  <c r="K1343" i="9"/>
  <c r="K1344" i="9"/>
  <c r="K1345" i="9"/>
  <c r="K1346" i="9"/>
  <c r="K1347" i="9"/>
  <c r="K1348" i="9"/>
  <c r="K1349" i="9"/>
  <c r="K1350" i="9"/>
  <c r="K1351" i="9"/>
  <c r="K1352" i="9"/>
  <c r="K1353" i="9"/>
  <c r="K1354" i="9"/>
  <c r="K1355" i="9"/>
  <c r="K1356" i="9"/>
  <c r="K1357" i="9"/>
  <c r="K1358" i="9"/>
  <c r="K1359" i="9"/>
  <c r="K1360" i="9"/>
  <c r="K1361" i="9"/>
  <c r="K1362" i="9"/>
  <c r="K1363" i="9"/>
  <c r="K1364" i="9"/>
  <c r="K1365" i="9"/>
  <c r="K1366" i="9"/>
  <c r="K1367" i="9"/>
  <c r="K1368" i="9"/>
  <c r="K1369" i="9"/>
  <c r="K1370" i="9"/>
  <c r="K1371" i="9"/>
  <c r="K1372" i="9"/>
  <c r="K1373" i="9"/>
  <c r="K1374" i="9"/>
  <c r="K1375" i="9"/>
  <c r="K1376" i="9"/>
  <c r="K1377" i="9"/>
  <c r="K1378" i="9"/>
  <c r="K1379" i="9"/>
  <c r="K1380" i="9"/>
  <c r="K1381" i="9"/>
  <c r="K1382" i="9"/>
  <c r="K1383" i="9"/>
  <c r="K1384" i="9"/>
  <c r="K1385" i="9"/>
  <c r="K1386" i="9"/>
  <c r="K1387" i="9"/>
  <c r="K1388" i="9"/>
  <c r="K1389" i="9"/>
  <c r="K1390" i="9"/>
  <c r="K1391" i="9"/>
  <c r="K1392" i="9"/>
  <c r="K1393" i="9"/>
  <c r="K1394" i="9"/>
  <c r="K1395" i="9"/>
  <c r="K1396" i="9"/>
  <c r="K1397" i="9"/>
  <c r="K1398" i="9"/>
  <c r="K1399" i="9"/>
  <c r="K1400" i="9"/>
  <c r="K1401" i="9"/>
  <c r="K1402" i="9"/>
  <c r="K1403" i="9"/>
  <c r="K1404" i="9"/>
  <c r="K1405" i="9"/>
  <c r="K1406" i="9"/>
  <c r="K1407" i="9"/>
  <c r="K1408" i="9"/>
  <c r="K1409" i="9"/>
  <c r="K1410" i="9"/>
  <c r="K1411" i="9"/>
  <c r="K1412" i="9"/>
  <c r="K1413" i="9"/>
  <c r="K1414" i="9"/>
  <c r="K1415" i="9"/>
  <c r="K1416" i="9"/>
  <c r="K1417" i="9"/>
  <c r="K1418" i="9"/>
  <c r="K1419" i="9"/>
  <c r="K1420" i="9"/>
  <c r="K1421" i="9"/>
  <c r="K1422" i="9"/>
  <c r="K1423" i="9"/>
  <c r="K1424" i="9"/>
  <c r="K1425" i="9"/>
  <c r="K1426" i="9"/>
  <c r="K1427" i="9"/>
  <c r="K1428" i="9"/>
  <c r="K1429" i="9"/>
  <c r="K1430" i="9"/>
  <c r="K1431" i="9"/>
  <c r="K1432" i="9"/>
  <c r="K1433" i="9"/>
  <c r="K1434" i="9"/>
  <c r="K1435" i="9"/>
  <c r="K1436" i="9"/>
  <c r="K1437" i="9"/>
  <c r="K1438" i="9"/>
  <c r="K1439" i="9"/>
  <c r="K1440" i="9"/>
  <c r="K1441" i="9"/>
  <c r="K1442" i="9"/>
  <c r="K1443" i="9"/>
  <c r="K1444" i="9"/>
  <c r="K1445" i="9"/>
  <c r="K1446" i="9"/>
  <c r="K1447" i="9"/>
  <c r="K1448" i="9"/>
  <c r="K1449" i="9"/>
  <c r="K1450" i="9"/>
  <c r="K1451" i="9"/>
  <c r="K1452" i="9"/>
  <c r="K1453" i="9"/>
  <c r="K1454" i="9"/>
  <c r="K1455" i="9"/>
  <c r="K1456" i="9"/>
  <c r="K1457" i="9"/>
  <c r="K1458" i="9"/>
  <c r="K1459" i="9"/>
  <c r="K1460" i="9"/>
  <c r="K1461" i="9"/>
  <c r="K1462" i="9"/>
  <c r="K1463" i="9"/>
  <c r="K1464" i="9"/>
  <c r="K1465" i="9"/>
  <c r="K1466" i="9"/>
  <c r="K1467" i="9"/>
  <c r="K1468" i="9"/>
  <c r="K1469" i="9"/>
  <c r="K1470" i="9"/>
  <c r="K1471" i="9"/>
  <c r="K1472" i="9"/>
  <c r="K1473" i="9"/>
  <c r="K1474" i="9"/>
  <c r="K1475" i="9"/>
  <c r="K1476" i="9"/>
  <c r="K1477" i="9"/>
  <c r="K1478" i="9"/>
  <c r="K1479" i="9"/>
  <c r="K1480" i="9"/>
  <c r="K1481" i="9"/>
  <c r="K1482" i="9"/>
  <c r="K1483" i="9"/>
  <c r="K1484" i="9"/>
  <c r="K1485" i="9"/>
  <c r="K1486" i="9"/>
  <c r="K1487" i="9"/>
  <c r="K1488" i="9"/>
  <c r="K1489" i="9"/>
  <c r="K1490" i="9"/>
  <c r="K1491" i="9"/>
  <c r="K1492" i="9"/>
  <c r="K1493" i="9"/>
  <c r="K1494" i="9"/>
  <c r="K1495" i="9"/>
  <c r="K1496" i="9"/>
  <c r="K1497" i="9"/>
  <c r="K1498" i="9"/>
  <c r="K1499" i="9"/>
  <c r="K1500" i="9"/>
  <c r="K1501" i="9"/>
  <c r="K1502" i="9"/>
  <c r="K1503" i="9"/>
  <c r="K1504" i="9"/>
  <c r="K1505" i="9"/>
  <c r="K1506" i="9"/>
  <c r="K1507" i="9"/>
  <c r="K1508" i="9"/>
  <c r="K1509" i="9"/>
  <c r="K1510" i="9"/>
  <c r="K1511" i="9"/>
  <c r="K1512" i="9"/>
  <c r="K1513" i="9"/>
  <c r="K1514" i="9"/>
  <c r="K1515" i="9"/>
  <c r="K1516" i="9"/>
  <c r="K1517" i="9"/>
  <c r="K1518" i="9"/>
  <c r="K1519" i="9"/>
  <c r="K1520" i="9"/>
  <c r="K1521" i="9"/>
  <c r="K1522" i="9"/>
  <c r="K1523" i="9"/>
  <c r="K1524" i="9"/>
  <c r="K1525" i="9"/>
  <c r="K1526" i="9"/>
  <c r="K1527" i="9"/>
  <c r="K1528" i="9"/>
  <c r="K1529" i="9"/>
  <c r="K1530" i="9"/>
  <c r="K1531" i="9"/>
  <c r="K1532" i="9"/>
  <c r="K1533" i="9"/>
  <c r="K1534" i="9"/>
  <c r="K1535" i="9"/>
  <c r="K1536" i="9"/>
  <c r="K1537" i="9"/>
  <c r="K1538" i="9"/>
  <c r="K1539" i="9"/>
  <c r="K1540" i="9"/>
  <c r="K1541" i="9"/>
  <c r="K1542" i="9"/>
  <c r="K1543" i="9"/>
  <c r="K1544" i="9"/>
  <c r="K1545" i="9"/>
  <c r="K1546" i="9"/>
  <c r="K1547" i="9"/>
  <c r="K1548" i="9"/>
  <c r="K1549" i="9"/>
  <c r="K1550" i="9"/>
  <c r="K1551" i="9"/>
  <c r="K1552" i="9"/>
  <c r="K1553" i="9"/>
  <c r="K1554" i="9"/>
  <c r="K1555" i="9"/>
  <c r="K1556" i="9"/>
  <c r="K1557" i="9"/>
  <c r="K1558" i="9"/>
  <c r="K1559" i="9"/>
  <c r="K1560" i="9"/>
  <c r="K1561" i="9"/>
  <c r="K1562" i="9"/>
  <c r="K1563" i="9"/>
  <c r="K1564" i="9"/>
  <c r="K1565" i="9"/>
  <c r="K1566" i="9"/>
  <c r="K1567" i="9"/>
  <c r="K1568" i="9"/>
  <c r="K1569" i="9"/>
  <c r="K1570" i="9"/>
  <c r="K1571" i="9"/>
  <c r="K1572" i="9"/>
  <c r="K1573" i="9"/>
  <c r="K1574" i="9"/>
  <c r="K1575" i="9"/>
  <c r="K1576" i="9"/>
  <c r="K1577" i="9"/>
  <c r="K1578" i="9"/>
  <c r="K1579" i="9"/>
  <c r="K1580" i="9"/>
  <c r="K1581" i="9"/>
  <c r="K1582" i="9"/>
  <c r="K1583" i="9"/>
  <c r="K1584" i="9"/>
  <c r="K1585" i="9"/>
  <c r="K1586" i="9"/>
  <c r="K1587" i="9"/>
  <c r="K1588" i="9"/>
  <c r="K1589" i="9"/>
  <c r="K1590" i="9"/>
  <c r="K1591" i="9"/>
  <c r="K1592" i="9"/>
  <c r="K1593" i="9"/>
  <c r="K1594" i="9"/>
  <c r="K1595" i="9"/>
  <c r="K1596" i="9"/>
  <c r="K1597" i="9"/>
  <c r="K1598" i="9"/>
  <c r="K1599" i="9"/>
  <c r="K1600" i="9"/>
  <c r="K1601" i="9"/>
  <c r="K1602" i="9"/>
  <c r="K1603" i="9"/>
  <c r="K1604" i="9"/>
  <c r="K1605" i="9"/>
  <c r="K1606" i="9"/>
  <c r="K1607" i="9"/>
  <c r="K1608" i="9"/>
  <c r="K1609" i="9"/>
  <c r="K1610" i="9"/>
  <c r="K1611" i="9"/>
  <c r="K1612" i="9"/>
  <c r="K1613" i="9"/>
  <c r="K1614" i="9"/>
  <c r="K1615" i="9"/>
  <c r="K1616" i="9"/>
  <c r="K1617" i="9"/>
  <c r="K1618" i="9"/>
  <c r="K1619" i="9"/>
  <c r="K1620" i="9"/>
  <c r="K1621" i="9"/>
  <c r="K1622" i="9"/>
  <c r="K1623" i="9"/>
  <c r="K1624" i="9"/>
  <c r="K1625" i="9"/>
  <c r="K1626" i="9"/>
  <c r="K1627" i="9"/>
  <c r="K1628" i="9"/>
  <c r="K1629" i="9"/>
  <c r="K1630" i="9"/>
  <c r="K1631" i="9"/>
  <c r="K1632" i="9"/>
  <c r="K1633" i="9"/>
  <c r="K1634" i="9"/>
  <c r="K1635" i="9"/>
  <c r="K1636" i="9"/>
  <c r="K1637" i="9"/>
  <c r="K1638" i="9"/>
  <c r="K1639" i="9"/>
  <c r="K1640" i="9"/>
  <c r="K1641" i="9"/>
  <c r="K1642" i="9"/>
  <c r="K1643" i="9"/>
  <c r="K1644" i="9"/>
  <c r="K1645" i="9"/>
  <c r="K1646" i="9"/>
  <c r="K1647" i="9"/>
  <c r="K1648" i="9"/>
  <c r="K1649" i="9"/>
  <c r="K1650" i="9"/>
  <c r="K1651" i="9"/>
  <c r="K1652" i="9"/>
  <c r="K1653" i="9"/>
  <c r="K1654" i="9"/>
  <c r="K1655" i="9"/>
  <c r="K1656" i="9"/>
  <c r="K1657" i="9"/>
  <c r="K1658" i="9"/>
  <c r="K1659" i="9"/>
  <c r="K1660" i="9"/>
  <c r="K1661" i="9"/>
  <c r="K1662" i="9"/>
  <c r="K1663" i="9"/>
  <c r="K1664" i="9"/>
  <c r="K1665" i="9"/>
  <c r="K1666" i="9"/>
  <c r="K1667" i="9"/>
  <c r="K1668" i="9"/>
  <c r="K1669" i="9"/>
  <c r="K1670" i="9"/>
  <c r="K1671" i="9"/>
  <c r="K1672" i="9"/>
  <c r="K1673" i="9"/>
  <c r="K1674" i="9"/>
  <c r="K1675" i="9"/>
  <c r="K1676" i="9"/>
  <c r="K1677" i="9"/>
  <c r="K1678" i="9"/>
  <c r="K1679" i="9"/>
  <c r="K1680" i="9"/>
  <c r="K1681" i="9"/>
  <c r="K1682" i="9"/>
  <c r="K1683" i="9"/>
  <c r="K1684" i="9"/>
  <c r="K1685" i="9"/>
  <c r="K1686" i="9"/>
  <c r="K1687" i="9"/>
  <c r="K1688" i="9"/>
  <c r="K1689" i="9"/>
  <c r="K1690" i="9"/>
  <c r="K1691" i="9"/>
  <c r="K1692" i="9"/>
  <c r="K1693" i="9"/>
  <c r="K1694" i="9"/>
  <c r="K1695" i="9"/>
  <c r="K1696" i="9"/>
  <c r="K1697" i="9"/>
  <c r="K1698" i="9"/>
  <c r="K1699" i="9"/>
  <c r="K1700" i="9"/>
  <c r="K1701" i="9"/>
  <c r="K1702" i="9"/>
  <c r="K1703" i="9"/>
  <c r="K1704" i="9"/>
  <c r="K1705" i="9"/>
  <c r="K1706" i="9"/>
  <c r="K1707" i="9"/>
  <c r="K1708" i="9"/>
  <c r="K1709" i="9"/>
  <c r="K1710" i="9"/>
  <c r="K1711" i="9"/>
  <c r="K1712" i="9"/>
  <c r="K1713" i="9"/>
  <c r="K1714" i="9"/>
  <c r="K1715" i="9"/>
  <c r="K1716" i="9"/>
  <c r="K1717" i="9"/>
  <c r="K1718" i="9"/>
  <c r="K1719" i="9"/>
  <c r="K1720" i="9"/>
  <c r="K1721" i="9"/>
  <c r="K1722" i="9"/>
  <c r="K1723" i="9"/>
  <c r="K1724" i="9"/>
  <c r="K1725" i="9"/>
  <c r="K1726" i="9"/>
  <c r="K1727" i="9"/>
  <c r="K1728" i="9"/>
  <c r="K1729" i="9"/>
  <c r="K1730" i="9"/>
  <c r="K1731" i="9"/>
  <c r="K1732" i="9"/>
  <c r="K1733" i="9"/>
  <c r="K1734" i="9"/>
  <c r="K1735" i="9"/>
  <c r="K1736" i="9"/>
  <c r="K1737" i="9"/>
  <c r="K1738" i="9"/>
  <c r="K1739" i="9"/>
  <c r="K1740" i="9"/>
  <c r="K1741" i="9"/>
  <c r="K1742" i="9"/>
  <c r="K1743" i="9"/>
  <c r="K1744" i="9"/>
  <c r="K1745" i="9"/>
  <c r="K1746" i="9"/>
  <c r="K1747" i="9"/>
  <c r="K1748" i="9"/>
  <c r="K1749" i="9"/>
  <c r="K1750" i="9"/>
  <c r="K1751" i="9"/>
  <c r="K1752" i="9"/>
  <c r="K1753" i="9"/>
  <c r="K1754" i="9"/>
  <c r="K1755" i="9"/>
  <c r="K1756" i="9"/>
  <c r="K1757" i="9"/>
  <c r="K1758" i="9"/>
  <c r="K1759" i="9"/>
  <c r="K1760" i="9"/>
  <c r="K1761" i="9"/>
  <c r="K1762" i="9"/>
  <c r="K1763" i="9"/>
  <c r="K1764" i="9"/>
  <c r="K1765" i="9"/>
  <c r="K1766" i="9"/>
  <c r="K1767" i="9"/>
  <c r="K1768" i="9"/>
  <c r="K1769" i="9"/>
  <c r="K1770" i="9"/>
  <c r="K1771" i="9"/>
  <c r="K1772" i="9"/>
  <c r="K1773" i="9"/>
  <c r="K1774" i="9"/>
  <c r="K1775" i="9"/>
  <c r="K1776" i="9"/>
  <c r="K1777" i="9"/>
  <c r="K1778" i="9"/>
  <c r="K1779" i="9"/>
  <c r="K1780" i="9"/>
  <c r="K1781" i="9"/>
  <c r="K1782" i="9"/>
  <c r="K1783" i="9"/>
  <c r="K1784" i="9"/>
  <c r="K1785" i="9"/>
  <c r="K1786" i="9"/>
  <c r="K1787" i="9"/>
  <c r="K1788" i="9"/>
  <c r="K1789" i="9"/>
  <c r="K1790" i="9"/>
  <c r="K1791" i="9"/>
  <c r="K1792" i="9"/>
  <c r="K1793" i="9"/>
  <c r="K1794" i="9"/>
  <c r="K1795" i="9"/>
  <c r="K1796" i="9"/>
  <c r="K1797" i="9"/>
  <c r="K1798" i="9"/>
  <c r="K1799" i="9"/>
  <c r="K1800" i="9"/>
  <c r="K1801" i="9"/>
  <c r="K1802" i="9"/>
  <c r="K1803" i="9"/>
  <c r="K1804" i="9"/>
  <c r="K1805" i="9"/>
  <c r="K1806" i="9"/>
  <c r="K1807" i="9"/>
  <c r="K1808" i="9"/>
  <c r="K1809" i="9"/>
  <c r="K1810" i="9"/>
  <c r="K1811" i="9"/>
  <c r="K1812" i="9"/>
  <c r="K1813" i="9"/>
  <c r="K1814" i="9"/>
  <c r="K1815" i="9"/>
  <c r="K1816" i="9"/>
  <c r="K1817" i="9"/>
  <c r="K1818" i="9"/>
  <c r="K1819" i="9"/>
  <c r="K1820" i="9"/>
  <c r="K1821" i="9"/>
  <c r="K1822" i="9"/>
  <c r="K1823" i="9"/>
  <c r="K1824" i="9"/>
  <c r="K1825" i="9"/>
  <c r="K1826" i="9"/>
  <c r="K1827" i="9"/>
  <c r="K1828" i="9"/>
  <c r="K1829" i="9"/>
  <c r="K1830" i="9"/>
  <c r="K1831" i="9"/>
  <c r="K1832" i="9"/>
  <c r="K1833" i="9"/>
  <c r="K1834" i="9"/>
  <c r="K1835" i="9"/>
  <c r="K1836" i="9"/>
  <c r="K1837" i="9"/>
  <c r="K1838" i="9"/>
  <c r="K1839" i="9"/>
  <c r="K1840" i="9"/>
  <c r="K1841" i="9"/>
  <c r="K1842" i="9"/>
  <c r="K1843" i="9"/>
  <c r="K1844" i="9"/>
  <c r="K1845" i="9"/>
  <c r="K1846" i="9"/>
  <c r="K1847" i="9"/>
  <c r="K1848" i="9"/>
  <c r="K1849" i="9"/>
  <c r="K1850" i="9"/>
  <c r="K1851" i="9"/>
  <c r="K1852" i="9"/>
  <c r="K1853" i="9"/>
  <c r="K1854" i="9"/>
  <c r="K1855" i="9"/>
  <c r="K1856" i="9"/>
  <c r="K1857" i="9"/>
  <c r="K1858" i="9"/>
  <c r="K1859" i="9"/>
  <c r="K1860" i="9"/>
  <c r="K1861" i="9"/>
  <c r="K1862" i="9"/>
  <c r="K1863" i="9"/>
  <c r="K1864" i="9"/>
  <c r="K1865" i="9"/>
  <c r="K1866" i="9"/>
  <c r="K1867" i="9"/>
  <c r="K1868" i="9"/>
  <c r="K1869" i="9"/>
  <c r="K1870" i="9"/>
  <c r="K1871" i="9"/>
  <c r="K1872" i="9"/>
  <c r="K1873" i="9"/>
  <c r="K1874" i="9"/>
  <c r="K1875" i="9"/>
  <c r="K1876" i="9"/>
  <c r="K1877" i="9"/>
  <c r="K1878" i="9"/>
  <c r="K1879" i="9"/>
  <c r="K1880" i="9"/>
  <c r="K1881" i="9"/>
  <c r="K1882" i="9"/>
  <c r="K1883" i="9"/>
  <c r="K1884" i="9"/>
  <c r="K1885" i="9"/>
  <c r="K1886" i="9"/>
  <c r="K1887" i="9"/>
  <c r="K1888" i="9"/>
  <c r="K1889" i="9"/>
  <c r="K1890" i="9"/>
  <c r="K1891" i="9"/>
  <c r="K1892" i="9"/>
  <c r="K1893" i="9"/>
  <c r="K1894" i="9"/>
  <c r="K1895" i="9"/>
  <c r="K1896" i="9"/>
  <c r="K1897" i="9"/>
  <c r="K1898" i="9"/>
  <c r="K1899" i="9"/>
  <c r="K1900" i="9"/>
  <c r="K1901" i="9"/>
  <c r="K1902" i="9"/>
  <c r="K1903" i="9"/>
  <c r="K1904" i="9"/>
  <c r="K1905" i="9"/>
  <c r="K1906" i="9"/>
  <c r="K1907" i="9"/>
  <c r="K1908" i="9"/>
  <c r="K1909" i="9"/>
  <c r="K1910" i="9"/>
  <c r="K1911" i="9"/>
  <c r="K1912" i="9"/>
  <c r="K1913" i="9"/>
  <c r="K1914" i="9"/>
  <c r="K1915" i="9"/>
  <c r="K1916" i="9"/>
  <c r="K1917" i="9"/>
  <c r="K1918" i="9"/>
  <c r="K1919" i="9"/>
  <c r="K1920" i="9"/>
  <c r="K1921" i="9"/>
  <c r="K1922" i="9"/>
  <c r="K1923" i="9"/>
  <c r="K1924" i="9"/>
  <c r="K1925" i="9"/>
  <c r="K1926" i="9"/>
  <c r="K1927" i="9"/>
  <c r="K1928" i="9"/>
  <c r="K1929" i="9"/>
  <c r="K1930" i="9"/>
  <c r="K1931" i="9"/>
  <c r="K1932" i="9"/>
  <c r="K1933" i="9"/>
  <c r="K1934" i="9"/>
  <c r="K1935" i="9"/>
  <c r="K1936" i="9"/>
  <c r="K1937" i="9"/>
  <c r="K1938" i="9"/>
  <c r="K1939" i="9"/>
  <c r="K1940" i="9"/>
  <c r="K1941" i="9"/>
  <c r="K1942" i="9"/>
  <c r="K1943" i="9"/>
  <c r="K1944" i="9"/>
  <c r="K1945" i="9"/>
  <c r="K1946" i="9"/>
  <c r="K1947" i="9"/>
  <c r="K1948" i="9"/>
  <c r="K1949" i="9"/>
  <c r="K1950" i="9"/>
  <c r="K1951" i="9"/>
  <c r="K1952" i="9"/>
  <c r="K1953" i="9"/>
  <c r="K1954" i="9"/>
  <c r="K1955" i="9"/>
  <c r="K1956" i="9"/>
  <c r="K1957" i="9"/>
  <c r="K1958" i="9"/>
  <c r="K1959" i="9"/>
  <c r="K1960" i="9"/>
  <c r="K1961" i="9"/>
  <c r="K1962" i="9"/>
  <c r="K1963" i="9"/>
  <c r="K1964" i="9"/>
  <c r="K1965" i="9"/>
  <c r="K1966" i="9"/>
  <c r="K1967" i="9"/>
  <c r="K1968" i="9"/>
  <c r="K1969" i="9"/>
  <c r="K1970" i="9"/>
  <c r="K1971" i="9"/>
  <c r="K1972" i="9"/>
  <c r="K1973" i="9"/>
  <c r="K1974" i="9"/>
  <c r="K1975" i="9"/>
  <c r="K1976" i="9"/>
  <c r="K1977" i="9"/>
  <c r="K1978" i="9"/>
  <c r="K1979" i="9"/>
  <c r="K1980" i="9"/>
  <c r="K1981" i="9"/>
  <c r="K1982" i="9"/>
  <c r="K1983" i="9"/>
  <c r="K1984" i="9"/>
  <c r="K1985" i="9"/>
  <c r="K1986" i="9"/>
  <c r="K1987" i="9"/>
  <c r="K1988" i="9"/>
  <c r="K1989" i="9"/>
  <c r="K1990" i="9"/>
  <c r="K1991" i="9"/>
  <c r="K1992" i="9"/>
  <c r="K1993" i="9"/>
  <c r="K1994" i="9"/>
  <c r="K1995" i="9"/>
  <c r="K1996" i="9"/>
  <c r="K1997" i="9"/>
  <c r="K1998" i="9"/>
  <c r="K1999" i="9"/>
  <c r="K2000" i="9"/>
  <c r="K2001" i="9"/>
  <c r="K2002" i="9"/>
  <c r="K2003" i="9"/>
  <c r="K2004" i="9"/>
  <c r="K2005" i="9"/>
  <c r="K2006" i="9"/>
  <c r="K2007" i="9"/>
  <c r="K2008" i="9"/>
  <c r="K2009" i="9"/>
  <c r="K2010" i="9"/>
  <c r="K2011" i="9"/>
  <c r="K2012" i="9"/>
  <c r="K2013" i="9"/>
  <c r="K2014" i="9"/>
  <c r="K2015" i="9"/>
  <c r="K2016" i="9"/>
  <c r="K2017" i="9"/>
  <c r="K2018" i="9"/>
  <c r="K2019" i="9"/>
  <c r="K2020" i="9"/>
  <c r="K2021" i="9"/>
  <c r="K2022" i="9"/>
  <c r="K2023" i="9"/>
  <c r="K2024" i="9"/>
  <c r="K2025" i="9"/>
  <c r="K2026" i="9"/>
  <c r="K2027" i="9"/>
  <c r="K2028" i="9"/>
  <c r="K2029" i="9"/>
  <c r="K2030" i="9"/>
  <c r="K2031" i="9"/>
  <c r="K2032" i="9"/>
  <c r="K2033" i="9"/>
  <c r="K2034" i="9"/>
  <c r="K2035" i="9"/>
  <c r="K2036" i="9"/>
  <c r="K2037" i="9"/>
  <c r="K2038" i="9"/>
  <c r="K2039" i="9"/>
  <c r="K2040" i="9"/>
  <c r="K2041" i="9"/>
  <c r="K2042" i="9"/>
  <c r="K2043" i="9"/>
  <c r="K2044" i="9"/>
  <c r="K2045" i="9"/>
  <c r="K2046" i="9"/>
  <c r="K2047" i="9"/>
  <c r="K2048" i="9"/>
  <c r="K2049" i="9"/>
  <c r="K2050" i="9"/>
  <c r="K2051" i="9"/>
  <c r="K2052" i="9"/>
  <c r="K2053" i="9"/>
  <c r="K2054" i="9"/>
  <c r="K2055" i="9"/>
  <c r="K2056" i="9"/>
  <c r="K2057" i="9"/>
  <c r="K2058" i="9"/>
  <c r="K2059" i="9"/>
  <c r="K2060" i="9"/>
  <c r="K2061" i="9"/>
  <c r="K2062" i="9"/>
  <c r="K2063" i="9"/>
  <c r="K2064" i="9"/>
  <c r="K2065" i="9"/>
  <c r="K2066" i="9"/>
  <c r="K2067" i="9"/>
  <c r="K2068" i="9"/>
  <c r="K2069" i="9"/>
  <c r="K2070" i="9"/>
  <c r="K2071" i="9"/>
  <c r="K2072" i="9"/>
  <c r="K2073" i="9"/>
  <c r="K2074" i="9"/>
  <c r="K2075" i="9"/>
  <c r="K2076" i="9"/>
  <c r="K2077" i="9"/>
  <c r="K2078" i="9"/>
  <c r="K2079" i="9"/>
  <c r="K2080" i="9"/>
  <c r="K2081" i="9"/>
  <c r="K2082" i="9"/>
  <c r="K2083" i="9"/>
  <c r="K2084" i="9"/>
  <c r="K2085" i="9"/>
  <c r="K2086" i="9"/>
  <c r="K2087" i="9"/>
  <c r="K2088" i="9"/>
  <c r="K2089" i="9"/>
  <c r="K2090" i="9"/>
  <c r="K2091" i="9"/>
  <c r="K2092" i="9"/>
  <c r="K2093" i="9"/>
  <c r="K2094" i="9"/>
  <c r="K2095" i="9"/>
  <c r="K2096" i="9"/>
  <c r="K2097" i="9"/>
  <c r="K2098" i="9"/>
  <c r="K2099" i="9"/>
  <c r="K2100" i="9"/>
  <c r="K2101" i="9"/>
  <c r="K2102" i="9"/>
  <c r="K2103" i="9"/>
  <c r="K2104" i="9"/>
  <c r="K2105" i="9"/>
  <c r="K2106" i="9"/>
  <c r="K2107" i="9"/>
  <c r="K2108" i="9"/>
  <c r="K2109" i="9"/>
  <c r="K2110" i="9"/>
  <c r="K2111" i="9"/>
  <c r="K2112" i="9"/>
  <c r="K2113" i="9"/>
  <c r="K2114" i="9"/>
  <c r="K2115" i="9"/>
  <c r="K2116" i="9"/>
  <c r="K2117" i="9"/>
  <c r="K2118" i="9"/>
  <c r="K2119" i="9"/>
  <c r="K2120" i="9"/>
  <c r="K2121" i="9"/>
  <c r="K2122" i="9"/>
  <c r="K2123" i="9"/>
  <c r="K2124" i="9"/>
  <c r="K2125" i="9"/>
  <c r="K2126" i="9"/>
  <c r="K2127" i="9"/>
  <c r="K2128" i="9"/>
  <c r="K2129" i="9"/>
  <c r="K2130" i="9"/>
  <c r="K2131" i="9"/>
  <c r="K2132" i="9"/>
  <c r="K2133" i="9"/>
  <c r="K2134" i="9"/>
  <c r="K2135" i="9"/>
  <c r="K2136" i="9"/>
  <c r="K2137" i="9"/>
  <c r="K2138" i="9"/>
  <c r="K2139" i="9"/>
  <c r="K2140" i="9"/>
  <c r="K2141" i="9"/>
  <c r="K2142" i="9"/>
  <c r="K2143" i="9"/>
  <c r="K2144" i="9"/>
  <c r="K2145" i="9"/>
  <c r="K2146" i="9"/>
  <c r="K2147" i="9"/>
  <c r="K2148" i="9"/>
  <c r="K2149" i="9"/>
  <c r="K2150" i="9"/>
  <c r="K2151" i="9"/>
  <c r="K2152" i="9"/>
  <c r="K2153" i="9"/>
  <c r="K2154" i="9"/>
  <c r="K2155" i="9"/>
  <c r="K2156" i="9"/>
  <c r="K2157" i="9"/>
  <c r="K2158" i="9"/>
  <c r="K2159" i="9"/>
  <c r="K2160" i="9"/>
  <c r="K2161" i="9"/>
  <c r="K2162" i="9"/>
  <c r="K2163" i="9"/>
  <c r="K2164" i="9"/>
  <c r="K2165" i="9"/>
  <c r="K2166" i="9"/>
  <c r="K2167" i="9"/>
  <c r="K2168" i="9"/>
  <c r="K2169" i="9"/>
  <c r="K2170" i="9"/>
  <c r="K2171" i="9"/>
  <c r="K2172" i="9"/>
  <c r="K2173" i="9"/>
  <c r="K2174" i="9"/>
  <c r="K2175" i="9"/>
  <c r="K2176" i="9"/>
  <c r="K2177" i="9"/>
  <c r="K2178" i="9"/>
  <c r="K2179" i="9"/>
  <c r="K2180" i="9"/>
  <c r="K2181" i="9"/>
  <c r="K2182" i="9"/>
  <c r="K2183" i="9"/>
  <c r="K2184" i="9"/>
  <c r="K2185" i="9"/>
  <c r="K2186" i="9"/>
  <c r="K2187" i="9"/>
  <c r="K2188" i="9"/>
  <c r="K2189" i="9"/>
  <c r="K2190" i="9"/>
  <c r="K2191" i="9"/>
  <c r="K2192" i="9"/>
  <c r="K2193" i="9"/>
  <c r="K2194" i="9"/>
  <c r="K2195" i="9"/>
  <c r="K2196" i="9"/>
  <c r="K2197" i="9"/>
  <c r="K2198" i="9"/>
  <c r="K2199" i="9"/>
  <c r="K2200" i="9"/>
  <c r="K2201" i="9"/>
  <c r="K2202" i="9"/>
  <c r="K2203" i="9"/>
  <c r="K2204" i="9"/>
  <c r="K2205" i="9"/>
  <c r="K2206" i="9"/>
  <c r="K2207" i="9"/>
  <c r="K2208" i="9"/>
  <c r="K2209" i="9"/>
  <c r="K2210" i="9"/>
  <c r="K2211" i="9"/>
  <c r="K2212" i="9"/>
  <c r="K2213" i="9"/>
  <c r="K2214" i="9"/>
  <c r="K2215" i="9"/>
  <c r="K2216" i="9"/>
  <c r="K2217" i="9"/>
  <c r="K2218" i="9"/>
  <c r="K2219" i="9"/>
  <c r="K2220" i="9"/>
  <c r="K2221" i="9"/>
  <c r="K2222" i="9"/>
  <c r="K2223" i="9"/>
  <c r="K2224" i="9"/>
  <c r="K2225" i="9"/>
  <c r="K2226" i="9"/>
  <c r="K2227" i="9"/>
  <c r="K2228" i="9"/>
  <c r="K2229" i="9"/>
  <c r="K2230" i="9"/>
  <c r="K2231" i="9"/>
  <c r="K2232" i="9"/>
  <c r="K2233" i="9"/>
  <c r="K2234" i="9"/>
  <c r="K2235" i="9"/>
  <c r="K2236" i="9"/>
  <c r="K2237" i="9"/>
  <c r="K2238" i="9"/>
  <c r="K2239" i="9"/>
  <c r="K2240" i="9"/>
  <c r="K2241" i="9"/>
  <c r="K2242" i="9"/>
  <c r="K2243" i="9"/>
  <c r="K2244" i="9"/>
  <c r="K2245" i="9"/>
  <c r="K2246" i="9"/>
  <c r="K2247" i="9"/>
  <c r="K2248" i="9"/>
  <c r="K2249" i="9"/>
  <c r="K2250" i="9"/>
  <c r="K2251" i="9"/>
  <c r="K2252" i="9"/>
  <c r="K2253" i="9"/>
  <c r="K2254" i="9"/>
  <c r="K2255" i="9"/>
  <c r="K2256" i="9"/>
  <c r="K2257" i="9"/>
  <c r="K2258" i="9"/>
  <c r="K2259" i="9"/>
  <c r="K2260" i="9"/>
  <c r="K2261" i="9"/>
  <c r="K2262" i="9"/>
  <c r="K2263" i="9"/>
  <c r="K2264" i="9"/>
  <c r="K2265" i="9"/>
  <c r="K2266" i="9"/>
  <c r="K2267" i="9"/>
  <c r="K2268" i="9"/>
  <c r="K2269" i="9"/>
  <c r="K2270" i="9"/>
  <c r="K2271" i="9"/>
  <c r="K2272" i="9"/>
  <c r="K2273" i="9"/>
  <c r="K2274" i="9"/>
  <c r="K2275" i="9"/>
  <c r="K2276" i="9"/>
  <c r="K2277" i="9"/>
  <c r="K2278" i="9"/>
  <c r="K2279" i="9"/>
  <c r="K2280" i="9"/>
  <c r="K2281" i="9"/>
  <c r="K2282" i="9"/>
  <c r="K2283" i="9"/>
  <c r="K2284" i="9"/>
  <c r="K2285" i="9"/>
  <c r="K2286" i="9"/>
  <c r="K2287" i="9"/>
  <c r="K2288" i="9"/>
  <c r="K2289" i="9"/>
  <c r="K2290" i="9"/>
  <c r="K2291" i="9"/>
  <c r="K2292" i="9"/>
  <c r="K2293" i="9"/>
  <c r="K2294" i="9"/>
  <c r="K2295" i="9"/>
  <c r="K2296" i="9"/>
  <c r="K2297" i="9"/>
  <c r="K2298" i="9"/>
  <c r="K2299" i="9"/>
  <c r="K2300" i="9"/>
  <c r="K2301" i="9"/>
  <c r="K2302" i="9"/>
  <c r="K2303" i="9"/>
  <c r="K2304" i="9"/>
  <c r="K2305" i="9"/>
  <c r="K2306" i="9"/>
  <c r="K2307" i="9"/>
  <c r="K2308" i="9"/>
  <c r="K2309" i="9"/>
  <c r="K2310" i="9"/>
  <c r="K2311" i="9"/>
  <c r="K2312" i="9"/>
  <c r="K2313" i="9"/>
  <c r="K2314" i="9"/>
  <c r="K2315" i="9"/>
  <c r="K2316" i="9"/>
  <c r="K2317" i="9"/>
  <c r="K2318" i="9"/>
  <c r="K2319" i="9"/>
  <c r="K2320" i="9"/>
  <c r="K2321" i="9"/>
  <c r="K2322" i="9"/>
  <c r="K2323" i="9"/>
  <c r="K2324" i="9"/>
  <c r="K2325" i="9"/>
  <c r="K2326" i="9"/>
  <c r="K2327" i="9"/>
  <c r="K2328" i="9"/>
  <c r="K2329" i="9"/>
  <c r="K2330" i="9"/>
  <c r="K2331" i="9"/>
  <c r="K2332" i="9"/>
  <c r="K2333" i="9"/>
  <c r="K2334" i="9"/>
  <c r="K2335" i="9"/>
  <c r="K2336" i="9"/>
  <c r="K2337" i="9"/>
  <c r="K2338" i="9"/>
  <c r="K2339" i="9"/>
  <c r="K2340" i="9"/>
  <c r="K2341" i="9"/>
  <c r="K2342" i="9"/>
  <c r="K2343" i="9"/>
  <c r="K2344" i="9"/>
  <c r="K2345" i="9"/>
  <c r="K2346" i="9"/>
  <c r="K2347" i="9"/>
  <c r="K2348" i="9"/>
  <c r="K2349" i="9"/>
  <c r="K2350" i="9"/>
  <c r="K2351" i="9"/>
  <c r="K2352" i="9"/>
  <c r="K2353" i="9"/>
  <c r="K2354" i="9"/>
  <c r="K2355" i="9"/>
  <c r="K2356" i="9"/>
  <c r="K2357" i="9"/>
  <c r="K2358" i="9"/>
  <c r="K2359" i="9"/>
  <c r="K2360" i="9"/>
  <c r="K2361" i="9"/>
  <c r="K2362" i="9"/>
  <c r="K2363" i="9"/>
  <c r="K2364" i="9"/>
  <c r="K2365" i="9"/>
  <c r="K2366" i="9"/>
  <c r="K2367" i="9"/>
  <c r="K2368" i="9"/>
  <c r="K2369" i="9"/>
  <c r="K2370" i="9"/>
  <c r="K2371" i="9"/>
  <c r="K2372" i="9"/>
  <c r="K2373" i="9"/>
  <c r="K2374" i="9"/>
  <c r="K2375" i="9"/>
  <c r="K2376" i="9"/>
  <c r="K2377" i="9"/>
  <c r="K2378" i="9"/>
  <c r="K2379" i="9"/>
  <c r="K2380" i="9"/>
  <c r="K2381" i="9"/>
  <c r="K2382" i="9"/>
  <c r="K2383" i="9"/>
  <c r="K2384" i="9"/>
  <c r="K2385" i="9"/>
  <c r="K2386" i="9"/>
  <c r="K2387" i="9"/>
  <c r="K2388" i="9"/>
  <c r="K2389" i="9"/>
  <c r="K2390" i="9"/>
  <c r="K2391" i="9"/>
  <c r="K2392" i="9"/>
  <c r="K2393" i="9"/>
  <c r="K2394" i="9"/>
  <c r="K2395" i="9"/>
  <c r="K2396" i="9"/>
  <c r="K2397" i="9"/>
  <c r="K2398" i="9"/>
  <c r="K2399" i="9"/>
  <c r="K2400" i="9"/>
  <c r="K2401" i="9"/>
  <c r="K2402" i="9"/>
  <c r="K2403" i="9"/>
  <c r="K2404" i="9"/>
  <c r="K2405" i="9"/>
  <c r="K2406" i="9"/>
  <c r="K2407" i="9"/>
  <c r="K2408" i="9"/>
  <c r="K2409" i="9"/>
  <c r="K2410" i="9"/>
  <c r="K2411" i="9"/>
  <c r="K2412" i="9"/>
  <c r="K2413" i="9"/>
  <c r="K2414" i="9"/>
  <c r="K2415" i="9"/>
  <c r="K2416" i="9"/>
  <c r="K2417" i="9"/>
  <c r="K2418" i="9"/>
  <c r="K2419" i="9"/>
  <c r="K2420" i="9"/>
  <c r="K2421" i="9"/>
  <c r="K2422" i="9"/>
  <c r="K2423" i="9"/>
  <c r="K2424" i="9"/>
  <c r="K2425" i="9"/>
  <c r="K2426" i="9"/>
  <c r="K2427" i="9"/>
  <c r="K2428" i="9"/>
  <c r="K2429" i="9"/>
  <c r="K2430" i="9"/>
  <c r="K2431" i="9"/>
  <c r="K2432" i="9"/>
  <c r="K2433" i="9"/>
  <c r="K2434" i="9"/>
  <c r="K2435" i="9"/>
  <c r="K2436" i="9"/>
  <c r="K2437" i="9"/>
  <c r="K2438" i="9"/>
  <c r="K2439" i="9"/>
  <c r="K2440" i="9"/>
  <c r="K2441" i="9"/>
  <c r="K2442" i="9"/>
  <c r="K2443" i="9"/>
  <c r="K2444" i="9"/>
  <c r="K2445" i="9"/>
  <c r="K2446" i="9"/>
  <c r="K2447" i="9"/>
  <c r="K2448" i="9"/>
  <c r="K2449" i="9"/>
  <c r="K2450" i="9"/>
  <c r="K2451" i="9"/>
  <c r="K2452" i="9"/>
  <c r="K2453" i="9"/>
  <c r="K2454" i="9"/>
  <c r="K2455" i="9"/>
  <c r="K2456" i="9"/>
  <c r="K2457" i="9"/>
  <c r="K2458" i="9"/>
  <c r="K2459" i="9"/>
  <c r="K2460" i="9"/>
  <c r="K2461" i="9"/>
  <c r="K2462" i="9"/>
  <c r="K2463" i="9"/>
  <c r="K2464" i="9"/>
  <c r="K2465" i="9"/>
  <c r="K2466" i="9"/>
  <c r="K2467" i="9"/>
  <c r="K2468" i="9"/>
  <c r="K2469" i="9"/>
  <c r="K2470" i="9"/>
  <c r="K2471" i="9"/>
  <c r="K2472" i="9"/>
  <c r="K2473" i="9"/>
  <c r="K2474" i="9"/>
  <c r="K2475" i="9"/>
  <c r="K2476" i="9"/>
  <c r="K2477" i="9"/>
  <c r="K2478" i="9"/>
  <c r="K2479" i="9"/>
  <c r="K2480" i="9"/>
  <c r="K2481" i="9"/>
  <c r="K2482" i="9"/>
  <c r="K2483" i="9"/>
  <c r="K2484" i="9"/>
  <c r="K2485" i="9"/>
  <c r="K2486" i="9"/>
  <c r="K2487" i="9"/>
  <c r="K2488" i="9"/>
  <c r="K2489" i="9"/>
  <c r="K2490" i="9"/>
  <c r="K2491" i="9"/>
  <c r="K2492" i="9"/>
  <c r="K2493" i="9"/>
  <c r="K2494" i="9"/>
  <c r="K2495" i="9"/>
  <c r="K2496" i="9"/>
  <c r="K2497" i="9"/>
  <c r="K2498" i="9"/>
  <c r="K2499" i="9"/>
  <c r="K2500" i="9"/>
  <c r="K2501" i="9"/>
  <c r="K2502" i="9"/>
  <c r="K2503" i="9"/>
  <c r="K2504" i="9"/>
  <c r="K2505" i="9"/>
  <c r="K2506" i="9"/>
  <c r="K2507" i="9"/>
  <c r="K2508" i="9"/>
  <c r="K2509" i="9"/>
  <c r="K2510" i="9"/>
  <c r="K2511" i="9"/>
  <c r="K2512" i="9"/>
  <c r="K2513" i="9"/>
  <c r="K2514" i="9"/>
  <c r="K2515" i="9"/>
  <c r="K2516" i="9"/>
  <c r="K2517" i="9"/>
  <c r="K2518" i="9"/>
  <c r="K2519" i="9"/>
  <c r="K2520" i="9"/>
  <c r="K2521" i="9"/>
  <c r="K2522" i="9"/>
  <c r="K2523" i="9"/>
  <c r="K2524" i="9"/>
  <c r="K2525" i="9"/>
  <c r="K2526" i="9"/>
  <c r="K2527" i="9"/>
  <c r="K2528" i="9"/>
  <c r="K2529" i="9"/>
  <c r="K2530" i="9"/>
  <c r="K2531" i="9"/>
  <c r="K2532" i="9"/>
  <c r="K2533" i="9"/>
  <c r="K2534" i="9"/>
  <c r="K2535" i="9"/>
  <c r="K2536" i="9"/>
  <c r="K2537" i="9"/>
  <c r="K2538" i="9"/>
  <c r="K2539" i="9"/>
  <c r="K2540" i="9"/>
  <c r="K2541" i="9"/>
  <c r="K2542" i="9"/>
  <c r="K2543" i="9"/>
  <c r="K2544" i="9"/>
  <c r="K2545" i="9"/>
  <c r="K2546" i="9"/>
  <c r="K2547" i="9"/>
  <c r="K2548" i="9"/>
  <c r="K2549" i="9"/>
  <c r="K2550" i="9"/>
  <c r="K2551" i="9"/>
  <c r="K2552" i="9"/>
  <c r="K2553" i="9"/>
  <c r="K2554" i="9"/>
  <c r="K2555" i="9"/>
  <c r="K2556" i="9"/>
  <c r="K2557" i="9"/>
  <c r="K2558" i="9"/>
  <c r="K2559" i="9"/>
  <c r="K2560" i="9"/>
  <c r="K2561" i="9"/>
  <c r="K2562" i="9"/>
  <c r="K2563" i="9"/>
  <c r="K2564" i="9"/>
  <c r="K2565" i="9"/>
  <c r="K2566" i="9"/>
  <c r="K2567" i="9"/>
  <c r="K2568" i="9"/>
  <c r="K2569" i="9"/>
  <c r="K2570" i="9"/>
  <c r="K2571" i="9"/>
  <c r="K2572" i="9"/>
  <c r="K2573" i="9"/>
  <c r="K2574" i="9"/>
  <c r="K2575" i="9"/>
  <c r="K2576" i="9"/>
  <c r="K2577" i="9"/>
  <c r="K2578" i="9"/>
  <c r="K2579" i="9"/>
  <c r="K2580" i="9"/>
  <c r="K2581" i="9"/>
  <c r="K2582" i="9"/>
  <c r="K2583" i="9"/>
  <c r="K2584" i="9"/>
  <c r="K2585" i="9"/>
  <c r="K2586" i="9"/>
  <c r="K2587" i="9"/>
  <c r="K2588" i="9"/>
  <c r="K2589" i="9"/>
  <c r="K2590" i="9"/>
  <c r="K2591" i="9"/>
  <c r="K2592" i="9"/>
  <c r="K2593" i="9"/>
  <c r="K2594" i="9"/>
  <c r="K2595" i="9"/>
  <c r="K2596" i="9"/>
  <c r="K2597" i="9"/>
  <c r="K2598" i="9"/>
  <c r="K2599" i="9"/>
  <c r="K2600" i="9"/>
  <c r="K2601" i="9"/>
  <c r="K2602" i="9"/>
  <c r="K2603" i="9"/>
  <c r="K2604" i="9"/>
  <c r="K2605" i="9"/>
  <c r="K2606" i="9"/>
  <c r="K2607" i="9"/>
  <c r="K2608" i="9"/>
  <c r="K2609" i="9"/>
  <c r="K2610" i="9"/>
  <c r="K2611" i="9"/>
  <c r="K2612" i="9"/>
  <c r="K2613" i="9"/>
  <c r="K2614" i="9"/>
  <c r="K2615" i="9"/>
  <c r="K2616" i="9"/>
  <c r="K2617" i="9"/>
  <c r="K2618" i="9"/>
  <c r="K2619" i="9"/>
  <c r="K2620" i="9"/>
  <c r="K2621" i="9"/>
  <c r="K2622" i="9"/>
  <c r="K2623" i="9"/>
  <c r="K2624" i="9"/>
  <c r="K2625" i="9"/>
  <c r="K2626" i="9"/>
  <c r="K2627" i="9"/>
  <c r="K2628" i="9"/>
  <c r="K2629" i="9"/>
  <c r="K2630" i="9"/>
  <c r="K2631" i="9"/>
  <c r="K2632" i="9"/>
  <c r="K2633" i="9"/>
  <c r="K2634" i="9"/>
  <c r="K2635" i="9"/>
  <c r="K2636" i="9"/>
  <c r="K2637" i="9"/>
  <c r="K2638" i="9"/>
  <c r="K2639" i="9"/>
  <c r="K2640" i="9"/>
  <c r="K2641" i="9"/>
  <c r="K2642" i="9"/>
  <c r="K2643" i="9"/>
  <c r="K2644" i="9"/>
  <c r="K2645" i="9"/>
  <c r="K2646" i="9"/>
  <c r="K2647" i="9"/>
  <c r="K2648" i="9"/>
  <c r="K2649" i="9"/>
  <c r="K2650" i="9"/>
  <c r="K2651" i="9"/>
  <c r="K2652" i="9"/>
  <c r="K2653" i="9"/>
  <c r="K2654" i="9"/>
  <c r="K2655" i="9"/>
  <c r="K2656" i="9"/>
  <c r="K2657" i="9"/>
  <c r="K2658" i="9"/>
  <c r="K2659" i="9"/>
  <c r="K2660" i="9"/>
  <c r="K2661" i="9"/>
  <c r="K2662" i="9"/>
  <c r="K2663" i="9"/>
  <c r="K2664" i="9"/>
  <c r="K2665" i="9"/>
  <c r="K2666" i="9"/>
  <c r="K2667" i="9"/>
  <c r="K2668" i="9"/>
  <c r="K2669" i="9"/>
  <c r="K2670" i="9"/>
  <c r="K2671" i="9"/>
  <c r="K2672" i="9"/>
  <c r="K2673" i="9"/>
  <c r="K2674" i="9"/>
  <c r="K2675" i="9"/>
  <c r="K2676" i="9"/>
  <c r="K2677" i="9"/>
  <c r="K2678" i="9"/>
  <c r="K2679" i="9"/>
  <c r="K2680" i="9"/>
  <c r="K2681" i="9"/>
  <c r="K2682" i="9"/>
  <c r="K2683" i="9"/>
  <c r="K2684" i="9"/>
  <c r="K2685" i="9"/>
  <c r="K2686" i="9"/>
  <c r="K2687" i="9"/>
  <c r="K2688" i="9"/>
  <c r="K2689" i="9"/>
  <c r="K2690" i="9"/>
  <c r="K2691" i="9"/>
  <c r="K2692" i="9"/>
  <c r="K2693" i="9"/>
  <c r="K2694" i="9"/>
  <c r="K2695" i="9"/>
  <c r="K2696" i="9"/>
  <c r="K2697" i="9"/>
  <c r="K2698" i="9"/>
  <c r="K2699" i="9"/>
  <c r="K2700" i="9"/>
  <c r="K2701" i="9"/>
  <c r="K2702" i="9"/>
  <c r="K2703" i="9"/>
  <c r="K2704" i="9"/>
  <c r="K2705" i="9"/>
  <c r="K2706" i="9"/>
  <c r="K2707" i="9"/>
  <c r="K2708" i="9"/>
  <c r="K2709" i="9"/>
  <c r="K2710" i="9"/>
  <c r="K2711" i="9"/>
  <c r="K2712" i="9"/>
  <c r="K2713" i="9"/>
  <c r="K2714" i="9"/>
  <c r="K2715" i="9"/>
  <c r="K2716" i="9"/>
  <c r="K2717" i="9"/>
  <c r="K2718" i="9"/>
  <c r="K2719" i="9"/>
  <c r="K2720" i="9"/>
  <c r="K2721" i="9"/>
  <c r="K2722" i="9"/>
  <c r="K2723" i="9"/>
  <c r="K2724" i="9"/>
  <c r="K2725" i="9"/>
  <c r="K2726" i="9"/>
  <c r="K2727" i="9"/>
  <c r="K2728" i="9"/>
  <c r="K2729" i="9"/>
  <c r="K2730" i="9"/>
  <c r="K2731" i="9"/>
  <c r="K2732" i="9"/>
  <c r="K2733" i="9"/>
  <c r="K2734" i="9"/>
  <c r="K2735" i="9"/>
  <c r="K2736" i="9"/>
  <c r="K2737" i="9"/>
  <c r="K2738" i="9"/>
  <c r="K2739" i="9"/>
  <c r="K2740" i="9"/>
  <c r="K2741" i="9"/>
  <c r="K2742" i="9"/>
  <c r="K2743" i="9"/>
  <c r="K2744" i="9"/>
  <c r="K2745" i="9"/>
  <c r="K2746" i="9"/>
  <c r="K2747" i="9"/>
  <c r="K2748" i="9"/>
  <c r="K2749" i="9"/>
  <c r="K2750" i="9"/>
  <c r="K2751" i="9"/>
  <c r="K2752" i="9"/>
  <c r="K2753" i="9"/>
  <c r="K2754" i="9"/>
  <c r="K2755" i="9"/>
  <c r="K2756" i="9"/>
  <c r="K2757" i="9"/>
  <c r="K2758" i="9"/>
  <c r="K2759" i="9"/>
  <c r="K2760" i="9"/>
  <c r="K2761" i="9"/>
  <c r="K2762" i="9"/>
  <c r="K2763" i="9"/>
  <c r="K2764" i="9"/>
  <c r="K2765" i="9"/>
  <c r="K2766" i="9"/>
  <c r="K2767" i="9"/>
  <c r="K2768" i="9"/>
  <c r="K2769" i="9"/>
  <c r="K2770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H1090" i="9"/>
  <c r="H1091" i="9"/>
  <c r="H1092" i="9"/>
  <c r="H1093" i="9"/>
  <c r="H1094" i="9"/>
  <c r="H1095" i="9"/>
  <c r="H1096" i="9"/>
  <c r="H1097" i="9"/>
  <c r="H1098" i="9"/>
  <c r="H1099" i="9"/>
  <c r="H1100" i="9"/>
  <c r="H1101" i="9"/>
  <c r="H1102" i="9"/>
  <c r="H1103" i="9"/>
  <c r="H1104" i="9"/>
  <c r="H1105" i="9"/>
  <c r="H1106" i="9"/>
  <c r="H1107" i="9"/>
  <c r="H1108" i="9"/>
  <c r="H1109" i="9"/>
  <c r="H1110" i="9"/>
  <c r="H1111" i="9"/>
  <c r="H1112" i="9"/>
  <c r="H1113" i="9"/>
  <c r="H1114" i="9"/>
  <c r="H1115" i="9"/>
  <c r="H1116" i="9"/>
  <c r="H1117" i="9"/>
  <c r="H1118" i="9"/>
  <c r="H1119" i="9"/>
  <c r="H1120" i="9"/>
  <c r="H1121" i="9"/>
  <c r="H1122" i="9"/>
  <c r="H1123" i="9"/>
  <c r="H1124" i="9"/>
  <c r="H1125" i="9"/>
  <c r="H1126" i="9"/>
  <c r="H1127" i="9"/>
  <c r="H1128" i="9"/>
  <c r="H1129" i="9"/>
  <c r="H1130" i="9"/>
  <c r="H1131" i="9"/>
  <c r="H1132" i="9"/>
  <c r="H1133" i="9"/>
  <c r="H1134" i="9"/>
  <c r="H1135" i="9"/>
  <c r="H1136" i="9"/>
  <c r="H1137" i="9"/>
  <c r="H1138" i="9"/>
  <c r="H1139" i="9"/>
  <c r="H1140" i="9"/>
  <c r="H1141" i="9"/>
  <c r="H1142" i="9"/>
  <c r="H1143" i="9"/>
  <c r="H1144" i="9"/>
  <c r="H1145" i="9"/>
  <c r="H1146" i="9"/>
  <c r="H1147" i="9"/>
  <c r="H1148" i="9"/>
  <c r="H1149" i="9"/>
  <c r="H1150" i="9"/>
  <c r="H1151" i="9"/>
  <c r="H1152" i="9"/>
  <c r="H1153" i="9"/>
  <c r="H1154" i="9"/>
  <c r="H1155" i="9"/>
  <c r="H1156" i="9"/>
  <c r="H1157" i="9"/>
  <c r="H1158" i="9"/>
  <c r="H1159" i="9"/>
  <c r="H1160" i="9"/>
  <c r="H1161" i="9"/>
  <c r="H1162" i="9"/>
  <c r="H1163" i="9"/>
  <c r="H1164" i="9"/>
  <c r="H1165" i="9"/>
  <c r="H1166" i="9"/>
  <c r="H1167" i="9"/>
  <c r="H1168" i="9"/>
  <c r="H1169" i="9"/>
  <c r="H1170" i="9"/>
  <c r="H1171" i="9"/>
  <c r="H1172" i="9"/>
  <c r="H1173" i="9"/>
  <c r="H1174" i="9"/>
  <c r="H1175" i="9"/>
  <c r="H1176" i="9"/>
  <c r="H1177" i="9"/>
  <c r="H1178" i="9"/>
  <c r="H1179" i="9"/>
  <c r="H1180" i="9"/>
  <c r="H1181" i="9"/>
  <c r="H1182" i="9"/>
  <c r="H1183" i="9"/>
  <c r="H1184" i="9"/>
  <c r="H1185" i="9"/>
  <c r="H1186" i="9"/>
  <c r="H1187" i="9"/>
  <c r="H1188" i="9"/>
  <c r="H1189" i="9"/>
  <c r="H1190" i="9"/>
  <c r="H1191" i="9"/>
  <c r="H1192" i="9"/>
  <c r="H1193" i="9"/>
  <c r="H1194" i="9"/>
  <c r="H1195" i="9"/>
  <c r="H1196" i="9"/>
  <c r="H1197" i="9"/>
  <c r="H1198" i="9"/>
  <c r="H1199" i="9"/>
  <c r="H1200" i="9"/>
  <c r="H1201" i="9"/>
  <c r="H1202" i="9"/>
  <c r="H1203" i="9"/>
  <c r="H1204" i="9"/>
  <c r="H1205" i="9"/>
  <c r="H1206" i="9"/>
  <c r="H1207" i="9"/>
  <c r="H1208" i="9"/>
  <c r="H1209" i="9"/>
  <c r="H1210" i="9"/>
  <c r="H1211" i="9"/>
  <c r="H1212" i="9"/>
  <c r="H1213" i="9"/>
  <c r="H1214" i="9"/>
  <c r="H1215" i="9"/>
  <c r="H1216" i="9"/>
  <c r="H1217" i="9"/>
  <c r="H1218" i="9"/>
  <c r="H1219" i="9"/>
  <c r="H1220" i="9"/>
  <c r="H1221" i="9"/>
  <c r="H1222" i="9"/>
  <c r="H1223" i="9"/>
  <c r="H1224" i="9"/>
  <c r="H1225" i="9"/>
  <c r="H1226" i="9"/>
  <c r="H1227" i="9"/>
  <c r="H1228" i="9"/>
  <c r="H1229" i="9"/>
  <c r="H1230" i="9"/>
  <c r="H1231" i="9"/>
  <c r="H1232" i="9"/>
  <c r="H1233" i="9"/>
  <c r="H1234" i="9"/>
  <c r="H1235" i="9"/>
  <c r="H1236" i="9"/>
  <c r="H1237" i="9"/>
  <c r="H1238" i="9"/>
  <c r="H1239" i="9"/>
  <c r="H1240" i="9"/>
  <c r="H1241" i="9"/>
  <c r="H1242" i="9"/>
  <c r="H1243" i="9"/>
  <c r="H1244" i="9"/>
  <c r="H1245" i="9"/>
  <c r="H1246" i="9"/>
  <c r="H1247" i="9"/>
  <c r="H1248" i="9"/>
  <c r="H1249" i="9"/>
  <c r="H1250" i="9"/>
  <c r="H1251" i="9"/>
  <c r="H1252" i="9"/>
  <c r="H1253" i="9"/>
  <c r="H1254" i="9"/>
  <c r="H1255" i="9"/>
  <c r="H1256" i="9"/>
  <c r="H1257" i="9"/>
  <c r="H1258" i="9"/>
  <c r="H1259" i="9"/>
  <c r="H1260" i="9"/>
  <c r="H1261" i="9"/>
  <c r="H1262" i="9"/>
  <c r="H1263" i="9"/>
  <c r="H1264" i="9"/>
  <c r="H1265" i="9"/>
  <c r="H1266" i="9"/>
  <c r="H1267" i="9"/>
  <c r="H1268" i="9"/>
  <c r="H1269" i="9"/>
  <c r="H1270" i="9"/>
  <c r="H1271" i="9"/>
  <c r="H1272" i="9"/>
  <c r="H1273" i="9"/>
  <c r="H1274" i="9"/>
  <c r="H1275" i="9"/>
  <c r="H1276" i="9"/>
  <c r="H1277" i="9"/>
  <c r="H1278" i="9"/>
  <c r="H1279" i="9"/>
  <c r="H1280" i="9"/>
  <c r="H1281" i="9"/>
  <c r="H1282" i="9"/>
  <c r="H1283" i="9"/>
  <c r="H1284" i="9"/>
  <c r="H1285" i="9"/>
  <c r="H1286" i="9"/>
  <c r="H1287" i="9"/>
  <c r="H1288" i="9"/>
  <c r="H1289" i="9"/>
  <c r="H1290" i="9"/>
  <c r="H1291" i="9"/>
  <c r="H1292" i="9"/>
  <c r="H1293" i="9"/>
  <c r="H1294" i="9"/>
  <c r="H1295" i="9"/>
  <c r="H1296" i="9"/>
  <c r="H1297" i="9"/>
  <c r="H1298" i="9"/>
  <c r="H1299" i="9"/>
  <c r="H1300" i="9"/>
  <c r="H1301" i="9"/>
  <c r="H1302" i="9"/>
  <c r="H1303" i="9"/>
  <c r="H1304" i="9"/>
  <c r="H1305" i="9"/>
  <c r="H1306" i="9"/>
  <c r="H1307" i="9"/>
  <c r="H1308" i="9"/>
  <c r="H1309" i="9"/>
  <c r="H1310" i="9"/>
  <c r="H1311" i="9"/>
  <c r="H1312" i="9"/>
  <c r="H1313" i="9"/>
  <c r="H1314" i="9"/>
  <c r="H1315" i="9"/>
  <c r="H1316" i="9"/>
  <c r="H1317" i="9"/>
  <c r="H1318" i="9"/>
  <c r="H1319" i="9"/>
  <c r="H1320" i="9"/>
  <c r="H1321" i="9"/>
  <c r="H1322" i="9"/>
  <c r="H1323" i="9"/>
  <c r="H1324" i="9"/>
  <c r="H1325" i="9"/>
  <c r="H1326" i="9"/>
  <c r="H1327" i="9"/>
  <c r="H1328" i="9"/>
  <c r="H1329" i="9"/>
  <c r="H1330" i="9"/>
  <c r="H1331" i="9"/>
  <c r="H1332" i="9"/>
  <c r="H1333" i="9"/>
  <c r="H1334" i="9"/>
  <c r="H1335" i="9"/>
  <c r="H1336" i="9"/>
  <c r="H1337" i="9"/>
  <c r="H1338" i="9"/>
  <c r="H1339" i="9"/>
  <c r="H1340" i="9"/>
  <c r="H1341" i="9"/>
  <c r="H1342" i="9"/>
  <c r="H1343" i="9"/>
  <c r="H1344" i="9"/>
  <c r="H1345" i="9"/>
  <c r="H1346" i="9"/>
  <c r="H1347" i="9"/>
  <c r="H1348" i="9"/>
  <c r="H1349" i="9"/>
  <c r="H1350" i="9"/>
  <c r="H1351" i="9"/>
  <c r="H1352" i="9"/>
  <c r="H1353" i="9"/>
  <c r="H1354" i="9"/>
  <c r="H1355" i="9"/>
  <c r="H1356" i="9"/>
  <c r="H1357" i="9"/>
  <c r="H1358" i="9"/>
  <c r="H1359" i="9"/>
  <c r="H1360" i="9"/>
  <c r="H1361" i="9"/>
  <c r="H1362" i="9"/>
  <c r="H1363" i="9"/>
  <c r="H1364" i="9"/>
  <c r="H1365" i="9"/>
  <c r="H1366" i="9"/>
  <c r="H1367" i="9"/>
  <c r="H1368" i="9"/>
  <c r="H1369" i="9"/>
  <c r="H1370" i="9"/>
  <c r="H1371" i="9"/>
  <c r="H1372" i="9"/>
  <c r="H1373" i="9"/>
  <c r="H1374" i="9"/>
  <c r="H1375" i="9"/>
  <c r="H1376" i="9"/>
  <c r="H1377" i="9"/>
  <c r="H1378" i="9"/>
  <c r="H1379" i="9"/>
  <c r="H1380" i="9"/>
  <c r="H1381" i="9"/>
  <c r="H1382" i="9"/>
  <c r="H1383" i="9"/>
  <c r="H1384" i="9"/>
  <c r="H1385" i="9"/>
  <c r="H1386" i="9"/>
  <c r="H1387" i="9"/>
  <c r="H1388" i="9"/>
  <c r="H1389" i="9"/>
  <c r="H1390" i="9"/>
  <c r="H1391" i="9"/>
  <c r="H1392" i="9"/>
  <c r="H1393" i="9"/>
  <c r="H1394" i="9"/>
  <c r="H1395" i="9"/>
  <c r="H1396" i="9"/>
  <c r="H1397" i="9"/>
  <c r="H1398" i="9"/>
  <c r="H1399" i="9"/>
  <c r="H1400" i="9"/>
  <c r="H1401" i="9"/>
  <c r="H1402" i="9"/>
  <c r="H1403" i="9"/>
  <c r="H1404" i="9"/>
  <c r="H1405" i="9"/>
  <c r="H1406" i="9"/>
  <c r="H1407" i="9"/>
  <c r="H1408" i="9"/>
  <c r="H1409" i="9"/>
  <c r="H1410" i="9"/>
  <c r="H1411" i="9"/>
  <c r="H1412" i="9"/>
  <c r="H1413" i="9"/>
  <c r="H1414" i="9"/>
  <c r="H1415" i="9"/>
  <c r="H1416" i="9"/>
  <c r="H1417" i="9"/>
  <c r="H1418" i="9"/>
  <c r="H1419" i="9"/>
  <c r="H1420" i="9"/>
  <c r="H1421" i="9"/>
  <c r="H1422" i="9"/>
  <c r="H1423" i="9"/>
  <c r="H1424" i="9"/>
  <c r="H1425" i="9"/>
  <c r="H1426" i="9"/>
  <c r="H1427" i="9"/>
  <c r="H1428" i="9"/>
  <c r="H1429" i="9"/>
  <c r="H1430" i="9"/>
  <c r="H1431" i="9"/>
  <c r="H1432" i="9"/>
  <c r="H1433" i="9"/>
  <c r="H1434" i="9"/>
  <c r="H1435" i="9"/>
  <c r="H1436" i="9"/>
  <c r="H1437" i="9"/>
  <c r="H1438" i="9"/>
  <c r="H1439" i="9"/>
  <c r="H1440" i="9"/>
  <c r="H1441" i="9"/>
  <c r="H1442" i="9"/>
  <c r="H1443" i="9"/>
  <c r="H1444" i="9"/>
  <c r="H1445" i="9"/>
  <c r="H1446" i="9"/>
  <c r="H1447" i="9"/>
  <c r="H1448" i="9"/>
  <c r="H1449" i="9"/>
  <c r="H1450" i="9"/>
  <c r="H1451" i="9"/>
  <c r="H1452" i="9"/>
  <c r="H1453" i="9"/>
  <c r="H1454" i="9"/>
  <c r="H1455" i="9"/>
  <c r="H1456" i="9"/>
  <c r="H1457" i="9"/>
  <c r="H1458" i="9"/>
  <c r="H1459" i="9"/>
  <c r="H1460" i="9"/>
  <c r="H1461" i="9"/>
  <c r="H1462" i="9"/>
  <c r="H1463" i="9"/>
  <c r="H1464" i="9"/>
  <c r="H1465" i="9"/>
  <c r="H1466" i="9"/>
  <c r="H1467" i="9"/>
  <c r="H1468" i="9"/>
  <c r="H1469" i="9"/>
  <c r="H1470" i="9"/>
  <c r="H1471" i="9"/>
  <c r="H1472" i="9"/>
  <c r="H1473" i="9"/>
  <c r="H1474" i="9"/>
  <c r="H1475" i="9"/>
  <c r="H1476" i="9"/>
  <c r="H1477" i="9"/>
  <c r="H1478" i="9"/>
  <c r="H1479" i="9"/>
  <c r="H1480" i="9"/>
  <c r="H1481" i="9"/>
  <c r="H1482" i="9"/>
  <c r="H1483" i="9"/>
  <c r="H1484" i="9"/>
  <c r="H1485" i="9"/>
  <c r="H1486" i="9"/>
  <c r="H1487" i="9"/>
  <c r="H1488" i="9"/>
  <c r="H1489" i="9"/>
  <c r="H1490" i="9"/>
  <c r="H1491" i="9"/>
  <c r="H1492" i="9"/>
  <c r="H1493" i="9"/>
  <c r="H1494" i="9"/>
  <c r="H1495" i="9"/>
  <c r="H1496" i="9"/>
  <c r="H1497" i="9"/>
  <c r="H1498" i="9"/>
  <c r="H1499" i="9"/>
  <c r="H1500" i="9"/>
  <c r="H1501" i="9"/>
  <c r="H1502" i="9"/>
  <c r="H1503" i="9"/>
  <c r="H1504" i="9"/>
  <c r="H1505" i="9"/>
  <c r="H1506" i="9"/>
  <c r="H1507" i="9"/>
  <c r="H1508" i="9"/>
  <c r="H1509" i="9"/>
  <c r="H1510" i="9"/>
  <c r="H1511" i="9"/>
  <c r="H1512" i="9"/>
  <c r="H1513" i="9"/>
  <c r="H1514" i="9"/>
  <c r="H1515" i="9"/>
  <c r="H1516" i="9"/>
  <c r="H1517" i="9"/>
  <c r="H1518" i="9"/>
  <c r="H1519" i="9"/>
  <c r="H1520" i="9"/>
  <c r="H1521" i="9"/>
  <c r="H1522" i="9"/>
  <c r="H1523" i="9"/>
  <c r="H1524" i="9"/>
  <c r="H1525" i="9"/>
  <c r="H1526" i="9"/>
  <c r="H1527" i="9"/>
  <c r="H1528" i="9"/>
  <c r="H1529" i="9"/>
  <c r="H1530" i="9"/>
  <c r="H1531" i="9"/>
  <c r="H1532" i="9"/>
  <c r="H1533" i="9"/>
  <c r="H1534" i="9"/>
  <c r="H1535" i="9"/>
  <c r="H1536" i="9"/>
  <c r="H1537" i="9"/>
  <c r="H1538" i="9"/>
  <c r="H1539" i="9"/>
  <c r="H1540" i="9"/>
  <c r="H1541" i="9"/>
  <c r="H1542" i="9"/>
  <c r="H1543" i="9"/>
  <c r="H1544" i="9"/>
  <c r="H1545" i="9"/>
  <c r="H1546" i="9"/>
  <c r="H1547" i="9"/>
  <c r="H1548" i="9"/>
  <c r="H1549" i="9"/>
  <c r="H1550" i="9"/>
  <c r="H1551" i="9"/>
  <c r="H1552" i="9"/>
  <c r="H1553" i="9"/>
  <c r="H1554" i="9"/>
  <c r="H1555" i="9"/>
  <c r="H1556" i="9"/>
  <c r="H1557" i="9"/>
  <c r="H1558" i="9"/>
  <c r="H1559" i="9"/>
  <c r="H1560" i="9"/>
  <c r="H1561" i="9"/>
  <c r="H1562" i="9"/>
  <c r="H1563" i="9"/>
  <c r="H1564" i="9"/>
  <c r="H1565" i="9"/>
  <c r="H1566" i="9"/>
  <c r="H1567" i="9"/>
  <c r="H1568" i="9"/>
  <c r="H1569" i="9"/>
  <c r="H1570" i="9"/>
  <c r="H1571" i="9"/>
  <c r="H1572" i="9"/>
  <c r="H1573" i="9"/>
  <c r="H1574" i="9"/>
  <c r="H1575" i="9"/>
  <c r="H1576" i="9"/>
  <c r="H1577" i="9"/>
  <c r="H1578" i="9"/>
  <c r="H1579" i="9"/>
  <c r="H1580" i="9"/>
  <c r="H1581" i="9"/>
  <c r="H1582" i="9"/>
  <c r="H1583" i="9"/>
  <c r="H1584" i="9"/>
  <c r="H1585" i="9"/>
  <c r="H1586" i="9"/>
  <c r="H1587" i="9"/>
  <c r="H1588" i="9"/>
  <c r="H1589" i="9"/>
  <c r="H1590" i="9"/>
  <c r="H1591" i="9"/>
  <c r="H1592" i="9"/>
  <c r="H1593" i="9"/>
  <c r="H1594" i="9"/>
  <c r="H1595" i="9"/>
  <c r="H1596" i="9"/>
  <c r="H1597" i="9"/>
  <c r="H1598" i="9"/>
  <c r="H1599" i="9"/>
  <c r="H1600" i="9"/>
  <c r="H1601" i="9"/>
  <c r="H1602" i="9"/>
  <c r="H1603" i="9"/>
  <c r="H1604" i="9"/>
  <c r="H1605" i="9"/>
  <c r="H1606" i="9"/>
  <c r="H1607" i="9"/>
  <c r="H1608" i="9"/>
  <c r="H1609" i="9"/>
  <c r="H1610" i="9"/>
  <c r="H1611" i="9"/>
  <c r="H1612" i="9"/>
  <c r="H1613" i="9"/>
  <c r="H1614" i="9"/>
  <c r="H1615" i="9"/>
  <c r="H1616" i="9"/>
  <c r="H1617" i="9"/>
  <c r="H1618" i="9"/>
  <c r="H1619" i="9"/>
  <c r="H1620" i="9"/>
  <c r="H1621" i="9"/>
  <c r="H1622" i="9"/>
  <c r="H1623" i="9"/>
  <c r="H1624" i="9"/>
  <c r="H1625" i="9"/>
  <c r="H1626" i="9"/>
  <c r="H1627" i="9"/>
  <c r="H1628" i="9"/>
  <c r="H1629" i="9"/>
  <c r="H1630" i="9"/>
  <c r="H1631" i="9"/>
  <c r="H1632" i="9"/>
  <c r="H1633" i="9"/>
  <c r="H1634" i="9"/>
  <c r="H1635" i="9"/>
  <c r="H1636" i="9"/>
  <c r="H1637" i="9"/>
  <c r="H1638" i="9"/>
  <c r="H1639" i="9"/>
  <c r="H1640" i="9"/>
  <c r="H1641" i="9"/>
  <c r="H1642" i="9"/>
  <c r="H1643" i="9"/>
  <c r="H1644" i="9"/>
  <c r="H1645" i="9"/>
  <c r="H1646" i="9"/>
  <c r="H1647" i="9"/>
  <c r="H1648" i="9"/>
  <c r="H1649" i="9"/>
  <c r="H1650" i="9"/>
  <c r="H1651" i="9"/>
  <c r="H1652" i="9"/>
  <c r="H1653" i="9"/>
  <c r="H1654" i="9"/>
  <c r="H1655" i="9"/>
  <c r="H1656" i="9"/>
  <c r="H1657" i="9"/>
  <c r="H1658" i="9"/>
  <c r="H1659" i="9"/>
  <c r="H1660" i="9"/>
  <c r="H1661" i="9"/>
  <c r="H1662" i="9"/>
  <c r="H1663" i="9"/>
  <c r="H1664" i="9"/>
  <c r="H1665" i="9"/>
  <c r="H1666" i="9"/>
  <c r="H1667" i="9"/>
  <c r="H1668" i="9"/>
  <c r="H1669" i="9"/>
  <c r="H1670" i="9"/>
  <c r="H1671" i="9"/>
  <c r="H1672" i="9"/>
  <c r="H1673" i="9"/>
  <c r="H1674" i="9"/>
  <c r="H1675" i="9"/>
  <c r="H1676" i="9"/>
  <c r="H1677" i="9"/>
  <c r="H1678" i="9"/>
  <c r="H1679" i="9"/>
  <c r="H1680" i="9"/>
  <c r="H1681" i="9"/>
  <c r="H1682" i="9"/>
  <c r="H1683" i="9"/>
  <c r="H1684" i="9"/>
  <c r="H1685" i="9"/>
  <c r="H1686" i="9"/>
  <c r="H1687" i="9"/>
  <c r="H1688" i="9"/>
  <c r="H1689" i="9"/>
  <c r="H1690" i="9"/>
  <c r="H1691" i="9"/>
  <c r="H1692" i="9"/>
  <c r="H1693" i="9"/>
  <c r="H1694" i="9"/>
  <c r="H1695" i="9"/>
  <c r="H1696" i="9"/>
  <c r="H1697" i="9"/>
  <c r="H1698" i="9"/>
  <c r="H1699" i="9"/>
  <c r="H1700" i="9"/>
  <c r="H1701" i="9"/>
  <c r="H1702" i="9"/>
  <c r="H1703" i="9"/>
  <c r="H1704" i="9"/>
  <c r="H1705" i="9"/>
  <c r="H1706" i="9"/>
  <c r="H1707" i="9"/>
  <c r="H1708" i="9"/>
  <c r="H1709" i="9"/>
  <c r="H1710" i="9"/>
  <c r="H1711" i="9"/>
  <c r="H1712" i="9"/>
  <c r="H1713" i="9"/>
  <c r="H1714" i="9"/>
  <c r="H1715" i="9"/>
  <c r="H1716" i="9"/>
  <c r="H1717" i="9"/>
  <c r="H1718" i="9"/>
  <c r="H1719" i="9"/>
  <c r="H1720" i="9"/>
  <c r="H1721" i="9"/>
  <c r="H1722" i="9"/>
  <c r="H1723" i="9"/>
  <c r="H1724" i="9"/>
  <c r="H1725" i="9"/>
  <c r="H1726" i="9"/>
  <c r="H1727" i="9"/>
  <c r="H1728" i="9"/>
  <c r="H1729" i="9"/>
  <c r="H1730" i="9"/>
  <c r="H1731" i="9"/>
  <c r="H1732" i="9"/>
  <c r="H1733" i="9"/>
  <c r="H1734" i="9"/>
  <c r="H1735" i="9"/>
  <c r="H1736" i="9"/>
  <c r="H1737" i="9"/>
  <c r="H1738" i="9"/>
  <c r="H1739" i="9"/>
  <c r="H1740" i="9"/>
  <c r="H1741" i="9"/>
  <c r="H1742" i="9"/>
  <c r="H1743" i="9"/>
  <c r="H1744" i="9"/>
  <c r="H1745" i="9"/>
  <c r="H1746" i="9"/>
  <c r="H1747" i="9"/>
  <c r="H1748" i="9"/>
  <c r="H1749" i="9"/>
  <c r="H1750" i="9"/>
  <c r="H1751" i="9"/>
  <c r="H1752" i="9"/>
  <c r="H1753" i="9"/>
  <c r="H1754" i="9"/>
  <c r="H1755" i="9"/>
  <c r="H1756" i="9"/>
  <c r="H1757" i="9"/>
  <c r="H1758" i="9"/>
  <c r="H1759" i="9"/>
  <c r="H1760" i="9"/>
  <c r="H1761" i="9"/>
  <c r="H1762" i="9"/>
  <c r="H1763" i="9"/>
  <c r="H1764" i="9"/>
  <c r="H1765" i="9"/>
  <c r="H1766" i="9"/>
  <c r="H1767" i="9"/>
  <c r="H1768" i="9"/>
  <c r="H1769" i="9"/>
  <c r="H1770" i="9"/>
  <c r="H1771" i="9"/>
  <c r="H1772" i="9"/>
  <c r="H1773" i="9"/>
  <c r="H1774" i="9"/>
  <c r="H1775" i="9"/>
  <c r="H1776" i="9"/>
  <c r="H1777" i="9"/>
  <c r="H1778" i="9"/>
  <c r="H1779" i="9"/>
  <c r="H1780" i="9"/>
  <c r="H1781" i="9"/>
  <c r="H1782" i="9"/>
  <c r="H1783" i="9"/>
  <c r="H1784" i="9"/>
  <c r="H1785" i="9"/>
  <c r="H1786" i="9"/>
  <c r="H1787" i="9"/>
  <c r="H1788" i="9"/>
  <c r="H1789" i="9"/>
  <c r="H1790" i="9"/>
  <c r="H1791" i="9"/>
  <c r="H1792" i="9"/>
  <c r="H1793" i="9"/>
  <c r="H1794" i="9"/>
  <c r="H1795" i="9"/>
  <c r="H1796" i="9"/>
  <c r="H1797" i="9"/>
  <c r="H1798" i="9"/>
  <c r="H1799" i="9"/>
  <c r="H1800" i="9"/>
  <c r="H1801" i="9"/>
  <c r="H1802" i="9"/>
  <c r="H1803" i="9"/>
  <c r="H1804" i="9"/>
  <c r="H1805" i="9"/>
  <c r="H1806" i="9"/>
  <c r="H1807" i="9"/>
  <c r="H1808" i="9"/>
  <c r="H1809" i="9"/>
  <c r="H1810" i="9"/>
  <c r="H1811" i="9"/>
  <c r="H1812" i="9"/>
  <c r="H1813" i="9"/>
  <c r="H1814" i="9"/>
  <c r="H1815" i="9"/>
  <c r="H1816" i="9"/>
  <c r="H1817" i="9"/>
  <c r="H1818" i="9"/>
  <c r="H1819" i="9"/>
  <c r="H1820" i="9"/>
  <c r="H1821" i="9"/>
  <c r="H1822" i="9"/>
  <c r="H1823" i="9"/>
  <c r="H1824" i="9"/>
  <c r="H1825" i="9"/>
  <c r="H1826" i="9"/>
  <c r="H1827" i="9"/>
  <c r="H1828" i="9"/>
  <c r="H1829" i="9"/>
  <c r="H1830" i="9"/>
  <c r="H1831" i="9"/>
  <c r="H1832" i="9"/>
  <c r="H1833" i="9"/>
  <c r="H1834" i="9"/>
  <c r="H1835" i="9"/>
  <c r="H1836" i="9"/>
  <c r="H1837" i="9"/>
  <c r="H1838" i="9"/>
  <c r="H1839" i="9"/>
  <c r="H1840" i="9"/>
  <c r="H1841" i="9"/>
  <c r="H1842" i="9"/>
  <c r="H1843" i="9"/>
  <c r="H1844" i="9"/>
  <c r="H1845" i="9"/>
  <c r="H1846" i="9"/>
  <c r="H1847" i="9"/>
  <c r="H1848" i="9"/>
  <c r="H1849" i="9"/>
  <c r="H1850" i="9"/>
  <c r="H1851" i="9"/>
  <c r="H1852" i="9"/>
  <c r="H1853" i="9"/>
  <c r="H1854" i="9"/>
  <c r="H1855" i="9"/>
  <c r="H1856" i="9"/>
  <c r="H1857" i="9"/>
  <c r="H1858" i="9"/>
  <c r="H1859" i="9"/>
  <c r="H1860" i="9"/>
  <c r="H1861" i="9"/>
  <c r="H1862" i="9"/>
  <c r="H1863" i="9"/>
  <c r="H1864" i="9"/>
  <c r="H1865" i="9"/>
  <c r="H1866" i="9"/>
  <c r="H1867" i="9"/>
  <c r="H1868" i="9"/>
  <c r="H1869" i="9"/>
  <c r="H1870" i="9"/>
  <c r="H1871" i="9"/>
  <c r="H1872" i="9"/>
  <c r="H1873" i="9"/>
  <c r="H1874" i="9"/>
  <c r="H1875" i="9"/>
  <c r="H1876" i="9"/>
  <c r="H1877" i="9"/>
  <c r="H1878" i="9"/>
  <c r="H1879" i="9"/>
  <c r="H1880" i="9"/>
  <c r="H1881" i="9"/>
  <c r="H1882" i="9"/>
  <c r="H1883" i="9"/>
  <c r="H1884" i="9"/>
  <c r="H1885" i="9"/>
  <c r="H1886" i="9"/>
  <c r="H1887" i="9"/>
  <c r="H1888" i="9"/>
  <c r="H1889" i="9"/>
  <c r="H1890" i="9"/>
  <c r="H1891" i="9"/>
  <c r="H1892" i="9"/>
  <c r="H1893" i="9"/>
  <c r="H1894" i="9"/>
  <c r="H1895" i="9"/>
  <c r="H1896" i="9"/>
  <c r="H1897" i="9"/>
  <c r="H1898" i="9"/>
  <c r="H1899" i="9"/>
  <c r="H1900" i="9"/>
  <c r="H1901" i="9"/>
  <c r="H1902" i="9"/>
  <c r="H1903" i="9"/>
  <c r="H1904" i="9"/>
  <c r="H1905" i="9"/>
  <c r="H1906" i="9"/>
  <c r="H1907" i="9"/>
  <c r="H1908" i="9"/>
  <c r="H1909" i="9"/>
  <c r="H1910" i="9"/>
  <c r="H1911" i="9"/>
  <c r="H1912" i="9"/>
  <c r="H1913" i="9"/>
  <c r="H1914" i="9"/>
  <c r="H1915" i="9"/>
  <c r="H1916" i="9"/>
  <c r="H1917" i="9"/>
  <c r="H1918" i="9"/>
  <c r="H1919" i="9"/>
  <c r="H1920" i="9"/>
  <c r="H1921" i="9"/>
  <c r="H1922" i="9"/>
  <c r="H1923" i="9"/>
  <c r="H1924" i="9"/>
  <c r="H1925" i="9"/>
  <c r="H1926" i="9"/>
  <c r="H1927" i="9"/>
  <c r="H1928" i="9"/>
  <c r="H1929" i="9"/>
  <c r="H1930" i="9"/>
  <c r="H1931" i="9"/>
  <c r="H1932" i="9"/>
  <c r="H1933" i="9"/>
  <c r="H1934" i="9"/>
  <c r="H1935" i="9"/>
  <c r="H1936" i="9"/>
  <c r="H1937" i="9"/>
  <c r="H1938" i="9"/>
  <c r="H1939" i="9"/>
  <c r="H1940" i="9"/>
  <c r="H1941" i="9"/>
  <c r="H1942" i="9"/>
  <c r="H1943" i="9"/>
  <c r="H1944" i="9"/>
  <c r="H1945" i="9"/>
  <c r="H1946" i="9"/>
  <c r="H1947" i="9"/>
  <c r="H1948" i="9"/>
  <c r="H1949" i="9"/>
  <c r="H1950" i="9"/>
  <c r="H1951" i="9"/>
  <c r="H1952" i="9"/>
  <c r="H1953" i="9"/>
  <c r="H1954" i="9"/>
  <c r="H1955" i="9"/>
  <c r="H1956" i="9"/>
  <c r="H1957" i="9"/>
  <c r="H1958" i="9"/>
  <c r="H1959" i="9"/>
  <c r="H1960" i="9"/>
  <c r="H1961" i="9"/>
  <c r="H1962" i="9"/>
  <c r="H1963" i="9"/>
  <c r="H1964" i="9"/>
  <c r="H1965" i="9"/>
  <c r="H1966" i="9"/>
  <c r="H1967" i="9"/>
  <c r="H1968" i="9"/>
  <c r="H1969" i="9"/>
  <c r="H1970" i="9"/>
  <c r="H1971" i="9"/>
  <c r="H1972" i="9"/>
  <c r="H1973" i="9"/>
  <c r="H1974" i="9"/>
  <c r="H1975" i="9"/>
  <c r="H1976" i="9"/>
  <c r="H1977" i="9"/>
  <c r="H1978" i="9"/>
  <c r="H1979" i="9"/>
  <c r="H1980" i="9"/>
  <c r="H1981" i="9"/>
  <c r="H1982" i="9"/>
  <c r="H1983" i="9"/>
  <c r="H1984" i="9"/>
  <c r="H1985" i="9"/>
  <c r="H1986" i="9"/>
  <c r="H1987" i="9"/>
  <c r="H1988" i="9"/>
  <c r="H1989" i="9"/>
  <c r="H1990" i="9"/>
  <c r="H1991" i="9"/>
  <c r="H1992" i="9"/>
  <c r="H1993" i="9"/>
  <c r="H1994" i="9"/>
  <c r="H1995" i="9"/>
  <c r="H1996" i="9"/>
  <c r="H1997" i="9"/>
  <c r="H1998" i="9"/>
  <c r="H1999" i="9"/>
  <c r="H2000" i="9"/>
  <c r="H2001" i="9"/>
  <c r="H2002" i="9"/>
  <c r="H2003" i="9"/>
  <c r="H2004" i="9"/>
  <c r="H2005" i="9"/>
  <c r="H2006" i="9"/>
  <c r="H2007" i="9"/>
  <c r="H2008" i="9"/>
  <c r="H2009" i="9"/>
  <c r="H2010" i="9"/>
  <c r="H2011" i="9"/>
  <c r="H2012" i="9"/>
  <c r="H2013" i="9"/>
  <c r="H2014" i="9"/>
  <c r="H2015" i="9"/>
  <c r="H2016" i="9"/>
  <c r="H2017" i="9"/>
  <c r="H2018" i="9"/>
  <c r="H2019" i="9"/>
  <c r="H2020" i="9"/>
  <c r="H2021" i="9"/>
  <c r="H2022" i="9"/>
  <c r="H2023" i="9"/>
  <c r="H2024" i="9"/>
  <c r="H2025" i="9"/>
  <c r="H2026" i="9"/>
  <c r="H2027" i="9"/>
  <c r="H2028" i="9"/>
  <c r="H2029" i="9"/>
  <c r="H2030" i="9"/>
  <c r="H2031" i="9"/>
  <c r="H2032" i="9"/>
  <c r="H2033" i="9"/>
  <c r="H2034" i="9"/>
  <c r="H2035" i="9"/>
  <c r="H2036" i="9"/>
  <c r="H2037" i="9"/>
  <c r="H2038" i="9"/>
  <c r="H2039" i="9"/>
  <c r="H2040" i="9"/>
  <c r="H2041" i="9"/>
  <c r="H2042" i="9"/>
  <c r="H2043" i="9"/>
  <c r="H2044" i="9"/>
  <c r="H2045" i="9"/>
  <c r="H2046" i="9"/>
  <c r="H2047" i="9"/>
  <c r="H2048" i="9"/>
  <c r="H2049" i="9"/>
  <c r="H2050" i="9"/>
  <c r="H2051" i="9"/>
  <c r="H2052" i="9"/>
  <c r="H2053" i="9"/>
  <c r="H2054" i="9"/>
  <c r="H2055" i="9"/>
  <c r="H2056" i="9"/>
  <c r="H2057" i="9"/>
  <c r="H2058" i="9"/>
  <c r="H2059" i="9"/>
  <c r="H2060" i="9"/>
  <c r="H2061" i="9"/>
  <c r="H2062" i="9"/>
  <c r="H2063" i="9"/>
  <c r="H2064" i="9"/>
  <c r="H2065" i="9"/>
  <c r="H2066" i="9"/>
  <c r="H2067" i="9"/>
  <c r="H2068" i="9"/>
  <c r="H2069" i="9"/>
  <c r="H2070" i="9"/>
  <c r="H2071" i="9"/>
  <c r="H2072" i="9"/>
  <c r="H2073" i="9"/>
  <c r="H2074" i="9"/>
  <c r="H2075" i="9"/>
  <c r="H2076" i="9"/>
  <c r="H2077" i="9"/>
  <c r="H2078" i="9"/>
  <c r="H2079" i="9"/>
  <c r="H2080" i="9"/>
  <c r="H2081" i="9"/>
  <c r="H2082" i="9"/>
  <c r="H2083" i="9"/>
  <c r="H2084" i="9"/>
  <c r="H2085" i="9"/>
  <c r="H2086" i="9"/>
  <c r="H2087" i="9"/>
  <c r="H2088" i="9"/>
  <c r="H2089" i="9"/>
  <c r="H2090" i="9"/>
  <c r="H2091" i="9"/>
  <c r="H2092" i="9"/>
  <c r="H2093" i="9"/>
  <c r="H2094" i="9"/>
  <c r="H2095" i="9"/>
  <c r="H2096" i="9"/>
  <c r="H2097" i="9"/>
  <c r="H2098" i="9"/>
  <c r="H2099" i="9"/>
  <c r="H2100" i="9"/>
  <c r="H2101" i="9"/>
  <c r="H2102" i="9"/>
  <c r="H2103" i="9"/>
  <c r="H2104" i="9"/>
  <c r="H2105" i="9"/>
  <c r="H2106" i="9"/>
  <c r="H2107" i="9"/>
  <c r="H2108" i="9"/>
  <c r="H2109" i="9"/>
  <c r="H2110" i="9"/>
  <c r="H2111" i="9"/>
  <c r="H2112" i="9"/>
  <c r="H2113" i="9"/>
  <c r="H2114" i="9"/>
  <c r="H2115" i="9"/>
  <c r="H2116" i="9"/>
  <c r="H2117" i="9"/>
  <c r="H2118" i="9"/>
  <c r="H2119" i="9"/>
  <c r="H2120" i="9"/>
  <c r="H2121" i="9"/>
  <c r="H2122" i="9"/>
  <c r="H2123" i="9"/>
  <c r="H2124" i="9"/>
  <c r="H2125" i="9"/>
  <c r="H2126" i="9"/>
  <c r="H2127" i="9"/>
  <c r="H2128" i="9"/>
  <c r="H2129" i="9"/>
  <c r="H2130" i="9"/>
  <c r="H2131" i="9"/>
  <c r="H2132" i="9"/>
  <c r="H2133" i="9"/>
  <c r="H2134" i="9"/>
  <c r="H2135" i="9"/>
  <c r="H2136" i="9"/>
  <c r="H2137" i="9"/>
  <c r="H2138" i="9"/>
  <c r="H2139" i="9"/>
  <c r="H2140" i="9"/>
  <c r="H2141" i="9"/>
  <c r="H2142" i="9"/>
  <c r="H2143" i="9"/>
  <c r="H2144" i="9"/>
  <c r="H2145" i="9"/>
  <c r="H2146" i="9"/>
  <c r="H2147" i="9"/>
  <c r="H2148" i="9"/>
  <c r="H2149" i="9"/>
  <c r="H2150" i="9"/>
  <c r="H2151" i="9"/>
  <c r="H2152" i="9"/>
  <c r="H2153" i="9"/>
  <c r="H2154" i="9"/>
  <c r="H2155" i="9"/>
  <c r="H2156" i="9"/>
  <c r="H2157" i="9"/>
  <c r="H2158" i="9"/>
  <c r="H2159" i="9"/>
  <c r="H2160" i="9"/>
  <c r="H2161" i="9"/>
  <c r="H2162" i="9"/>
  <c r="H2163" i="9"/>
  <c r="H2164" i="9"/>
  <c r="H2165" i="9"/>
  <c r="H2166" i="9"/>
  <c r="H2167" i="9"/>
  <c r="H2168" i="9"/>
  <c r="H2169" i="9"/>
  <c r="H2170" i="9"/>
  <c r="H2171" i="9"/>
  <c r="H2172" i="9"/>
  <c r="H2173" i="9"/>
  <c r="H2174" i="9"/>
  <c r="H2175" i="9"/>
  <c r="H2176" i="9"/>
  <c r="H2177" i="9"/>
  <c r="H2178" i="9"/>
  <c r="H2179" i="9"/>
  <c r="H2180" i="9"/>
  <c r="H2181" i="9"/>
  <c r="H2182" i="9"/>
  <c r="H2183" i="9"/>
  <c r="H2184" i="9"/>
  <c r="H2185" i="9"/>
  <c r="H2186" i="9"/>
  <c r="H2187" i="9"/>
  <c r="H2188" i="9"/>
  <c r="H2189" i="9"/>
  <c r="H2190" i="9"/>
  <c r="H2191" i="9"/>
  <c r="H2192" i="9"/>
  <c r="H2193" i="9"/>
  <c r="H2194" i="9"/>
  <c r="H2195" i="9"/>
  <c r="H2196" i="9"/>
  <c r="H2197" i="9"/>
  <c r="H2198" i="9"/>
  <c r="H2199" i="9"/>
  <c r="H2200" i="9"/>
  <c r="H2201" i="9"/>
  <c r="H2202" i="9"/>
  <c r="H2203" i="9"/>
  <c r="H2204" i="9"/>
  <c r="H2205" i="9"/>
  <c r="H2206" i="9"/>
  <c r="H2207" i="9"/>
  <c r="H2208" i="9"/>
  <c r="H2209" i="9"/>
  <c r="H2210" i="9"/>
  <c r="H2211" i="9"/>
  <c r="H2212" i="9"/>
  <c r="H2213" i="9"/>
  <c r="H2214" i="9"/>
  <c r="H2215" i="9"/>
  <c r="H2216" i="9"/>
  <c r="H2217" i="9"/>
  <c r="H2218" i="9"/>
  <c r="H2219" i="9"/>
  <c r="H2220" i="9"/>
  <c r="H2221" i="9"/>
  <c r="H2222" i="9"/>
  <c r="H2223" i="9"/>
  <c r="H2224" i="9"/>
  <c r="H2225" i="9"/>
  <c r="H2226" i="9"/>
  <c r="H2227" i="9"/>
  <c r="H2228" i="9"/>
  <c r="H2229" i="9"/>
  <c r="H2230" i="9"/>
  <c r="H2231" i="9"/>
  <c r="H2232" i="9"/>
  <c r="H2233" i="9"/>
  <c r="H2234" i="9"/>
  <c r="H2235" i="9"/>
  <c r="H2236" i="9"/>
  <c r="H2237" i="9"/>
  <c r="H2238" i="9"/>
  <c r="H2239" i="9"/>
  <c r="H2240" i="9"/>
  <c r="H2241" i="9"/>
  <c r="H2242" i="9"/>
  <c r="H2243" i="9"/>
  <c r="H2244" i="9"/>
  <c r="H2245" i="9"/>
  <c r="H2246" i="9"/>
  <c r="H2247" i="9"/>
  <c r="H2248" i="9"/>
  <c r="H2249" i="9"/>
  <c r="H2250" i="9"/>
  <c r="H2251" i="9"/>
  <c r="H2252" i="9"/>
  <c r="H2253" i="9"/>
  <c r="H2254" i="9"/>
  <c r="H2255" i="9"/>
  <c r="H2256" i="9"/>
  <c r="H2257" i="9"/>
  <c r="H2258" i="9"/>
  <c r="H2259" i="9"/>
  <c r="H2260" i="9"/>
  <c r="H2261" i="9"/>
  <c r="H2262" i="9"/>
  <c r="H2263" i="9"/>
  <c r="H2264" i="9"/>
  <c r="H2265" i="9"/>
  <c r="H2266" i="9"/>
  <c r="H2267" i="9"/>
  <c r="H2268" i="9"/>
  <c r="H2269" i="9"/>
  <c r="H2270" i="9"/>
  <c r="H2271" i="9"/>
  <c r="H2272" i="9"/>
  <c r="H2273" i="9"/>
  <c r="H2274" i="9"/>
  <c r="H2275" i="9"/>
  <c r="H2276" i="9"/>
  <c r="H2277" i="9"/>
  <c r="H2278" i="9"/>
  <c r="H2279" i="9"/>
  <c r="H2280" i="9"/>
  <c r="H2281" i="9"/>
  <c r="H2282" i="9"/>
  <c r="H2283" i="9"/>
  <c r="H2284" i="9"/>
  <c r="H2285" i="9"/>
  <c r="H2286" i="9"/>
  <c r="H2287" i="9"/>
  <c r="H2288" i="9"/>
  <c r="H2289" i="9"/>
  <c r="H2290" i="9"/>
  <c r="H2291" i="9"/>
  <c r="H2292" i="9"/>
  <c r="H2293" i="9"/>
  <c r="H2294" i="9"/>
  <c r="H2295" i="9"/>
  <c r="H2296" i="9"/>
  <c r="H2297" i="9"/>
  <c r="H2298" i="9"/>
  <c r="H2299" i="9"/>
  <c r="H2300" i="9"/>
  <c r="H2301" i="9"/>
  <c r="H2302" i="9"/>
  <c r="H2303" i="9"/>
  <c r="H2304" i="9"/>
  <c r="H2305" i="9"/>
  <c r="H2306" i="9"/>
  <c r="H2307" i="9"/>
  <c r="H2308" i="9"/>
  <c r="H2309" i="9"/>
  <c r="H2310" i="9"/>
  <c r="H2311" i="9"/>
  <c r="H2312" i="9"/>
  <c r="H2313" i="9"/>
  <c r="H2314" i="9"/>
  <c r="H2315" i="9"/>
  <c r="H2316" i="9"/>
  <c r="H2317" i="9"/>
  <c r="H2318" i="9"/>
  <c r="H2319" i="9"/>
  <c r="H2320" i="9"/>
  <c r="H2321" i="9"/>
  <c r="H2322" i="9"/>
  <c r="H2323" i="9"/>
  <c r="H2324" i="9"/>
  <c r="H2325" i="9"/>
  <c r="H2326" i="9"/>
  <c r="H2327" i="9"/>
  <c r="H2328" i="9"/>
  <c r="H2329" i="9"/>
  <c r="H2330" i="9"/>
  <c r="H2331" i="9"/>
  <c r="H2332" i="9"/>
  <c r="H2333" i="9"/>
  <c r="H2334" i="9"/>
  <c r="H2335" i="9"/>
  <c r="H2336" i="9"/>
  <c r="H2337" i="9"/>
  <c r="H2338" i="9"/>
  <c r="H2339" i="9"/>
  <c r="H2340" i="9"/>
  <c r="H2341" i="9"/>
  <c r="H2342" i="9"/>
  <c r="H2343" i="9"/>
  <c r="H2344" i="9"/>
  <c r="H2345" i="9"/>
  <c r="H2346" i="9"/>
  <c r="H2347" i="9"/>
  <c r="H2348" i="9"/>
  <c r="H2349" i="9"/>
  <c r="H2350" i="9"/>
  <c r="H2351" i="9"/>
  <c r="H2352" i="9"/>
  <c r="H2353" i="9"/>
  <c r="H2354" i="9"/>
  <c r="H2355" i="9"/>
  <c r="H2356" i="9"/>
  <c r="H2357" i="9"/>
  <c r="H2358" i="9"/>
  <c r="H2359" i="9"/>
  <c r="H2360" i="9"/>
  <c r="H2361" i="9"/>
  <c r="H2362" i="9"/>
  <c r="H2363" i="9"/>
  <c r="H2364" i="9"/>
  <c r="H2365" i="9"/>
  <c r="H2366" i="9"/>
  <c r="H2367" i="9"/>
  <c r="H2368" i="9"/>
  <c r="H2369" i="9"/>
  <c r="H2370" i="9"/>
  <c r="H2371" i="9"/>
  <c r="H2372" i="9"/>
  <c r="H2373" i="9"/>
  <c r="H2374" i="9"/>
  <c r="H2375" i="9"/>
  <c r="H2376" i="9"/>
  <c r="H2377" i="9"/>
  <c r="H2378" i="9"/>
  <c r="H2379" i="9"/>
  <c r="H2380" i="9"/>
  <c r="H2381" i="9"/>
  <c r="H2382" i="9"/>
  <c r="H2383" i="9"/>
  <c r="H2384" i="9"/>
  <c r="H2385" i="9"/>
  <c r="H2386" i="9"/>
  <c r="H2387" i="9"/>
  <c r="H2388" i="9"/>
  <c r="H2389" i="9"/>
  <c r="H2390" i="9"/>
  <c r="H2391" i="9"/>
  <c r="H2392" i="9"/>
  <c r="H2393" i="9"/>
  <c r="H2394" i="9"/>
  <c r="H2395" i="9"/>
  <c r="H2396" i="9"/>
  <c r="H2397" i="9"/>
  <c r="H2398" i="9"/>
  <c r="H2399" i="9"/>
  <c r="H2400" i="9"/>
  <c r="H2401" i="9"/>
  <c r="H2402" i="9"/>
  <c r="H2403" i="9"/>
  <c r="H2404" i="9"/>
  <c r="H2405" i="9"/>
  <c r="H2406" i="9"/>
  <c r="H2407" i="9"/>
  <c r="H2408" i="9"/>
  <c r="H2409" i="9"/>
  <c r="H2410" i="9"/>
  <c r="H2411" i="9"/>
  <c r="H2412" i="9"/>
  <c r="H2413" i="9"/>
  <c r="H2414" i="9"/>
  <c r="H2415" i="9"/>
  <c r="H2416" i="9"/>
  <c r="H2417" i="9"/>
  <c r="H2418" i="9"/>
  <c r="H2419" i="9"/>
  <c r="H2420" i="9"/>
  <c r="H2421" i="9"/>
  <c r="H2422" i="9"/>
  <c r="H2423" i="9"/>
  <c r="H2424" i="9"/>
  <c r="H2425" i="9"/>
  <c r="H2426" i="9"/>
  <c r="H2427" i="9"/>
  <c r="H2428" i="9"/>
  <c r="H2429" i="9"/>
  <c r="H2430" i="9"/>
  <c r="H2431" i="9"/>
  <c r="H2432" i="9"/>
  <c r="H2433" i="9"/>
  <c r="H2434" i="9"/>
  <c r="H2435" i="9"/>
  <c r="H2436" i="9"/>
  <c r="H2437" i="9"/>
  <c r="H2438" i="9"/>
  <c r="H2439" i="9"/>
  <c r="H2440" i="9"/>
  <c r="H2441" i="9"/>
  <c r="H2442" i="9"/>
  <c r="H2443" i="9"/>
  <c r="H2444" i="9"/>
  <c r="H2445" i="9"/>
  <c r="H2446" i="9"/>
  <c r="H2447" i="9"/>
  <c r="H2448" i="9"/>
  <c r="H2449" i="9"/>
  <c r="H2450" i="9"/>
  <c r="H2451" i="9"/>
  <c r="H2452" i="9"/>
  <c r="H2453" i="9"/>
  <c r="H2454" i="9"/>
  <c r="H2455" i="9"/>
  <c r="H2456" i="9"/>
  <c r="H2457" i="9"/>
  <c r="H2458" i="9"/>
  <c r="H2459" i="9"/>
  <c r="H2460" i="9"/>
  <c r="H2461" i="9"/>
  <c r="H2462" i="9"/>
  <c r="H2463" i="9"/>
  <c r="H2464" i="9"/>
  <c r="H2465" i="9"/>
  <c r="H2466" i="9"/>
  <c r="H2467" i="9"/>
  <c r="H2468" i="9"/>
  <c r="H2469" i="9"/>
  <c r="H2470" i="9"/>
  <c r="H2471" i="9"/>
  <c r="H2472" i="9"/>
  <c r="H2473" i="9"/>
  <c r="H2474" i="9"/>
  <c r="H2475" i="9"/>
  <c r="H2476" i="9"/>
  <c r="H2477" i="9"/>
  <c r="H2478" i="9"/>
  <c r="H2479" i="9"/>
  <c r="H2480" i="9"/>
  <c r="H2481" i="9"/>
  <c r="H2482" i="9"/>
  <c r="H2483" i="9"/>
  <c r="H2484" i="9"/>
  <c r="H2485" i="9"/>
  <c r="H2486" i="9"/>
  <c r="H2487" i="9"/>
  <c r="H2488" i="9"/>
  <c r="H2489" i="9"/>
  <c r="H2490" i="9"/>
  <c r="H2491" i="9"/>
  <c r="H2492" i="9"/>
  <c r="H2493" i="9"/>
  <c r="H2494" i="9"/>
  <c r="H2495" i="9"/>
  <c r="H2496" i="9"/>
  <c r="H2497" i="9"/>
  <c r="H2498" i="9"/>
  <c r="H2499" i="9"/>
  <c r="H2500" i="9"/>
  <c r="H2501" i="9"/>
  <c r="H2502" i="9"/>
  <c r="H2503" i="9"/>
  <c r="H2504" i="9"/>
  <c r="H2505" i="9"/>
  <c r="H2506" i="9"/>
  <c r="H2507" i="9"/>
  <c r="H2508" i="9"/>
  <c r="H2509" i="9"/>
  <c r="H2510" i="9"/>
  <c r="H2511" i="9"/>
  <c r="H2512" i="9"/>
  <c r="H2513" i="9"/>
  <c r="H2514" i="9"/>
  <c r="H2515" i="9"/>
  <c r="H2516" i="9"/>
  <c r="H2517" i="9"/>
  <c r="H2518" i="9"/>
  <c r="H2519" i="9"/>
  <c r="H2520" i="9"/>
  <c r="H2521" i="9"/>
  <c r="H2522" i="9"/>
  <c r="H2523" i="9"/>
  <c r="H2524" i="9"/>
  <c r="H2525" i="9"/>
  <c r="H2526" i="9"/>
  <c r="H2527" i="9"/>
  <c r="H2528" i="9"/>
  <c r="H2529" i="9"/>
  <c r="H2530" i="9"/>
  <c r="H2531" i="9"/>
  <c r="H2532" i="9"/>
  <c r="H2533" i="9"/>
  <c r="H2534" i="9"/>
  <c r="H2535" i="9"/>
  <c r="H2536" i="9"/>
  <c r="H2537" i="9"/>
  <c r="H2538" i="9"/>
  <c r="H2539" i="9"/>
  <c r="H2540" i="9"/>
  <c r="H2541" i="9"/>
  <c r="H2542" i="9"/>
  <c r="H2543" i="9"/>
  <c r="H2544" i="9"/>
  <c r="H2545" i="9"/>
  <c r="H2546" i="9"/>
  <c r="H2547" i="9"/>
  <c r="H2548" i="9"/>
  <c r="H2549" i="9"/>
  <c r="H2550" i="9"/>
  <c r="H2551" i="9"/>
  <c r="H2552" i="9"/>
  <c r="H2553" i="9"/>
  <c r="H2554" i="9"/>
  <c r="H2555" i="9"/>
  <c r="H2556" i="9"/>
  <c r="H2557" i="9"/>
  <c r="H2558" i="9"/>
  <c r="H2559" i="9"/>
  <c r="H2560" i="9"/>
  <c r="H2561" i="9"/>
  <c r="H2562" i="9"/>
  <c r="H2563" i="9"/>
  <c r="H2564" i="9"/>
  <c r="H2565" i="9"/>
  <c r="H2566" i="9"/>
  <c r="H2567" i="9"/>
  <c r="H2568" i="9"/>
  <c r="H2569" i="9"/>
  <c r="H2570" i="9"/>
  <c r="H2571" i="9"/>
  <c r="H2572" i="9"/>
  <c r="H2573" i="9"/>
  <c r="H2574" i="9"/>
  <c r="H2575" i="9"/>
  <c r="H2576" i="9"/>
  <c r="H2577" i="9"/>
  <c r="H2578" i="9"/>
  <c r="H2579" i="9"/>
  <c r="H2580" i="9"/>
  <c r="H2581" i="9"/>
  <c r="H2582" i="9"/>
  <c r="H2583" i="9"/>
  <c r="H2584" i="9"/>
  <c r="H2585" i="9"/>
  <c r="H2586" i="9"/>
  <c r="H2587" i="9"/>
  <c r="H2588" i="9"/>
  <c r="H2589" i="9"/>
  <c r="H2590" i="9"/>
  <c r="H2591" i="9"/>
  <c r="H2592" i="9"/>
  <c r="H2593" i="9"/>
  <c r="H2594" i="9"/>
  <c r="H2595" i="9"/>
  <c r="H2596" i="9"/>
  <c r="H2597" i="9"/>
  <c r="H2598" i="9"/>
  <c r="H2599" i="9"/>
  <c r="H2600" i="9"/>
  <c r="H2601" i="9"/>
  <c r="H2602" i="9"/>
  <c r="H2603" i="9"/>
  <c r="H2604" i="9"/>
  <c r="H2605" i="9"/>
  <c r="H2606" i="9"/>
  <c r="H2607" i="9"/>
  <c r="H2608" i="9"/>
  <c r="H2609" i="9"/>
  <c r="H2610" i="9"/>
  <c r="H2611" i="9"/>
  <c r="H2612" i="9"/>
  <c r="H2613" i="9"/>
  <c r="H2614" i="9"/>
  <c r="H2615" i="9"/>
  <c r="H2616" i="9"/>
  <c r="H2617" i="9"/>
  <c r="H2618" i="9"/>
  <c r="H2619" i="9"/>
  <c r="H2620" i="9"/>
  <c r="H2621" i="9"/>
  <c r="H2622" i="9"/>
  <c r="H2623" i="9"/>
  <c r="H2624" i="9"/>
  <c r="H2625" i="9"/>
  <c r="H2626" i="9"/>
  <c r="H2627" i="9"/>
  <c r="H2628" i="9"/>
  <c r="H2629" i="9"/>
  <c r="H2630" i="9"/>
  <c r="H2631" i="9"/>
  <c r="H2632" i="9"/>
  <c r="H2633" i="9"/>
  <c r="H2634" i="9"/>
  <c r="H2635" i="9"/>
  <c r="H2636" i="9"/>
  <c r="H2637" i="9"/>
  <c r="H2638" i="9"/>
  <c r="H2639" i="9"/>
  <c r="H2640" i="9"/>
  <c r="H2641" i="9"/>
  <c r="H2642" i="9"/>
  <c r="H2643" i="9"/>
  <c r="H2644" i="9"/>
  <c r="H2645" i="9"/>
  <c r="H2646" i="9"/>
  <c r="H2647" i="9"/>
  <c r="H2648" i="9"/>
  <c r="H2649" i="9"/>
  <c r="H2650" i="9"/>
  <c r="H2651" i="9"/>
  <c r="H2652" i="9"/>
  <c r="H2653" i="9"/>
  <c r="H2654" i="9"/>
  <c r="H2655" i="9"/>
  <c r="H2656" i="9"/>
  <c r="H2657" i="9"/>
  <c r="H2658" i="9"/>
  <c r="H2659" i="9"/>
  <c r="H2660" i="9"/>
  <c r="H2661" i="9"/>
  <c r="H2662" i="9"/>
  <c r="H2663" i="9"/>
  <c r="H2664" i="9"/>
  <c r="H2665" i="9"/>
  <c r="H2666" i="9"/>
  <c r="H2667" i="9"/>
  <c r="H2668" i="9"/>
  <c r="H2669" i="9"/>
  <c r="H2670" i="9"/>
  <c r="H2671" i="9"/>
  <c r="H2672" i="9"/>
  <c r="H2673" i="9"/>
  <c r="H2674" i="9"/>
  <c r="H2675" i="9"/>
  <c r="H2676" i="9"/>
  <c r="H2677" i="9"/>
  <c r="H2678" i="9"/>
  <c r="H2679" i="9"/>
  <c r="H2680" i="9"/>
  <c r="H2681" i="9"/>
  <c r="H2682" i="9"/>
  <c r="H2683" i="9"/>
  <c r="H2684" i="9"/>
  <c r="H2685" i="9"/>
  <c r="H2686" i="9"/>
  <c r="H2687" i="9"/>
  <c r="H2688" i="9"/>
  <c r="H2689" i="9"/>
  <c r="H2690" i="9"/>
  <c r="H2691" i="9"/>
  <c r="H2692" i="9"/>
  <c r="H2693" i="9"/>
  <c r="H2694" i="9"/>
  <c r="H2695" i="9"/>
  <c r="H2696" i="9"/>
  <c r="H2697" i="9"/>
  <c r="H2698" i="9"/>
  <c r="H2699" i="9"/>
  <c r="H2700" i="9"/>
  <c r="H2701" i="9"/>
  <c r="H2702" i="9"/>
  <c r="H2703" i="9"/>
  <c r="H2704" i="9"/>
  <c r="H2705" i="9"/>
  <c r="H2706" i="9"/>
  <c r="H2707" i="9"/>
  <c r="H2708" i="9"/>
  <c r="H2709" i="9"/>
  <c r="H2710" i="9"/>
  <c r="H2711" i="9"/>
  <c r="H2712" i="9"/>
  <c r="H2713" i="9"/>
  <c r="H2714" i="9"/>
  <c r="H2715" i="9"/>
  <c r="H2716" i="9"/>
  <c r="H2717" i="9"/>
  <c r="H2718" i="9"/>
  <c r="H2719" i="9"/>
  <c r="H2720" i="9"/>
  <c r="H2721" i="9"/>
  <c r="H2722" i="9"/>
  <c r="H2723" i="9"/>
  <c r="H2724" i="9"/>
  <c r="H2725" i="9"/>
  <c r="H2726" i="9"/>
  <c r="H2727" i="9"/>
  <c r="H2728" i="9"/>
  <c r="H2729" i="9"/>
  <c r="H2730" i="9"/>
  <c r="H2731" i="9"/>
  <c r="H2732" i="9"/>
  <c r="H2733" i="9"/>
  <c r="H2734" i="9"/>
  <c r="H2735" i="9"/>
  <c r="H2736" i="9"/>
  <c r="H2737" i="9"/>
  <c r="H2738" i="9"/>
  <c r="H2739" i="9"/>
  <c r="H2740" i="9"/>
  <c r="H2741" i="9"/>
  <c r="H2742" i="9"/>
  <c r="H2743" i="9"/>
  <c r="H2744" i="9"/>
  <c r="H2745" i="9"/>
  <c r="H2746" i="9"/>
  <c r="H2747" i="9"/>
  <c r="H2748" i="9"/>
  <c r="H2749" i="9"/>
  <c r="H2750" i="9"/>
  <c r="H2751" i="9"/>
  <c r="H2752" i="9"/>
  <c r="H2753" i="9"/>
  <c r="H2754" i="9"/>
  <c r="H2755" i="9"/>
  <c r="H2756" i="9"/>
  <c r="H2757" i="9"/>
  <c r="H2758" i="9"/>
  <c r="H2759" i="9"/>
  <c r="H2760" i="9"/>
  <c r="H2761" i="9"/>
  <c r="H2762" i="9"/>
  <c r="H2763" i="9"/>
  <c r="H2764" i="9"/>
  <c r="H2765" i="9"/>
  <c r="H2766" i="9"/>
  <c r="H2767" i="9"/>
  <c r="H2768" i="9"/>
  <c r="H2769" i="9"/>
  <c r="H2770" i="9"/>
  <c r="Q4" i="15"/>
  <c r="Q3" i="15"/>
  <c r="M7" i="15" a="1"/>
  <c r="M7" i="15" s="1"/>
  <c r="B99" i="15"/>
  <c r="C75" i="15"/>
  <c r="B75" i="15"/>
  <c r="C73" i="15"/>
  <c r="C131" i="15" s="1"/>
  <c r="B73" i="15"/>
  <c r="B131" i="15" s="1"/>
  <c r="C71" i="15"/>
  <c r="F71" i="15" s="1"/>
  <c r="B71" i="15"/>
  <c r="C70" i="15"/>
  <c r="B70" i="15"/>
  <c r="C66" i="15"/>
  <c r="B66" i="15"/>
  <c r="C64" i="15"/>
  <c r="B64" i="15"/>
  <c r="C63" i="15"/>
  <c r="B63" i="15"/>
  <c r="B111" i="15" s="1"/>
  <c r="C59" i="15"/>
  <c r="B59" i="15"/>
  <c r="B84" i="15" s="1"/>
  <c r="C58" i="15"/>
  <c r="B58" i="15"/>
  <c r="C54" i="15"/>
  <c r="C86" i="15" s="1"/>
  <c r="B54" i="15"/>
  <c r="B95" i="15" s="1"/>
  <c r="C49" i="15"/>
  <c r="B49" i="15"/>
  <c r="I47" i="15"/>
  <c r="H47" i="15"/>
  <c r="G47" i="15"/>
  <c r="F47" i="15"/>
  <c r="E47" i="15"/>
  <c r="D47" i="15"/>
  <c r="C47" i="15"/>
  <c r="B47" i="15"/>
  <c r="C42" i="15"/>
  <c r="C43" i="15" s="1"/>
  <c r="B42" i="15"/>
  <c r="B43" i="15" s="1"/>
  <c r="C40" i="15"/>
  <c r="B40" i="15"/>
  <c r="B41" i="15" s="1"/>
  <c r="C39" i="15"/>
  <c r="C41" i="15" s="1"/>
  <c r="C44" i="15" s="1"/>
  <c r="B39" i="15"/>
  <c r="B62" i="15" l="1"/>
  <c r="B44" i="15"/>
  <c r="B110" i="15" s="1"/>
  <c r="B112" i="15"/>
  <c r="B72" i="15"/>
  <c r="P105" i="7"/>
  <c r="H71" i="15"/>
  <c r="O105" i="7"/>
  <c r="C130" i="15"/>
  <c r="C62" i="15"/>
  <c r="C84" i="15"/>
  <c r="C111" i="15"/>
  <c r="B74" i="15"/>
  <c r="B132" i="15"/>
  <c r="D130" i="15"/>
  <c r="C110" i="15"/>
  <c r="C48" i="15"/>
  <c r="C50" i="15" s="1"/>
  <c r="G71" i="15"/>
  <c r="C85" i="15"/>
  <c r="C87" i="15" s="1"/>
  <c r="C95" i="15"/>
  <c r="B130" i="15"/>
  <c r="I71" i="15"/>
  <c r="B65" i="15"/>
  <c r="B67" i="15" s="1"/>
  <c r="C65" i="15"/>
  <c r="C67" i="15" s="1"/>
  <c r="C68" i="15" s="1"/>
  <c r="C77" i="15" s="1"/>
  <c r="C72" i="15"/>
  <c r="B86" i="15"/>
  <c r="D71" i="15"/>
  <c r="E71" i="15"/>
  <c r="B85" i="15"/>
  <c r="B87" i="15" s="1"/>
  <c r="B88" i="15" s="1"/>
  <c r="B92" i="15" s="1"/>
  <c r="B48" i="15" l="1"/>
  <c r="B50" i="15" s="1"/>
  <c r="B52" i="15" s="1"/>
  <c r="B68" i="15"/>
  <c r="B77" i="15" s="1"/>
  <c r="B76" i="15" s="1"/>
  <c r="C88" i="15"/>
  <c r="C92" i="15" s="1"/>
  <c r="B114" i="15"/>
  <c r="C112" i="15"/>
  <c r="C114" i="15" s="1"/>
  <c r="C97" i="15"/>
  <c r="C94" i="15"/>
  <c r="C96" i="15" s="1"/>
  <c r="C52" i="15"/>
  <c r="C99" i="15"/>
  <c r="C74" i="15"/>
  <c r="C76" i="15" s="1"/>
  <c r="C132" i="15"/>
  <c r="B94" i="15" l="1"/>
  <c r="B96" i="15" s="1"/>
  <c r="B97" i="15"/>
  <c r="B98" i="15"/>
  <c r="B100" i="15" s="1"/>
  <c r="C98" i="15"/>
  <c r="C100" i="15" s="1"/>
  <c r="B101" i="15" l="1"/>
  <c r="C101" i="15"/>
  <c r="C102" i="15" l="1"/>
  <c r="B102" i="15"/>
  <c r="B104" i="15" s="1"/>
  <c r="B105" i="15" s="1"/>
  <c r="B103" i="15" l="1"/>
  <c r="C103" i="15"/>
  <c r="C104" i="15" s="1"/>
  <c r="C105" i="15" s="1"/>
  <c r="E14" i="14" l="1"/>
  <c r="G14" i="14"/>
  <c r="D16" i="14"/>
  <c r="E16" i="14"/>
  <c r="F16" i="14"/>
  <c r="G16" i="14"/>
  <c r="I10" i="14"/>
  <c r="H10" i="14"/>
  <c r="G10" i="14"/>
  <c r="F10" i="14"/>
  <c r="E10" i="14"/>
  <c r="D10" i="14"/>
  <c r="I9" i="14"/>
  <c r="I15" i="14" s="1"/>
  <c r="H9" i="14"/>
  <c r="H15" i="14" s="1"/>
  <c r="G9" i="14"/>
  <c r="F9" i="14"/>
  <c r="E9" i="14"/>
  <c r="D9" i="14"/>
  <c r="I8" i="14"/>
  <c r="H8" i="14"/>
  <c r="G8" i="14"/>
  <c r="F8" i="14"/>
  <c r="E8" i="14"/>
  <c r="D8" i="14"/>
  <c r="I7" i="14"/>
  <c r="I13" i="14" s="1"/>
  <c r="H7" i="14"/>
  <c r="H13" i="14" s="1"/>
  <c r="G7" i="14"/>
  <c r="F7" i="14"/>
  <c r="E7" i="14"/>
  <c r="D7" i="14"/>
  <c r="E3" i="14"/>
  <c r="E13" i="14" s="1"/>
  <c r="F3" i="14"/>
  <c r="F13" i="14" s="1"/>
  <c r="G3" i="14"/>
  <c r="G13" i="14" s="1"/>
  <c r="H3" i="14"/>
  <c r="H14" i="14" s="1"/>
  <c r="I3" i="14"/>
  <c r="I14" i="14" s="1"/>
  <c r="D3" i="14"/>
  <c r="D13" i="14" s="1"/>
  <c r="K13" i="14" s="1"/>
  <c r="C4" i="14"/>
  <c r="D9" i="13"/>
  <c r="G9" i="13"/>
  <c r="H9" i="13"/>
  <c r="G49" i="13"/>
  <c r="H49" i="13"/>
  <c r="I49" i="13"/>
  <c r="F14" i="14" l="1"/>
  <c r="D14" i="14"/>
  <c r="K14" i="14" s="1"/>
  <c r="G15" i="14"/>
  <c r="F15" i="14"/>
  <c r="E15" i="14"/>
  <c r="D15" i="14"/>
  <c r="K15" i="14" s="1"/>
  <c r="I16" i="14"/>
  <c r="K16" i="14" s="1"/>
  <c r="H16" i="14"/>
  <c r="B101" i="13"/>
  <c r="C77" i="13"/>
  <c r="B77" i="13"/>
  <c r="C75" i="13"/>
  <c r="C132" i="13" s="1"/>
  <c r="B75" i="13"/>
  <c r="B132" i="13" s="1"/>
  <c r="C73" i="13"/>
  <c r="B73" i="13"/>
  <c r="C72" i="13"/>
  <c r="C74" i="13" s="1"/>
  <c r="B72" i="13"/>
  <c r="B74" i="13" s="1"/>
  <c r="B76" i="13" s="1"/>
  <c r="C68" i="13"/>
  <c r="C66" i="13"/>
  <c r="B66" i="13"/>
  <c r="C65" i="13"/>
  <c r="B65" i="13"/>
  <c r="C61" i="13"/>
  <c r="B61" i="13"/>
  <c r="B86" i="13" s="1"/>
  <c r="C60" i="13"/>
  <c r="B60" i="13"/>
  <c r="B64" i="13" s="1"/>
  <c r="B56" i="13"/>
  <c r="B88" i="13" s="1"/>
  <c r="C51" i="13"/>
  <c r="B51" i="13"/>
  <c r="F49" i="13"/>
  <c r="E49" i="13"/>
  <c r="D49" i="13"/>
  <c r="C49" i="13"/>
  <c r="B49" i="13"/>
  <c r="C44" i="13"/>
  <c r="C45" i="13" s="1"/>
  <c r="B44" i="13"/>
  <c r="B45" i="13" s="1"/>
  <c r="C42" i="13"/>
  <c r="B42" i="13"/>
  <c r="C41" i="13"/>
  <c r="C43" i="13" s="1"/>
  <c r="C46" i="13" s="1"/>
  <c r="C112" i="13" s="1"/>
  <c r="B41" i="13"/>
  <c r="C5" i="14"/>
  <c r="C3" i="14" s="1"/>
  <c r="F9" i="13"/>
  <c r="E9" i="13"/>
  <c r="C64" i="13" l="1"/>
  <c r="C114" i="13" s="1"/>
  <c r="K53" i="13"/>
  <c r="C113" i="13"/>
  <c r="C86" i="13"/>
  <c r="B134" i="13"/>
  <c r="C88" i="13"/>
  <c r="G73" i="13"/>
  <c r="I73" i="13"/>
  <c r="H73" i="13"/>
  <c r="I63" i="13"/>
  <c r="E63" i="13"/>
  <c r="F63" i="13"/>
  <c r="H63" i="13"/>
  <c r="G63" i="13"/>
  <c r="D41" i="13"/>
  <c r="C9" i="14"/>
  <c r="C22" i="14" s="1"/>
  <c r="D22" i="14" s="1"/>
  <c r="C67" i="13"/>
  <c r="C69" i="13" s="1"/>
  <c r="C70" i="13" s="1"/>
  <c r="C79" i="13" s="1"/>
  <c r="B43" i="13"/>
  <c r="B46" i="13" s="1"/>
  <c r="B50" i="13" s="1"/>
  <c r="B52" i="13" s="1"/>
  <c r="C8" i="14"/>
  <c r="F73" i="13"/>
  <c r="B67" i="13"/>
  <c r="B69" i="13" s="1"/>
  <c r="C101" i="13"/>
  <c r="C134" i="13"/>
  <c r="C76" i="13"/>
  <c r="B97" i="13"/>
  <c r="B113" i="13"/>
  <c r="B133" i="13"/>
  <c r="C97" i="13"/>
  <c r="C133" i="13"/>
  <c r="D73" i="13"/>
  <c r="E73" i="13"/>
  <c r="B87" i="13"/>
  <c r="B89" i="13" s="1"/>
  <c r="B90" i="13" s="1"/>
  <c r="B94" i="13" s="1"/>
  <c r="C87" i="13"/>
  <c r="C89" i="13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E902" i="9"/>
  <c r="E903" i="9"/>
  <c r="E904" i="9"/>
  <c r="E905" i="9"/>
  <c r="E906" i="9"/>
  <c r="E907" i="9"/>
  <c r="E908" i="9"/>
  <c r="E909" i="9"/>
  <c r="E910" i="9"/>
  <c r="E911" i="9"/>
  <c r="E912" i="9"/>
  <c r="E913" i="9"/>
  <c r="E914" i="9"/>
  <c r="E915" i="9"/>
  <c r="E916" i="9"/>
  <c r="E917" i="9"/>
  <c r="E918" i="9"/>
  <c r="E919" i="9"/>
  <c r="E920" i="9"/>
  <c r="E921" i="9"/>
  <c r="E922" i="9"/>
  <c r="E923" i="9"/>
  <c r="E924" i="9"/>
  <c r="E925" i="9"/>
  <c r="E926" i="9"/>
  <c r="E927" i="9"/>
  <c r="E928" i="9"/>
  <c r="E929" i="9"/>
  <c r="E930" i="9"/>
  <c r="E931" i="9"/>
  <c r="E932" i="9"/>
  <c r="E933" i="9"/>
  <c r="E934" i="9"/>
  <c r="E935" i="9"/>
  <c r="E936" i="9"/>
  <c r="E937" i="9"/>
  <c r="E938" i="9"/>
  <c r="E939" i="9"/>
  <c r="E940" i="9"/>
  <c r="E941" i="9"/>
  <c r="E942" i="9"/>
  <c r="E943" i="9"/>
  <c r="E944" i="9"/>
  <c r="E945" i="9"/>
  <c r="E946" i="9"/>
  <c r="E947" i="9"/>
  <c r="E948" i="9"/>
  <c r="E949" i="9"/>
  <c r="E950" i="9"/>
  <c r="E951" i="9"/>
  <c r="E952" i="9"/>
  <c r="E953" i="9"/>
  <c r="E954" i="9"/>
  <c r="E955" i="9"/>
  <c r="E956" i="9"/>
  <c r="E957" i="9"/>
  <c r="E958" i="9"/>
  <c r="E959" i="9"/>
  <c r="E960" i="9"/>
  <c r="E961" i="9"/>
  <c r="E962" i="9"/>
  <c r="E963" i="9"/>
  <c r="E964" i="9"/>
  <c r="E965" i="9"/>
  <c r="E966" i="9"/>
  <c r="E967" i="9"/>
  <c r="E968" i="9"/>
  <c r="E969" i="9"/>
  <c r="E970" i="9"/>
  <c r="E971" i="9"/>
  <c r="E972" i="9"/>
  <c r="E973" i="9"/>
  <c r="E974" i="9"/>
  <c r="E975" i="9"/>
  <c r="E976" i="9"/>
  <c r="E977" i="9"/>
  <c r="E978" i="9"/>
  <c r="E979" i="9"/>
  <c r="E980" i="9"/>
  <c r="E981" i="9"/>
  <c r="E982" i="9"/>
  <c r="E983" i="9"/>
  <c r="E984" i="9"/>
  <c r="E985" i="9"/>
  <c r="E986" i="9"/>
  <c r="E987" i="9"/>
  <c r="E988" i="9"/>
  <c r="E989" i="9"/>
  <c r="E990" i="9"/>
  <c r="E991" i="9"/>
  <c r="E992" i="9"/>
  <c r="E993" i="9"/>
  <c r="E994" i="9"/>
  <c r="E995" i="9"/>
  <c r="E996" i="9"/>
  <c r="E997" i="9"/>
  <c r="E998" i="9"/>
  <c r="E999" i="9"/>
  <c r="E1000" i="9"/>
  <c r="E1001" i="9"/>
  <c r="E1002" i="9"/>
  <c r="E1003" i="9"/>
  <c r="E1004" i="9"/>
  <c r="E1005" i="9"/>
  <c r="E1006" i="9"/>
  <c r="E1007" i="9"/>
  <c r="E1008" i="9"/>
  <c r="E1009" i="9"/>
  <c r="E1010" i="9"/>
  <c r="E1011" i="9"/>
  <c r="E1012" i="9"/>
  <c r="E1013" i="9"/>
  <c r="E1014" i="9"/>
  <c r="E1015" i="9"/>
  <c r="E1016" i="9"/>
  <c r="E1017" i="9"/>
  <c r="E1018" i="9"/>
  <c r="E1019" i="9"/>
  <c r="E1020" i="9"/>
  <c r="E1021" i="9"/>
  <c r="E1022" i="9"/>
  <c r="E1023" i="9"/>
  <c r="E1024" i="9"/>
  <c r="E1025" i="9"/>
  <c r="E1026" i="9"/>
  <c r="E1027" i="9"/>
  <c r="E1028" i="9"/>
  <c r="E1029" i="9"/>
  <c r="E1030" i="9"/>
  <c r="E1031" i="9"/>
  <c r="E1032" i="9"/>
  <c r="E1033" i="9"/>
  <c r="E1034" i="9"/>
  <c r="E1035" i="9"/>
  <c r="E1036" i="9"/>
  <c r="E1037" i="9"/>
  <c r="E1038" i="9"/>
  <c r="E1039" i="9"/>
  <c r="E1040" i="9"/>
  <c r="E1041" i="9"/>
  <c r="E1042" i="9"/>
  <c r="E1043" i="9"/>
  <c r="E1044" i="9"/>
  <c r="E1045" i="9"/>
  <c r="E1046" i="9"/>
  <c r="E1047" i="9"/>
  <c r="E1048" i="9"/>
  <c r="E1049" i="9"/>
  <c r="E1050" i="9"/>
  <c r="E1051" i="9"/>
  <c r="E1052" i="9"/>
  <c r="E1053" i="9"/>
  <c r="E1054" i="9"/>
  <c r="E1055" i="9"/>
  <c r="E1056" i="9"/>
  <c r="E1057" i="9"/>
  <c r="E1058" i="9"/>
  <c r="E1059" i="9"/>
  <c r="E1060" i="9"/>
  <c r="E1061" i="9"/>
  <c r="E1062" i="9"/>
  <c r="E1063" i="9"/>
  <c r="E1064" i="9"/>
  <c r="E1065" i="9"/>
  <c r="E1066" i="9"/>
  <c r="E1067" i="9"/>
  <c r="E1068" i="9"/>
  <c r="E1069" i="9"/>
  <c r="E1070" i="9"/>
  <c r="E1071" i="9"/>
  <c r="E1072" i="9"/>
  <c r="E1073" i="9"/>
  <c r="E1074" i="9"/>
  <c r="E1075" i="9"/>
  <c r="E1076" i="9"/>
  <c r="E1077" i="9"/>
  <c r="E1078" i="9"/>
  <c r="E1079" i="9"/>
  <c r="E1080" i="9"/>
  <c r="E1081" i="9"/>
  <c r="E1082" i="9"/>
  <c r="E1083" i="9"/>
  <c r="E1084" i="9"/>
  <c r="E1085" i="9"/>
  <c r="E1086" i="9"/>
  <c r="E1087" i="9"/>
  <c r="E1088" i="9"/>
  <c r="E1089" i="9"/>
  <c r="E1090" i="9"/>
  <c r="E1091" i="9"/>
  <c r="E1092" i="9"/>
  <c r="E1093" i="9"/>
  <c r="E1094" i="9"/>
  <c r="E1095" i="9"/>
  <c r="E1096" i="9"/>
  <c r="E1097" i="9"/>
  <c r="E1098" i="9"/>
  <c r="E1099" i="9"/>
  <c r="E1100" i="9"/>
  <c r="E1101" i="9"/>
  <c r="E1102" i="9"/>
  <c r="E1103" i="9"/>
  <c r="E1104" i="9"/>
  <c r="E1105" i="9"/>
  <c r="E1106" i="9"/>
  <c r="E1107" i="9"/>
  <c r="E1108" i="9"/>
  <c r="E1109" i="9"/>
  <c r="E1110" i="9"/>
  <c r="E1111" i="9"/>
  <c r="E1112" i="9"/>
  <c r="E1113" i="9"/>
  <c r="E1114" i="9"/>
  <c r="E1115" i="9"/>
  <c r="E1116" i="9"/>
  <c r="E1117" i="9"/>
  <c r="E1118" i="9"/>
  <c r="E1119" i="9"/>
  <c r="E1120" i="9"/>
  <c r="E1121" i="9"/>
  <c r="E1122" i="9"/>
  <c r="E1123" i="9"/>
  <c r="E1124" i="9"/>
  <c r="E1125" i="9"/>
  <c r="E1126" i="9"/>
  <c r="E1127" i="9"/>
  <c r="E1128" i="9"/>
  <c r="E1129" i="9"/>
  <c r="E1130" i="9"/>
  <c r="E1131" i="9"/>
  <c r="E1132" i="9"/>
  <c r="E1133" i="9"/>
  <c r="E1134" i="9"/>
  <c r="E1135" i="9"/>
  <c r="E1136" i="9"/>
  <c r="E1137" i="9"/>
  <c r="E1138" i="9"/>
  <c r="E1139" i="9"/>
  <c r="E1140" i="9"/>
  <c r="E1141" i="9"/>
  <c r="E1142" i="9"/>
  <c r="E1143" i="9"/>
  <c r="E1144" i="9"/>
  <c r="E1145" i="9"/>
  <c r="E1146" i="9"/>
  <c r="E1147" i="9"/>
  <c r="E1148" i="9"/>
  <c r="E1149" i="9"/>
  <c r="E1150" i="9"/>
  <c r="E1151" i="9"/>
  <c r="E1152" i="9"/>
  <c r="E1153" i="9"/>
  <c r="E1154" i="9"/>
  <c r="E1155" i="9"/>
  <c r="E1156" i="9"/>
  <c r="E1157" i="9"/>
  <c r="E1158" i="9"/>
  <c r="E1159" i="9"/>
  <c r="E1160" i="9"/>
  <c r="E1161" i="9"/>
  <c r="E1162" i="9"/>
  <c r="E1163" i="9"/>
  <c r="E1164" i="9"/>
  <c r="E1165" i="9"/>
  <c r="E1166" i="9"/>
  <c r="E1167" i="9"/>
  <c r="E1168" i="9"/>
  <c r="E1169" i="9"/>
  <c r="E1170" i="9"/>
  <c r="E1171" i="9"/>
  <c r="E1172" i="9"/>
  <c r="E1173" i="9"/>
  <c r="E1174" i="9"/>
  <c r="E1175" i="9"/>
  <c r="E1176" i="9"/>
  <c r="E1177" i="9"/>
  <c r="E1178" i="9"/>
  <c r="E1179" i="9"/>
  <c r="E1180" i="9"/>
  <c r="E1181" i="9"/>
  <c r="E1182" i="9"/>
  <c r="E1183" i="9"/>
  <c r="E1184" i="9"/>
  <c r="E1185" i="9"/>
  <c r="E1186" i="9"/>
  <c r="E1187" i="9"/>
  <c r="E1188" i="9"/>
  <c r="E1189" i="9"/>
  <c r="E1190" i="9"/>
  <c r="E1191" i="9"/>
  <c r="E1192" i="9"/>
  <c r="E1193" i="9"/>
  <c r="E1194" i="9"/>
  <c r="E1195" i="9"/>
  <c r="E1196" i="9"/>
  <c r="E1197" i="9"/>
  <c r="E1198" i="9"/>
  <c r="E1199" i="9"/>
  <c r="E1200" i="9"/>
  <c r="E1201" i="9"/>
  <c r="E1202" i="9"/>
  <c r="E1203" i="9"/>
  <c r="E1204" i="9"/>
  <c r="E1205" i="9"/>
  <c r="E1206" i="9"/>
  <c r="E1207" i="9"/>
  <c r="E1208" i="9"/>
  <c r="E1209" i="9"/>
  <c r="E1210" i="9"/>
  <c r="E1211" i="9"/>
  <c r="E1212" i="9"/>
  <c r="E1213" i="9"/>
  <c r="E1214" i="9"/>
  <c r="E1215" i="9"/>
  <c r="E1216" i="9"/>
  <c r="E1217" i="9"/>
  <c r="E1218" i="9"/>
  <c r="E1219" i="9"/>
  <c r="E1220" i="9"/>
  <c r="E1221" i="9"/>
  <c r="E1222" i="9"/>
  <c r="E1223" i="9"/>
  <c r="E1224" i="9"/>
  <c r="E1225" i="9"/>
  <c r="E1226" i="9"/>
  <c r="E1227" i="9"/>
  <c r="E1228" i="9"/>
  <c r="E1229" i="9"/>
  <c r="E1230" i="9"/>
  <c r="E1231" i="9"/>
  <c r="E1232" i="9"/>
  <c r="E1233" i="9"/>
  <c r="E1234" i="9"/>
  <c r="E1235" i="9"/>
  <c r="E1236" i="9"/>
  <c r="E1237" i="9"/>
  <c r="E1238" i="9"/>
  <c r="E1239" i="9"/>
  <c r="E1240" i="9"/>
  <c r="E1241" i="9"/>
  <c r="E1242" i="9"/>
  <c r="E1243" i="9"/>
  <c r="E1244" i="9"/>
  <c r="E1245" i="9"/>
  <c r="E1246" i="9"/>
  <c r="E1247" i="9"/>
  <c r="E1248" i="9"/>
  <c r="E1249" i="9"/>
  <c r="E1250" i="9"/>
  <c r="E1251" i="9"/>
  <c r="E1252" i="9"/>
  <c r="E1253" i="9"/>
  <c r="E1254" i="9"/>
  <c r="E1255" i="9"/>
  <c r="E1256" i="9"/>
  <c r="E1257" i="9"/>
  <c r="E1258" i="9"/>
  <c r="E1259" i="9"/>
  <c r="E1260" i="9"/>
  <c r="E1261" i="9"/>
  <c r="E1262" i="9"/>
  <c r="E1263" i="9"/>
  <c r="E1264" i="9"/>
  <c r="E1265" i="9"/>
  <c r="E1266" i="9"/>
  <c r="E1267" i="9"/>
  <c r="E1268" i="9"/>
  <c r="E1269" i="9"/>
  <c r="E1270" i="9"/>
  <c r="E1271" i="9"/>
  <c r="E1272" i="9"/>
  <c r="E1273" i="9"/>
  <c r="E1274" i="9"/>
  <c r="E1275" i="9"/>
  <c r="E1276" i="9"/>
  <c r="E1277" i="9"/>
  <c r="E1278" i="9"/>
  <c r="E1279" i="9"/>
  <c r="E1280" i="9"/>
  <c r="E1281" i="9"/>
  <c r="E1282" i="9"/>
  <c r="E1283" i="9"/>
  <c r="E1284" i="9"/>
  <c r="E1285" i="9"/>
  <c r="E1286" i="9"/>
  <c r="E1287" i="9"/>
  <c r="E1288" i="9"/>
  <c r="E1289" i="9"/>
  <c r="E1290" i="9"/>
  <c r="E1291" i="9"/>
  <c r="E1292" i="9"/>
  <c r="E1293" i="9"/>
  <c r="E1294" i="9"/>
  <c r="E1295" i="9"/>
  <c r="E1296" i="9"/>
  <c r="E1297" i="9"/>
  <c r="E1298" i="9"/>
  <c r="E1299" i="9"/>
  <c r="E1300" i="9"/>
  <c r="E1301" i="9"/>
  <c r="E1302" i="9"/>
  <c r="E1303" i="9"/>
  <c r="E1304" i="9"/>
  <c r="E1305" i="9"/>
  <c r="E1306" i="9"/>
  <c r="E1307" i="9"/>
  <c r="E1308" i="9"/>
  <c r="E1309" i="9"/>
  <c r="E1310" i="9"/>
  <c r="E1311" i="9"/>
  <c r="E1312" i="9"/>
  <c r="E1313" i="9"/>
  <c r="E1314" i="9"/>
  <c r="E1315" i="9"/>
  <c r="E1316" i="9"/>
  <c r="E1317" i="9"/>
  <c r="E1318" i="9"/>
  <c r="E1319" i="9"/>
  <c r="E1320" i="9"/>
  <c r="E1321" i="9"/>
  <c r="E1322" i="9"/>
  <c r="E1323" i="9"/>
  <c r="E1324" i="9"/>
  <c r="E1325" i="9"/>
  <c r="E1326" i="9"/>
  <c r="E1327" i="9"/>
  <c r="E1328" i="9"/>
  <c r="E1329" i="9"/>
  <c r="E1330" i="9"/>
  <c r="E1331" i="9"/>
  <c r="E1332" i="9"/>
  <c r="E1333" i="9"/>
  <c r="E1334" i="9"/>
  <c r="E1335" i="9"/>
  <c r="E1336" i="9"/>
  <c r="E1337" i="9"/>
  <c r="E1338" i="9"/>
  <c r="E1339" i="9"/>
  <c r="E1340" i="9"/>
  <c r="E1341" i="9"/>
  <c r="E1342" i="9"/>
  <c r="E1343" i="9"/>
  <c r="E1344" i="9"/>
  <c r="E1345" i="9"/>
  <c r="E1346" i="9"/>
  <c r="E1347" i="9"/>
  <c r="E1348" i="9"/>
  <c r="E1349" i="9"/>
  <c r="E1350" i="9"/>
  <c r="E1351" i="9"/>
  <c r="E1352" i="9"/>
  <c r="E1353" i="9"/>
  <c r="E1354" i="9"/>
  <c r="E1355" i="9"/>
  <c r="E1356" i="9"/>
  <c r="E1357" i="9"/>
  <c r="E1358" i="9"/>
  <c r="E1359" i="9"/>
  <c r="E1360" i="9"/>
  <c r="E1361" i="9"/>
  <c r="E1362" i="9"/>
  <c r="E1363" i="9"/>
  <c r="E1364" i="9"/>
  <c r="E1365" i="9"/>
  <c r="E1366" i="9"/>
  <c r="E1367" i="9"/>
  <c r="E1368" i="9"/>
  <c r="E1369" i="9"/>
  <c r="E1370" i="9"/>
  <c r="E1371" i="9"/>
  <c r="E1372" i="9"/>
  <c r="E1373" i="9"/>
  <c r="E1374" i="9"/>
  <c r="E1375" i="9"/>
  <c r="E1376" i="9"/>
  <c r="E1377" i="9"/>
  <c r="E1378" i="9"/>
  <c r="E1379" i="9"/>
  <c r="E1380" i="9"/>
  <c r="E1381" i="9"/>
  <c r="E1382" i="9"/>
  <c r="E1383" i="9"/>
  <c r="E1384" i="9"/>
  <c r="E1385" i="9"/>
  <c r="E1386" i="9"/>
  <c r="E1387" i="9"/>
  <c r="E1388" i="9"/>
  <c r="E1389" i="9"/>
  <c r="E1390" i="9"/>
  <c r="E1391" i="9"/>
  <c r="E1392" i="9"/>
  <c r="E1393" i="9"/>
  <c r="E1394" i="9"/>
  <c r="E1395" i="9"/>
  <c r="E1396" i="9"/>
  <c r="E1397" i="9"/>
  <c r="E1398" i="9"/>
  <c r="E1399" i="9"/>
  <c r="E1400" i="9"/>
  <c r="E1401" i="9"/>
  <c r="E1402" i="9"/>
  <c r="E1403" i="9"/>
  <c r="E1404" i="9"/>
  <c r="E1405" i="9"/>
  <c r="E1406" i="9"/>
  <c r="E1407" i="9"/>
  <c r="E1408" i="9"/>
  <c r="E1409" i="9"/>
  <c r="E1410" i="9"/>
  <c r="E1411" i="9"/>
  <c r="E1412" i="9"/>
  <c r="E1413" i="9"/>
  <c r="E1414" i="9"/>
  <c r="E1415" i="9"/>
  <c r="E1416" i="9"/>
  <c r="E1417" i="9"/>
  <c r="E1418" i="9"/>
  <c r="E1419" i="9"/>
  <c r="E1420" i="9"/>
  <c r="E1421" i="9"/>
  <c r="E1422" i="9"/>
  <c r="E1423" i="9"/>
  <c r="E1424" i="9"/>
  <c r="E1425" i="9"/>
  <c r="E1426" i="9"/>
  <c r="E1427" i="9"/>
  <c r="E1428" i="9"/>
  <c r="E1429" i="9"/>
  <c r="E1430" i="9"/>
  <c r="E1431" i="9"/>
  <c r="E1432" i="9"/>
  <c r="E1433" i="9"/>
  <c r="E1434" i="9"/>
  <c r="E1435" i="9"/>
  <c r="E1436" i="9"/>
  <c r="E1437" i="9"/>
  <c r="E1438" i="9"/>
  <c r="E1439" i="9"/>
  <c r="E1440" i="9"/>
  <c r="E1441" i="9"/>
  <c r="E1442" i="9"/>
  <c r="E1443" i="9"/>
  <c r="E1444" i="9"/>
  <c r="E1445" i="9"/>
  <c r="E1446" i="9"/>
  <c r="E1447" i="9"/>
  <c r="E1448" i="9"/>
  <c r="E1449" i="9"/>
  <c r="E1450" i="9"/>
  <c r="E1451" i="9"/>
  <c r="E1452" i="9"/>
  <c r="E1453" i="9"/>
  <c r="E1454" i="9"/>
  <c r="E1455" i="9"/>
  <c r="E1456" i="9"/>
  <c r="E1457" i="9"/>
  <c r="E1458" i="9"/>
  <c r="E1459" i="9"/>
  <c r="E1460" i="9"/>
  <c r="E1461" i="9"/>
  <c r="E1462" i="9"/>
  <c r="E1463" i="9"/>
  <c r="E1464" i="9"/>
  <c r="E1465" i="9"/>
  <c r="E1466" i="9"/>
  <c r="E1467" i="9"/>
  <c r="E1468" i="9"/>
  <c r="E1469" i="9"/>
  <c r="E1470" i="9"/>
  <c r="E1471" i="9"/>
  <c r="E1472" i="9"/>
  <c r="E1473" i="9"/>
  <c r="E1474" i="9"/>
  <c r="E1475" i="9"/>
  <c r="E1476" i="9"/>
  <c r="E1477" i="9"/>
  <c r="E1478" i="9"/>
  <c r="E1479" i="9"/>
  <c r="E1480" i="9"/>
  <c r="E1481" i="9"/>
  <c r="E1482" i="9"/>
  <c r="E1483" i="9"/>
  <c r="E1484" i="9"/>
  <c r="E1485" i="9"/>
  <c r="E1486" i="9"/>
  <c r="E1487" i="9"/>
  <c r="E1488" i="9"/>
  <c r="E1489" i="9"/>
  <c r="E1490" i="9"/>
  <c r="E1491" i="9"/>
  <c r="E1492" i="9"/>
  <c r="E1493" i="9"/>
  <c r="E1494" i="9"/>
  <c r="E1495" i="9"/>
  <c r="E1496" i="9"/>
  <c r="E1497" i="9"/>
  <c r="E1498" i="9"/>
  <c r="E1499" i="9"/>
  <c r="E1500" i="9"/>
  <c r="E1501" i="9"/>
  <c r="E1502" i="9"/>
  <c r="E1503" i="9"/>
  <c r="E1504" i="9"/>
  <c r="E1505" i="9"/>
  <c r="E1506" i="9"/>
  <c r="E1507" i="9"/>
  <c r="E1508" i="9"/>
  <c r="E1509" i="9"/>
  <c r="E1510" i="9"/>
  <c r="E1511" i="9"/>
  <c r="E1512" i="9"/>
  <c r="E1513" i="9"/>
  <c r="E1514" i="9"/>
  <c r="E1515" i="9"/>
  <c r="E1516" i="9"/>
  <c r="E1517" i="9"/>
  <c r="E1518" i="9"/>
  <c r="E1519" i="9"/>
  <c r="E1520" i="9"/>
  <c r="E1521" i="9"/>
  <c r="E1522" i="9"/>
  <c r="E1523" i="9"/>
  <c r="E1524" i="9"/>
  <c r="E1525" i="9"/>
  <c r="E1526" i="9"/>
  <c r="E1527" i="9"/>
  <c r="E1528" i="9"/>
  <c r="E1529" i="9"/>
  <c r="E1530" i="9"/>
  <c r="E1531" i="9"/>
  <c r="E1532" i="9"/>
  <c r="E1533" i="9"/>
  <c r="E1534" i="9"/>
  <c r="E1535" i="9"/>
  <c r="E1536" i="9"/>
  <c r="E1537" i="9"/>
  <c r="E1538" i="9"/>
  <c r="E1539" i="9"/>
  <c r="E1540" i="9"/>
  <c r="E1541" i="9"/>
  <c r="E1542" i="9"/>
  <c r="E1543" i="9"/>
  <c r="E1544" i="9"/>
  <c r="E1545" i="9"/>
  <c r="E1546" i="9"/>
  <c r="E1547" i="9"/>
  <c r="E1548" i="9"/>
  <c r="E1549" i="9"/>
  <c r="E1550" i="9"/>
  <c r="E1551" i="9"/>
  <c r="E1552" i="9"/>
  <c r="E1553" i="9"/>
  <c r="E1554" i="9"/>
  <c r="E1555" i="9"/>
  <c r="E1556" i="9"/>
  <c r="E1557" i="9"/>
  <c r="E1558" i="9"/>
  <c r="E1559" i="9"/>
  <c r="E1560" i="9"/>
  <c r="E1561" i="9"/>
  <c r="E1562" i="9"/>
  <c r="E1563" i="9"/>
  <c r="E1564" i="9"/>
  <c r="E1565" i="9"/>
  <c r="E1566" i="9"/>
  <c r="E1567" i="9"/>
  <c r="E1568" i="9"/>
  <c r="E1569" i="9"/>
  <c r="E1570" i="9"/>
  <c r="E1571" i="9"/>
  <c r="E1572" i="9"/>
  <c r="E1573" i="9"/>
  <c r="E1574" i="9"/>
  <c r="E1575" i="9"/>
  <c r="E1576" i="9"/>
  <c r="E1577" i="9"/>
  <c r="E1578" i="9"/>
  <c r="E1579" i="9"/>
  <c r="E1580" i="9"/>
  <c r="E1581" i="9"/>
  <c r="E1582" i="9"/>
  <c r="E1583" i="9"/>
  <c r="E1584" i="9"/>
  <c r="E1585" i="9"/>
  <c r="E1586" i="9"/>
  <c r="E1587" i="9"/>
  <c r="E1588" i="9"/>
  <c r="E1589" i="9"/>
  <c r="E1590" i="9"/>
  <c r="E1591" i="9"/>
  <c r="E1592" i="9"/>
  <c r="E1593" i="9"/>
  <c r="E1594" i="9"/>
  <c r="E1595" i="9"/>
  <c r="E1596" i="9"/>
  <c r="E1597" i="9"/>
  <c r="E1598" i="9"/>
  <c r="E1599" i="9"/>
  <c r="E1600" i="9"/>
  <c r="E1601" i="9"/>
  <c r="E1602" i="9"/>
  <c r="E1603" i="9"/>
  <c r="E1604" i="9"/>
  <c r="E1605" i="9"/>
  <c r="E1606" i="9"/>
  <c r="E1607" i="9"/>
  <c r="E1608" i="9"/>
  <c r="E1609" i="9"/>
  <c r="E1610" i="9"/>
  <c r="E1611" i="9"/>
  <c r="E1612" i="9"/>
  <c r="E1613" i="9"/>
  <c r="E1614" i="9"/>
  <c r="E1615" i="9"/>
  <c r="E1616" i="9"/>
  <c r="E1617" i="9"/>
  <c r="E1618" i="9"/>
  <c r="E1619" i="9"/>
  <c r="E1620" i="9"/>
  <c r="E1621" i="9"/>
  <c r="E1622" i="9"/>
  <c r="E1623" i="9"/>
  <c r="E1624" i="9"/>
  <c r="E1625" i="9"/>
  <c r="E1626" i="9"/>
  <c r="E1627" i="9"/>
  <c r="E1628" i="9"/>
  <c r="E1629" i="9"/>
  <c r="E1630" i="9"/>
  <c r="E1631" i="9"/>
  <c r="E1632" i="9"/>
  <c r="E1633" i="9"/>
  <c r="E1634" i="9"/>
  <c r="E1635" i="9"/>
  <c r="E1636" i="9"/>
  <c r="E1637" i="9"/>
  <c r="E1638" i="9"/>
  <c r="E1639" i="9"/>
  <c r="E1640" i="9"/>
  <c r="E1641" i="9"/>
  <c r="E1642" i="9"/>
  <c r="E1643" i="9"/>
  <c r="E1644" i="9"/>
  <c r="E1645" i="9"/>
  <c r="E1646" i="9"/>
  <c r="E1647" i="9"/>
  <c r="E1648" i="9"/>
  <c r="E1649" i="9"/>
  <c r="E1650" i="9"/>
  <c r="E1651" i="9"/>
  <c r="E1652" i="9"/>
  <c r="E1653" i="9"/>
  <c r="E1654" i="9"/>
  <c r="E1655" i="9"/>
  <c r="E1656" i="9"/>
  <c r="E1657" i="9"/>
  <c r="E1658" i="9"/>
  <c r="E1659" i="9"/>
  <c r="E1660" i="9"/>
  <c r="E1661" i="9"/>
  <c r="E1662" i="9"/>
  <c r="E1663" i="9"/>
  <c r="E1664" i="9"/>
  <c r="E1665" i="9"/>
  <c r="E1666" i="9"/>
  <c r="E1667" i="9"/>
  <c r="E1668" i="9"/>
  <c r="E1669" i="9"/>
  <c r="E1670" i="9"/>
  <c r="E1671" i="9"/>
  <c r="E1672" i="9"/>
  <c r="E1673" i="9"/>
  <c r="E1674" i="9"/>
  <c r="E1675" i="9"/>
  <c r="E1676" i="9"/>
  <c r="E1677" i="9"/>
  <c r="E1678" i="9"/>
  <c r="E1679" i="9"/>
  <c r="E1680" i="9"/>
  <c r="E1681" i="9"/>
  <c r="E1682" i="9"/>
  <c r="E1683" i="9"/>
  <c r="E1684" i="9"/>
  <c r="E1685" i="9"/>
  <c r="E1686" i="9"/>
  <c r="E1687" i="9"/>
  <c r="E1688" i="9"/>
  <c r="E1689" i="9"/>
  <c r="E1690" i="9"/>
  <c r="E1691" i="9"/>
  <c r="E1692" i="9"/>
  <c r="E1693" i="9"/>
  <c r="E1694" i="9"/>
  <c r="E1695" i="9"/>
  <c r="E1696" i="9"/>
  <c r="E1697" i="9"/>
  <c r="E1698" i="9"/>
  <c r="E1699" i="9"/>
  <c r="E1700" i="9"/>
  <c r="E1701" i="9"/>
  <c r="E1702" i="9"/>
  <c r="E1703" i="9"/>
  <c r="E1704" i="9"/>
  <c r="E1705" i="9"/>
  <c r="E1706" i="9"/>
  <c r="E1707" i="9"/>
  <c r="E1708" i="9"/>
  <c r="E1709" i="9"/>
  <c r="E1710" i="9"/>
  <c r="E1711" i="9"/>
  <c r="E1712" i="9"/>
  <c r="E1713" i="9"/>
  <c r="E1714" i="9"/>
  <c r="E1715" i="9"/>
  <c r="E1716" i="9"/>
  <c r="E1717" i="9"/>
  <c r="E1718" i="9"/>
  <c r="E1719" i="9"/>
  <c r="E1720" i="9"/>
  <c r="E1721" i="9"/>
  <c r="E1722" i="9"/>
  <c r="E1723" i="9"/>
  <c r="E1724" i="9"/>
  <c r="E1725" i="9"/>
  <c r="E1726" i="9"/>
  <c r="E1727" i="9"/>
  <c r="E1728" i="9"/>
  <c r="E1729" i="9"/>
  <c r="E1730" i="9"/>
  <c r="E1731" i="9"/>
  <c r="E1732" i="9"/>
  <c r="E1733" i="9"/>
  <c r="E1734" i="9"/>
  <c r="E1735" i="9"/>
  <c r="E1736" i="9"/>
  <c r="E1737" i="9"/>
  <c r="E1738" i="9"/>
  <c r="E1739" i="9"/>
  <c r="E1740" i="9"/>
  <c r="E1741" i="9"/>
  <c r="E1742" i="9"/>
  <c r="E1743" i="9"/>
  <c r="E1744" i="9"/>
  <c r="E1745" i="9"/>
  <c r="E1746" i="9"/>
  <c r="E1747" i="9"/>
  <c r="E1748" i="9"/>
  <c r="E1749" i="9"/>
  <c r="E1750" i="9"/>
  <c r="E1751" i="9"/>
  <c r="E1752" i="9"/>
  <c r="E1753" i="9"/>
  <c r="E1754" i="9"/>
  <c r="E1755" i="9"/>
  <c r="E1756" i="9"/>
  <c r="E1757" i="9"/>
  <c r="E1758" i="9"/>
  <c r="E1759" i="9"/>
  <c r="E1760" i="9"/>
  <c r="E1761" i="9"/>
  <c r="E1762" i="9"/>
  <c r="E1763" i="9"/>
  <c r="E1764" i="9"/>
  <c r="E1765" i="9"/>
  <c r="E1766" i="9"/>
  <c r="E1767" i="9"/>
  <c r="E1768" i="9"/>
  <c r="E1769" i="9"/>
  <c r="E1770" i="9"/>
  <c r="E1771" i="9"/>
  <c r="E1772" i="9"/>
  <c r="E1773" i="9"/>
  <c r="E1774" i="9"/>
  <c r="E1775" i="9"/>
  <c r="E1776" i="9"/>
  <c r="E1777" i="9"/>
  <c r="E1778" i="9"/>
  <c r="E1779" i="9"/>
  <c r="E1780" i="9"/>
  <c r="E1781" i="9"/>
  <c r="E1782" i="9"/>
  <c r="E1783" i="9"/>
  <c r="E1784" i="9"/>
  <c r="E1785" i="9"/>
  <c r="E1786" i="9"/>
  <c r="E1787" i="9"/>
  <c r="E1788" i="9"/>
  <c r="E1789" i="9"/>
  <c r="E1790" i="9"/>
  <c r="E1791" i="9"/>
  <c r="E1792" i="9"/>
  <c r="E1793" i="9"/>
  <c r="E1794" i="9"/>
  <c r="E1795" i="9"/>
  <c r="E1796" i="9"/>
  <c r="E1797" i="9"/>
  <c r="E1798" i="9"/>
  <c r="E1799" i="9"/>
  <c r="E1800" i="9"/>
  <c r="E1801" i="9"/>
  <c r="E1802" i="9"/>
  <c r="E1803" i="9"/>
  <c r="E1804" i="9"/>
  <c r="E1805" i="9"/>
  <c r="E1806" i="9"/>
  <c r="E1807" i="9"/>
  <c r="E1808" i="9"/>
  <c r="E1809" i="9"/>
  <c r="E1810" i="9"/>
  <c r="E1811" i="9"/>
  <c r="E1812" i="9"/>
  <c r="E1813" i="9"/>
  <c r="E1814" i="9"/>
  <c r="E1815" i="9"/>
  <c r="E1816" i="9"/>
  <c r="E1817" i="9"/>
  <c r="E1818" i="9"/>
  <c r="E1819" i="9"/>
  <c r="E1820" i="9"/>
  <c r="E1821" i="9"/>
  <c r="E1822" i="9"/>
  <c r="E1823" i="9"/>
  <c r="E1824" i="9"/>
  <c r="E1825" i="9"/>
  <c r="E1826" i="9"/>
  <c r="E1827" i="9"/>
  <c r="E1828" i="9"/>
  <c r="E1829" i="9"/>
  <c r="E1830" i="9"/>
  <c r="E1831" i="9"/>
  <c r="E1832" i="9"/>
  <c r="E1833" i="9"/>
  <c r="E1834" i="9"/>
  <c r="E1835" i="9"/>
  <c r="E1836" i="9"/>
  <c r="E1837" i="9"/>
  <c r="E1838" i="9"/>
  <c r="E1839" i="9"/>
  <c r="E1840" i="9"/>
  <c r="E1841" i="9"/>
  <c r="E1842" i="9"/>
  <c r="E1843" i="9"/>
  <c r="E1844" i="9"/>
  <c r="E1845" i="9"/>
  <c r="E1846" i="9"/>
  <c r="E1847" i="9"/>
  <c r="E1848" i="9"/>
  <c r="E1849" i="9"/>
  <c r="E1850" i="9"/>
  <c r="E1851" i="9"/>
  <c r="E1852" i="9"/>
  <c r="E1853" i="9"/>
  <c r="E1854" i="9"/>
  <c r="E1855" i="9"/>
  <c r="E1856" i="9"/>
  <c r="E1857" i="9"/>
  <c r="E1858" i="9"/>
  <c r="E1859" i="9"/>
  <c r="E1860" i="9"/>
  <c r="E1861" i="9"/>
  <c r="E1862" i="9"/>
  <c r="E1863" i="9"/>
  <c r="E1864" i="9"/>
  <c r="E1865" i="9"/>
  <c r="E1866" i="9"/>
  <c r="E1867" i="9"/>
  <c r="E1868" i="9"/>
  <c r="E1869" i="9"/>
  <c r="E1870" i="9"/>
  <c r="E1871" i="9"/>
  <c r="E1872" i="9"/>
  <c r="E1873" i="9"/>
  <c r="E1874" i="9"/>
  <c r="E1875" i="9"/>
  <c r="E1876" i="9"/>
  <c r="E1877" i="9"/>
  <c r="E1878" i="9"/>
  <c r="E1879" i="9"/>
  <c r="E1880" i="9"/>
  <c r="E1881" i="9"/>
  <c r="E1882" i="9"/>
  <c r="E1883" i="9"/>
  <c r="E1884" i="9"/>
  <c r="E1885" i="9"/>
  <c r="E1886" i="9"/>
  <c r="E1887" i="9"/>
  <c r="E1888" i="9"/>
  <c r="E1889" i="9"/>
  <c r="E1890" i="9"/>
  <c r="E1891" i="9"/>
  <c r="E1892" i="9"/>
  <c r="E1893" i="9"/>
  <c r="E1894" i="9"/>
  <c r="E1895" i="9"/>
  <c r="E1896" i="9"/>
  <c r="E1897" i="9"/>
  <c r="E1898" i="9"/>
  <c r="E1899" i="9"/>
  <c r="E1900" i="9"/>
  <c r="E1901" i="9"/>
  <c r="E1902" i="9"/>
  <c r="E1903" i="9"/>
  <c r="E1904" i="9"/>
  <c r="E1905" i="9"/>
  <c r="E1906" i="9"/>
  <c r="E1907" i="9"/>
  <c r="E1908" i="9"/>
  <c r="E1909" i="9"/>
  <c r="E1910" i="9"/>
  <c r="E1911" i="9"/>
  <c r="E1912" i="9"/>
  <c r="E1913" i="9"/>
  <c r="E1914" i="9"/>
  <c r="E1915" i="9"/>
  <c r="E1916" i="9"/>
  <c r="E1917" i="9"/>
  <c r="E1918" i="9"/>
  <c r="E1919" i="9"/>
  <c r="E1920" i="9"/>
  <c r="E1921" i="9"/>
  <c r="E1922" i="9"/>
  <c r="E1923" i="9"/>
  <c r="E1924" i="9"/>
  <c r="E1925" i="9"/>
  <c r="E1926" i="9"/>
  <c r="E1927" i="9"/>
  <c r="E1928" i="9"/>
  <c r="E1929" i="9"/>
  <c r="E1930" i="9"/>
  <c r="E1931" i="9"/>
  <c r="E1932" i="9"/>
  <c r="E1933" i="9"/>
  <c r="E1934" i="9"/>
  <c r="E1935" i="9"/>
  <c r="E1936" i="9"/>
  <c r="E1937" i="9"/>
  <c r="E1938" i="9"/>
  <c r="E1939" i="9"/>
  <c r="E1940" i="9"/>
  <c r="E1941" i="9"/>
  <c r="E1942" i="9"/>
  <c r="E1943" i="9"/>
  <c r="E1944" i="9"/>
  <c r="E1945" i="9"/>
  <c r="E1946" i="9"/>
  <c r="E1947" i="9"/>
  <c r="E1948" i="9"/>
  <c r="E1949" i="9"/>
  <c r="E1950" i="9"/>
  <c r="E1951" i="9"/>
  <c r="E1952" i="9"/>
  <c r="E1953" i="9"/>
  <c r="E1954" i="9"/>
  <c r="E1955" i="9"/>
  <c r="E1956" i="9"/>
  <c r="E1957" i="9"/>
  <c r="E1958" i="9"/>
  <c r="E1959" i="9"/>
  <c r="E1960" i="9"/>
  <c r="E1961" i="9"/>
  <c r="E1962" i="9"/>
  <c r="E1963" i="9"/>
  <c r="E1964" i="9"/>
  <c r="E1965" i="9"/>
  <c r="E1966" i="9"/>
  <c r="E1967" i="9"/>
  <c r="E1968" i="9"/>
  <c r="E1969" i="9"/>
  <c r="E1970" i="9"/>
  <c r="E1971" i="9"/>
  <c r="E1972" i="9"/>
  <c r="E1973" i="9"/>
  <c r="E1974" i="9"/>
  <c r="E1975" i="9"/>
  <c r="E1976" i="9"/>
  <c r="E1977" i="9"/>
  <c r="E1978" i="9"/>
  <c r="E1979" i="9"/>
  <c r="E1980" i="9"/>
  <c r="E1981" i="9"/>
  <c r="E1982" i="9"/>
  <c r="E1983" i="9"/>
  <c r="E1984" i="9"/>
  <c r="E1985" i="9"/>
  <c r="E1986" i="9"/>
  <c r="E1987" i="9"/>
  <c r="E1988" i="9"/>
  <c r="E1989" i="9"/>
  <c r="E1990" i="9"/>
  <c r="E1991" i="9"/>
  <c r="E1992" i="9"/>
  <c r="E1993" i="9"/>
  <c r="E1994" i="9"/>
  <c r="E1995" i="9"/>
  <c r="E1996" i="9"/>
  <c r="E1997" i="9"/>
  <c r="E1998" i="9"/>
  <c r="E1999" i="9"/>
  <c r="E2000" i="9"/>
  <c r="E2001" i="9"/>
  <c r="E2002" i="9"/>
  <c r="E2003" i="9"/>
  <c r="E2004" i="9"/>
  <c r="E2005" i="9"/>
  <c r="E2006" i="9"/>
  <c r="E2007" i="9"/>
  <c r="E2008" i="9"/>
  <c r="E2009" i="9"/>
  <c r="E2010" i="9"/>
  <c r="E2011" i="9"/>
  <c r="E2012" i="9"/>
  <c r="E2013" i="9"/>
  <c r="E2014" i="9"/>
  <c r="E2015" i="9"/>
  <c r="E2016" i="9"/>
  <c r="E2017" i="9"/>
  <c r="E2018" i="9"/>
  <c r="E2019" i="9"/>
  <c r="E2020" i="9"/>
  <c r="E2021" i="9"/>
  <c r="E2022" i="9"/>
  <c r="E2023" i="9"/>
  <c r="E2024" i="9"/>
  <c r="E2025" i="9"/>
  <c r="E2026" i="9"/>
  <c r="E2027" i="9"/>
  <c r="E2028" i="9"/>
  <c r="E2029" i="9"/>
  <c r="E2030" i="9"/>
  <c r="E2031" i="9"/>
  <c r="E2032" i="9"/>
  <c r="E2033" i="9"/>
  <c r="E2034" i="9"/>
  <c r="E2035" i="9"/>
  <c r="E2036" i="9"/>
  <c r="E2037" i="9"/>
  <c r="E2038" i="9"/>
  <c r="E2039" i="9"/>
  <c r="E2040" i="9"/>
  <c r="E2041" i="9"/>
  <c r="E2042" i="9"/>
  <c r="E2043" i="9"/>
  <c r="E2044" i="9"/>
  <c r="E2045" i="9"/>
  <c r="E2046" i="9"/>
  <c r="E2047" i="9"/>
  <c r="E2048" i="9"/>
  <c r="E2049" i="9"/>
  <c r="E2050" i="9"/>
  <c r="E2051" i="9"/>
  <c r="E2052" i="9"/>
  <c r="E2053" i="9"/>
  <c r="E2054" i="9"/>
  <c r="E2055" i="9"/>
  <c r="E2056" i="9"/>
  <c r="E2057" i="9"/>
  <c r="E2058" i="9"/>
  <c r="E2059" i="9"/>
  <c r="E2060" i="9"/>
  <c r="E2061" i="9"/>
  <c r="E2062" i="9"/>
  <c r="E2063" i="9"/>
  <c r="E2064" i="9"/>
  <c r="E2065" i="9"/>
  <c r="E2066" i="9"/>
  <c r="E2067" i="9"/>
  <c r="E2068" i="9"/>
  <c r="E2069" i="9"/>
  <c r="E2070" i="9"/>
  <c r="E2071" i="9"/>
  <c r="E2072" i="9"/>
  <c r="E2073" i="9"/>
  <c r="E2074" i="9"/>
  <c r="E2075" i="9"/>
  <c r="E2076" i="9"/>
  <c r="E2077" i="9"/>
  <c r="E2078" i="9"/>
  <c r="E2079" i="9"/>
  <c r="E2080" i="9"/>
  <c r="E2081" i="9"/>
  <c r="E2082" i="9"/>
  <c r="E2083" i="9"/>
  <c r="E2084" i="9"/>
  <c r="E2085" i="9"/>
  <c r="E2086" i="9"/>
  <c r="E2087" i="9"/>
  <c r="E2088" i="9"/>
  <c r="E2089" i="9"/>
  <c r="E2090" i="9"/>
  <c r="E2091" i="9"/>
  <c r="E2092" i="9"/>
  <c r="E2093" i="9"/>
  <c r="E2094" i="9"/>
  <c r="E2095" i="9"/>
  <c r="E2096" i="9"/>
  <c r="E2097" i="9"/>
  <c r="E2098" i="9"/>
  <c r="E2099" i="9"/>
  <c r="E2100" i="9"/>
  <c r="E2101" i="9"/>
  <c r="E2102" i="9"/>
  <c r="E2103" i="9"/>
  <c r="E2104" i="9"/>
  <c r="E2105" i="9"/>
  <c r="E2106" i="9"/>
  <c r="E2107" i="9"/>
  <c r="E2108" i="9"/>
  <c r="E2109" i="9"/>
  <c r="E2110" i="9"/>
  <c r="E2111" i="9"/>
  <c r="E2112" i="9"/>
  <c r="E2113" i="9"/>
  <c r="E2114" i="9"/>
  <c r="E2115" i="9"/>
  <c r="E2116" i="9"/>
  <c r="E2117" i="9"/>
  <c r="E2118" i="9"/>
  <c r="E2119" i="9"/>
  <c r="E2120" i="9"/>
  <c r="E2121" i="9"/>
  <c r="E2122" i="9"/>
  <c r="E2123" i="9"/>
  <c r="E2124" i="9"/>
  <c r="E2125" i="9"/>
  <c r="E2126" i="9"/>
  <c r="E2127" i="9"/>
  <c r="E2128" i="9"/>
  <c r="E2129" i="9"/>
  <c r="E2130" i="9"/>
  <c r="E2131" i="9"/>
  <c r="E2132" i="9"/>
  <c r="E2133" i="9"/>
  <c r="E2134" i="9"/>
  <c r="E2135" i="9"/>
  <c r="E2136" i="9"/>
  <c r="E2137" i="9"/>
  <c r="E2138" i="9"/>
  <c r="E2139" i="9"/>
  <c r="E2140" i="9"/>
  <c r="E2141" i="9"/>
  <c r="E2142" i="9"/>
  <c r="E2143" i="9"/>
  <c r="E2144" i="9"/>
  <c r="E2145" i="9"/>
  <c r="E2146" i="9"/>
  <c r="E2147" i="9"/>
  <c r="E2148" i="9"/>
  <c r="E2149" i="9"/>
  <c r="E2150" i="9"/>
  <c r="E2151" i="9"/>
  <c r="E2152" i="9"/>
  <c r="E2153" i="9"/>
  <c r="E2154" i="9"/>
  <c r="E2155" i="9"/>
  <c r="E2156" i="9"/>
  <c r="E2157" i="9"/>
  <c r="E2158" i="9"/>
  <c r="E2159" i="9"/>
  <c r="E2160" i="9"/>
  <c r="E2161" i="9"/>
  <c r="E2162" i="9"/>
  <c r="E2163" i="9"/>
  <c r="E2164" i="9"/>
  <c r="E2165" i="9"/>
  <c r="E2166" i="9"/>
  <c r="E2167" i="9"/>
  <c r="E2168" i="9"/>
  <c r="E2169" i="9"/>
  <c r="E2170" i="9"/>
  <c r="E2171" i="9"/>
  <c r="E2172" i="9"/>
  <c r="E2173" i="9"/>
  <c r="E2174" i="9"/>
  <c r="E2175" i="9"/>
  <c r="E2176" i="9"/>
  <c r="E2177" i="9"/>
  <c r="E2178" i="9"/>
  <c r="E2179" i="9"/>
  <c r="E2180" i="9"/>
  <c r="E2181" i="9"/>
  <c r="E2182" i="9"/>
  <c r="E2183" i="9"/>
  <c r="E2184" i="9"/>
  <c r="E2185" i="9"/>
  <c r="E2186" i="9"/>
  <c r="E2187" i="9"/>
  <c r="E2188" i="9"/>
  <c r="E2189" i="9"/>
  <c r="E2190" i="9"/>
  <c r="E2191" i="9"/>
  <c r="E2192" i="9"/>
  <c r="E2193" i="9"/>
  <c r="E2194" i="9"/>
  <c r="E2195" i="9"/>
  <c r="E2196" i="9"/>
  <c r="E2197" i="9"/>
  <c r="E2198" i="9"/>
  <c r="E2199" i="9"/>
  <c r="E2200" i="9"/>
  <c r="E2201" i="9"/>
  <c r="E2202" i="9"/>
  <c r="E2203" i="9"/>
  <c r="E2204" i="9"/>
  <c r="E2205" i="9"/>
  <c r="E2206" i="9"/>
  <c r="E2207" i="9"/>
  <c r="E2208" i="9"/>
  <c r="E2209" i="9"/>
  <c r="E2210" i="9"/>
  <c r="E2211" i="9"/>
  <c r="E2212" i="9"/>
  <c r="E2213" i="9"/>
  <c r="E2214" i="9"/>
  <c r="E2215" i="9"/>
  <c r="E2216" i="9"/>
  <c r="E2217" i="9"/>
  <c r="E2218" i="9"/>
  <c r="E2219" i="9"/>
  <c r="E2220" i="9"/>
  <c r="E2221" i="9"/>
  <c r="E2222" i="9"/>
  <c r="E2223" i="9"/>
  <c r="E2224" i="9"/>
  <c r="E2225" i="9"/>
  <c r="E2226" i="9"/>
  <c r="E2227" i="9"/>
  <c r="E2228" i="9"/>
  <c r="E2229" i="9"/>
  <c r="E2230" i="9"/>
  <c r="E2231" i="9"/>
  <c r="E2232" i="9"/>
  <c r="E2233" i="9"/>
  <c r="E2234" i="9"/>
  <c r="E2235" i="9"/>
  <c r="E2236" i="9"/>
  <c r="E2237" i="9"/>
  <c r="E2238" i="9"/>
  <c r="E2239" i="9"/>
  <c r="E2240" i="9"/>
  <c r="E2241" i="9"/>
  <c r="E2242" i="9"/>
  <c r="E2243" i="9"/>
  <c r="E2244" i="9"/>
  <c r="E2245" i="9"/>
  <c r="E2246" i="9"/>
  <c r="E2247" i="9"/>
  <c r="E2248" i="9"/>
  <c r="E2249" i="9"/>
  <c r="E2250" i="9"/>
  <c r="E2251" i="9"/>
  <c r="E2252" i="9"/>
  <c r="E2253" i="9"/>
  <c r="E2254" i="9"/>
  <c r="E2255" i="9"/>
  <c r="E2256" i="9"/>
  <c r="E2257" i="9"/>
  <c r="E2258" i="9"/>
  <c r="E2259" i="9"/>
  <c r="E2260" i="9"/>
  <c r="E2261" i="9"/>
  <c r="E2262" i="9"/>
  <c r="E2263" i="9"/>
  <c r="E2264" i="9"/>
  <c r="E2265" i="9"/>
  <c r="E2266" i="9"/>
  <c r="E2267" i="9"/>
  <c r="E2268" i="9"/>
  <c r="E2269" i="9"/>
  <c r="E2270" i="9"/>
  <c r="E2271" i="9"/>
  <c r="E2272" i="9"/>
  <c r="E2273" i="9"/>
  <c r="E2274" i="9"/>
  <c r="E2275" i="9"/>
  <c r="E2276" i="9"/>
  <c r="E2277" i="9"/>
  <c r="E2278" i="9"/>
  <c r="E2279" i="9"/>
  <c r="E2280" i="9"/>
  <c r="E2281" i="9"/>
  <c r="E2282" i="9"/>
  <c r="E2283" i="9"/>
  <c r="E2284" i="9"/>
  <c r="E2285" i="9"/>
  <c r="E2286" i="9"/>
  <c r="E2287" i="9"/>
  <c r="E2288" i="9"/>
  <c r="E2289" i="9"/>
  <c r="E2290" i="9"/>
  <c r="E2291" i="9"/>
  <c r="E2292" i="9"/>
  <c r="E2293" i="9"/>
  <c r="E2294" i="9"/>
  <c r="E2295" i="9"/>
  <c r="E2296" i="9"/>
  <c r="E2297" i="9"/>
  <c r="E2298" i="9"/>
  <c r="E2299" i="9"/>
  <c r="E2300" i="9"/>
  <c r="E2301" i="9"/>
  <c r="E2302" i="9"/>
  <c r="E2303" i="9"/>
  <c r="E2304" i="9"/>
  <c r="E2305" i="9"/>
  <c r="E2306" i="9"/>
  <c r="E2307" i="9"/>
  <c r="E2308" i="9"/>
  <c r="E2309" i="9"/>
  <c r="E2310" i="9"/>
  <c r="E2311" i="9"/>
  <c r="E2312" i="9"/>
  <c r="E2313" i="9"/>
  <c r="E2314" i="9"/>
  <c r="E2315" i="9"/>
  <c r="E2316" i="9"/>
  <c r="E2317" i="9"/>
  <c r="E2318" i="9"/>
  <c r="E2319" i="9"/>
  <c r="E2320" i="9"/>
  <c r="E2321" i="9"/>
  <c r="E2322" i="9"/>
  <c r="E2323" i="9"/>
  <c r="E2324" i="9"/>
  <c r="E2325" i="9"/>
  <c r="E2326" i="9"/>
  <c r="E2327" i="9"/>
  <c r="E2328" i="9"/>
  <c r="E2329" i="9"/>
  <c r="E2330" i="9"/>
  <c r="E2331" i="9"/>
  <c r="E2332" i="9"/>
  <c r="E2333" i="9"/>
  <c r="E2334" i="9"/>
  <c r="E2335" i="9"/>
  <c r="E2336" i="9"/>
  <c r="E2337" i="9"/>
  <c r="E2338" i="9"/>
  <c r="E2339" i="9"/>
  <c r="E2340" i="9"/>
  <c r="E2341" i="9"/>
  <c r="E2342" i="9"/>
  <c r="E2343" i="9"/>
  <c r="E2344" i="9"/>
  <c r="E2345" i="9"/>
  <c r="E2346" i="9"/>
  <c r="E2347" i="9"/>
  <c r="E2348" i="9"/>
  <c r="E2349" i="9"/>
  <c r="E2350" i="9"/>
  <c r="E2351" i="9"/>
  <c r="E2352" i="9"/>
  <c r="E2353" i="9"/>
  <c r="E2354" i="9"/>
  <c r="E2355" i="9"/>
  <c r="E2356" i="9"/>
  <c r="E2357" i="9"/>
  <c r="E2358" i="9"/>
  <c r="E2359" i="9"/>
  <c r="E2360" i="9"/>
  <c r="E2361" i="9"/>
  <c r="E2362" i="9"/>
  <c r="E2363" i="9"/>
  <c r="E2364" i="9"/>
  <c r="E2365" i="9"/>
  <c r="E2366" i="9"/>
  <c r="E2367" i="9"/>
  <c r="E2368" i="9"/>
  <c r="E2369" i="9"/>
  <c r="E2370" i="9"/>
  <c r="E2371" i="9"/>
  <c r="E2372" i="9"/>
  <c r="E2373" i="9"/>
  <c r="E2374" i="9"/>
  <c r="E2375" i="9"/>
  <c r="E2376" i="9"/>
  <c r="E2377" i="9"/>
  <c r="E2378" i="9"/>
  <c r="E2379" i="9"/>
  <c r="E2380" i="9"/>
  <c r="E2381" i="9"/>
  <c r="E2382" i="9"/>
  <c r="E2383" i="9"/>
  <c r="E2384" i="9"/>
  <c r="E2385" i="9"/>
  <c r="E2386" i="9"/>
  <c r="E2387" i="9"/>
  <c r="E2388" i="9"/>
  <c r="E2389" i="9"/>
  <c r="E2390" i="9"/>
  <c r="E2391" i="9"/>
  <c r="E2392" i="9"/>
  <c r="E2393" i="9"/>
  <c r="E2394" i="9"/>
  <c r="E2395" i="9"/>
  <c r="E2396" i="9"/>
  <c r="E2397" i="9"/>
  <c r="E2398" i="9"/>
  <c r="E2399" i="9"/>
  <c r="E2400" i="9"/>
  <c r="E2401" i="9"/>
  <c r="E2402" i="9"/>
  <c r="E2403" i="9"/>
  <c r="E2404" i="9"/>
  <c r="E2405" i="9"/>
  <c r="E2406" i="9"/>
  <c r="E2407" i="9"/>
  <c r="E2408" i="9"/>
  <c r="E2409" i="9"/>
  <c r="E2410" i="9"/>
  <c r="E2411" i="9"/>
  <c r="E2412" i="9"/>
  <c r="E2413" i="9"/>
  <c r="E2414" i="9"/>
  <c r="E2415" i="9"/>
  <c r="E2416" i="9"/>
  <c r="E2417" i="9"/>
  <c r="E2418" i="9"/>
  <c r="E2419" i="9"/>
  <c r="E2420" i="9"/>
  <c r="E2421" i="9"/>
  <c r="E2422" i="9"/>
  <c r="E2423" i="9"/>
  <c r="E2424" i="9"/>
  <c r="E2425" i="9"/>
  <c r="E2426" i="9"/>
  <c r="E2427" i="9"/>
  <c r="E2428" i="9"/>
  <c r="E2429" i="9"/>
  <c r="E2430" i="9"/>
  <c r="E2431" i="9"/>
  <c r="E2432" i="9"/>
  <c r="E2433" i="9"/>
  <c r="E2434" i="9"/>
  <c r="E2435" i="9"/>
  <c r="E2436" i="9"/>
  <c r="E2437" i="9"/>
  <c r="E2438" i="9"/>
  <c r="E2439" i="9"/>
  <c r="E2440" i="9"/>
  <c r="E2441" i="9"/>
  <c r="E2442" i="9"/>
  <c r="E2443" i="9"/>
  <c r="E2444" i="9"/>
  <c r="E2445" i="9"/>
  <c r="E2446" i="9"/>
  <c r="E2447" i="9"/>
  <c r="E2448" i="9"/>
  <c r="E2449" i="9"/>
  <c r="E2450" i="9"/>
  <c r="E2451" i="9"/>
  <c r="E2452" i="9"/>
  <c r="E2453" i="9"/>
  <c r="E2454" i="9"/>
  <c r="E2455" i="9"/>
  <c r="E2456" i="9"/>
  <c r="E2457" i="9"/>
  <c r="E2458" i="9"/>
  <c r="E2459" i="9"/>
  <c r="E2460" i="9"/>
  <c r="E2461" i="9"/>
  <c r="E2462" i="9"/>
  <c r="E2463" i="9"/>
  <c r="E2464" i="9"/>
  <c r="E2465" i="9"/>
  <c r="E2466" i="9"/>
  <c r="E2467" i="9"/>
  <c r="E2468" i="9"/>
  <c r="E2469" i="9"/>
  <c r="E2470" i="9"/>
  <c r="E2471" i="9"/>
  <c r="E2472" i="9"/>
  <c r="E2473" i="9"/>
  <c r="E2474" i="9"/>
  <c r="E2475" i="9"/>
  <c r="E2476" i="9"/>
  <c r="E2477" i="9"/>
  <c r="E2478" i="9"/>
  <c r="E2479" i="9"/>
  <c r="E2480" i="9"/>
  <c r="E2481" i="9"/>
  <c r="E2482" i="9"/>
  <c r="E2483" i="9"/>
  <c r="E2484" i="9"/>
  <c r="E2485" i="9"/>
  <c r="E2486" i="9"/>
  <c r="E2487" i="9"/>
  <c r="E2488" i="9"/>
  <c r="E2489" i="9"/>
  <c r="E2490" i="9"/>
  <c r="E2491" i="9"/>
  <c r="E2492" i="9"/>
  <c r="E2493" i="9"/>
  <c r="E2494" i="9"/>
  <c r="E2495" i="9"/>
  <c r="E2496" i="9"/>
  <c r="E2497" i="9"/>
  <c r="E2498" i="9"/>
  <c r="E2499" i="9"/>
  <c r="E2500" i="9"/>
  <c r="E2501" i="9"/>
  <c r="E2502" i="9"/>
  <c r="E2503" i="9"/>
  <c r="E2504" i="9"/>
  <c r="E2505" i="9"/>
  <c r="E2506" i="9"/>
  <c r="E2507" i="9"/>
  <c r="E2508" i="9"/>
  <c r="E2509" i="9"/>
  <c r="E2510" i="9"/>
  <c r="E2511" i="9"/>
  <c r="E2512" i="9"/>
  <c r="E2513" i="9"/>
  <c r="E2514" i="9"/>
  <c r="E2515" i="9"/>
  <c r="E2516" i="9"/>
  <c r="E2517" i="9"/>
  <c r="E2518" i="9"/>
  <c r="E2519" i="9"/>
  <c r="E2520" i="9"/>
  <c r="E2521" i="9"/>
  <c r="E2522" i="9"/>
  <c r="E2523" i="9"/>
  <c r="E2524" i="9"/>
  <c r="E2525" i="9"/>
  <c r="E2526" i="9"/>
  <c r="E2527" i="9"/>
  <c r="E2528" i="9"/>
  <c r="E2529" i="9"/>
  <c r="E2530" i="9"/>
  <c r="E2531" i="9"/>
  <c r="E2532" i="9"/>
  <c r="E2533" i="9"/>
  <c r="E2534" i="9"/>
  <c r="E2535" i="9"/>
  <c r="E2536" i="9"/>
  <c r="E2537" i="9"/>
  <c r="E2538" i="9"/>
  <c r="E2539" i="9"/>
  <c r="E2540" i="9"/>
  <c r="E2541" i="9"/>
  <c r="E2542" i="9"/>
  <c r="E2543" i="9"/>
  <c r="E2544" i="9"/>
  <c r="E2545" i="9"/>
  <c r="E2546" i="9"/>
  <c r="E2547" i="9"/>
  <c r="E2548" i="9"/>
  <c r="E2549" i="9"/>
  <c r="E2550" i="9"/>
  <c r="E2551" i="9"/>
  <c r="E2552" i="9"/>
  <c r="E2553" i="9"/>
  <c r="E2554" i="9"/>
  <c r="E2555" i="9"/>
  <c r="E2556" i="9"/>
  <c r="E2557" i="9"/>
  <c r="E2558" i="9"/>
  <c r="E2559" i="9"/>
  <c r="E2560" i="9"/>
  <c r="E2561" i="9"/>
  <c r="E2562" i="9"/>
  <c r="E2563" i="9"/>
  <c r="E2564" i="9"/>
  <c r="E2565" i="9"/>
  <c r="E2566" i="9"/>
  <c r="E2567" i="9"/>
  <c r="E2568" i="9"/>
  <c r="E2569" i="9"/>
  <c r="E2570" i="9"/>
  <c r="E2571" i="9"/>
  <c r="E2572" i="9"/>
  <c r="E2573" i="9"/>
  <c r="E2574" i="9"/>
  <c r="E2575" i="9"/>
  <c r="E2576" i="9"/>
  <c r="E2577" i="9"/>
  <c r="E2578" i="9"/>
  <c r="E2579" i="9"/>
  <c r="E2580" i="9"/>
  <c r="E2581" i="9"/>
  <c r="E2582" i="9"/>
  <c r="E2583" i="9"/>
  <c r="E2584" i="9"/>
  <c r="E2585" i="9"/>
  <c r="E2586" i="9"/>
  <c r="E2587" i="9"/>
  <c r="E2588" i="9"/>
  <c r="E2589" i="9"/>
  <c r="E2590" i="9"/>
  <c r="E2591" i="9"/>
  <c r="E2592" i="9"/>
  <c r="E2593" i="9"/>
  <c r="E2594" i="9"/>
  <c r="E2595" i="9"/>
  <c r="E2596" i="9"/>
  <c r="E2597" i="9"/>
  <c r="E2598" i="9"/>
  <c r="E2599" i="9"/>
  <c r="E2600" i="9"/>
  <c r="E2601" i="9"/>
  <c r="E2602" i="9"/>
  <c r="E2603" i="9"/>
  <c r="E2604" i="9"/>
  <c r="E2605" i="9"/>
  <c r="E2606" i="9"/>
  <c r="E2607" i="9"/>
  <c r="E2608" i="9"/>
  <c r="E2609" i="9"/>
  <c r="E2610" i="9"/>
  <c r="E2611" i="9"/>
  <c r="E2612" i="9"/>
  <c r="E2613" i="9"/>
  <c r="E2614" i="9"/>
  <c r="E2615" i="9"/>
  <c r="E2616" i="9"/>
  <c r="E2617" i="9"/>
  <c r="E2618" i="9"/>
  <c r="E2619" i="9"/>
  <c r="E2620" i="9"/>
  <c r="E2621" i="9"/>
  <c r="E2622" i="9"/>
  <c r="E2623" i="9"/>
  <c r="E2624" i="9"/>
  <c r="E2625" i="9"/>
  <c r="E2626" i="9"/>
  <c r="E2627" i="9"/>
  <c r="E2628" i="9"/>
  <c r="E2629" i="9"/>
  <c r="E2630" i="9"/>
  <c r="E2631" i="9"/>
  <c r="E2632" i="9"/>
  <c r="E2633" i="9"/>
  <c r="E2634" i="9"/>
  <c r="E2635" i="9"/>
  <c r="E2636" i="9"/>
  <c r="E2637" i="9"/>
  <c r="E2638" i="9"/>
  <c r="E2639" i="9"/>
  <c r="E2640" i="9"/>
  <c r="E2641" i="9"/>
  <c r="E2642" i="9"/>
  <c r="E2643" i="9"/>
  <c r="E2644" i="9"/>
  <c r="E2645" i="9"/>
  <c r="E2646" i="9"/>
  <c r="E2647" i="9"/>
  <c r="E2648" i="9"/>
  <c r="E2649" i="9"/>
  <c r="E2650" i="9"/>
  <c r="E2651" i="9"/>
  <c r="E2652" i="9"/>
  <c r="E2653" i="9"/>
  <c r="E2654" i="9"/>
  <c r="E2655" i="9"/>
  <c r="E2656" i="9"/>
  <c r="E2657" i="9"/>
  <c r="E2658" i="9"/>
  <c r="E2659" i="9"/>
  <c r="E2660" i="9"/>
  <c r="E2661" i="9"/>
  <c r="E2662" i="9"/>
  <c r="E2663" i="9"/>
  <c r="E2664" i="9"/>
  <c r="E2665" i="9"/>
  <c r="E2666" i="9"/>
  <c r="E2667" i="9"/>
  <c r="E2668" i="9"/>
  <c r="E2669" i="9"/>
  <c r="E2670" i="9"/>
  <c r="E2671" i="9"/>
  <c r="E2672" i="9"/>
  <c r="E2673" i="9"/>
  <c r="E2674" i="9"/>
  <c r="E2675" i="9"/>
  <c r="E2676" i="9"/>
  <c r="E2677" i="9"/>
  <c r="E2678" i="9"/>
  <c r="E2679" i="9"/>
  <c r="E2680" i="9"/>
  <c r="E2681" i="9"/>
  <c r="E2682" i="9"/>
  <c r="E2683" i="9"/>
  <c r="E2684" i="9"/>
  <c r="E2685" i="9"/>
  <c r="E2686" i="9"/>
  <c r="E2687" i="9"/>
  <c r="E2688" i="9"/>
  <c r="E2689" i="9"/>
  <c r="E2690" i="9"/>
  <c r="E2691" i="9"/>
  <c r="E2692" i="9"/>
  <c r="E2693" i="9"/>
  <c r="E2694" i="9"/>
  <c r="E2695" i="9"/>
  <c r="E2696" i="9"/>
  <c r="E2697" i="9"/>
  <c r="E2698" i="9"/>
  <c r="E2699" i="9"/>
  <c r="E2700" i="9"/>
  <c r="E2701" i="9"/>
  <c r="E2702" i="9"/>
  <c r="E2703" i="9"/>
  <c r="E2704" i="9"/>
  <c r="E2705" i="9"/>
  <c r="E2706" i="9"/>
  <c r="E2707" i="9"/>
  <c r="E2708" i="9"/>
  <c r="E2709" i="9"/>
  <c r="E2710" i="9"/>
  <c r="E2711" i="9"/>
  <c r="E2712" i="9"/>
  <c r="E2713" i="9"/>
  <c r="E2714" i="9"/>
  <c r="E2715" i="9"/>
  <c r="E2716" i="9"/>
  <c r="E2717" i="9"/>
  <c r="E2718" i="9"/>
  <c r="E2719" i="9"/>
  <c r="E2720" i="9"/>
  <c r="E2721" i="9"/>
  <c r="E2722" i="9"/>
  <c r="E2723" i="9"/>
  <c r="E2724" i="9"/>
  <c r="E2725" i="9"/>
  <c r="E2726" i="9"/>
  <c r="E2727" i="9"/>
  <c r="E2728" i="9"/>
  <c r="E2729" i="9"/>
  <c r="E2730" i="9"/>
  <c r="E2731" i="9"/>
  <c r="E2732" i="9"/>
  <c r="E2733" i="9"/>
  <c r="E2734" i="9"/>
  <c r="E2735" i="9"/>
  <c r="E2736" i="9"/>
  <c r="E2737" i="9"/>
  <c r="E2738" i="9"/>
  <c r="E2739" i="9"/>
  <c r="E2740" i="9"/>
  <c r="E2741" i="9"/>
  <c r="E2742" i="9"/>
  <c r="E2743" i="9"/>
  <c r="E2744" i="9"/>
  <c r="E2745" i="9"/>
  <c r="E2746" i="9"/>
  <c r="E2747" i="9"/>
  <c r="E2748" i="9"/>
  <c r="E2749" i="9"/>
  <c r="E2750" i="9"/>
  <c r="E2751" i="9"/>
  <c r="E2752" i="9"/>
  <c r="E2753" i="9"/>
  <c r="E2754" i="9"/>
  <c r="E2755" i="9"/>
  <c r="E2756" i="9"/>
  <c r="E2757" i="9"/>
  <c r="E2758" i="9"/>
  <c r="E2759" i="9"/>
  <c r="E2760" i="9"/>
  <c r="E2761" i="9"/>
  <c r="E2762" i="9"/>
  <c r="E2763" i="9"/>
  <c r="E2764" i="9"/>
  <c r="E2765" i="9"/>
  <c r="E2766" i="9"/>
  <c r="E2767" i="9"/>
  <c r="E2768" i="9"/>
  <c r="E2769" i="9"/>
  <c r="E2" i="9"/>
  <c r="C2769" i="9"/>
  <c r="C2768" i="9"/>
  <c r="C2767" i="9"/>
  <c r="C2766" i="9"/>
  <c r="C2765" i="9"/>
  <c r="C2764" i="9"/>
  <c r="C2763" i="9"/>
  <c r="C2762" i="9"/>
  <c r="C2761" i="9"/>
  <c r="C2760" i="9"/>
  <c r="C2759" i="9"/>
  <c r="C2758" i="9"/>
  <c r="C2757" i="9"/>
  <c r="C2756" i="9"/>
  <c r="C2755" i="9"/>
  <c r="C2754" i="9"/>
  <c r="C2753" i="9"/>
  <c r="C2752" i="9"/>
  <c r="C2751" i="9"/>
  <c r="C2750" i="9"/>
  <c r="C2749" i="9"/>
  <c r="C2748" i="9"/>
  <c r="C2747" i="9"/>
  <c r="C2746" i="9"/>
  <c r="C2745" i="9"/>
  <c r="C2744" i="9"/>
  <c r="C2743" i="9"/>
  <c r="C2742" i="9"/>
  <c r="C2741" i="9"/>
  <c r="C2740" i="9"/>
  <c r="C2739" i="9"/>
  <c r="C2738" i="9"/>
  <c r="C2737" i="9"/>
  <c r="C2736" i="9"/>
  <c r="C2735" i="9"/>
  <c r="C2734" i="9"/>
  <c r="C2733" i="9"/>
  <c r="C2732" i="9"/>
  <c r="C2731" i="9"/>
  <c r="C2730" i="9"/>
  <c r="C2729" i="9"/>
  <c r="C2728" i="9"/>
  <c r="C2727" i="9"/>
  <c r="C2726" i="9"/>
  <c r="C2725" i="9"/>
  <c r="C2724" i="9"/>
  <c r="C2723" i="9"/>
  <c r="C2722" i="9"/>
  <c r="C2721" i="9"/>
  <c r="C2720" i="9"/>
  <c r="C2719" i="9"/>
  <c r="C2718" i="9"/>
  <c r="C2717" i="9"/>
  <c r="C2716" i="9"/>
  <c r="C2715" i="9"/>
  <c r="C2714" i="9"/>
  <c r="C2713" i="9"/>
  <c r="C2712" i="9"/>
  <c r="C2711" i="9"/>
  <c r="C2710" i="9"/>
  <c r="C2709" i="9"/>
  <c r="C2708" i="9"/>
  <c r="C2707" i="9"/>
  <c r="C2706" i="9"/>
  <c r="C2705" i="9"/>
  <c r="C2704" i="9"/>
  <c r="C2703" i="9"/>
  <c r="C2702" i="9"/>
  <c r="C2701" i="9"/>
  <c r="C2700" i="9"/>
  <c r="C2699" i="9"/>
  <c r="C2698" i="9"/>
  <c r="C2697" i="9"/>
  <c r="C2696" i="9"/>
  <c r="C2695" i="9"/>
  <c r="C2694" i="9"/>
  <c r="C2693" i="9"/>
  <c r="C2692" i="9"/>
  <c r="C2691" i="9"/>
  <c r="C2690" i="9"/>
  <c r="C2689" i="9"/>
  <c r="C2688" i="9"/>
  <c r="C2687" i="9"/>
  <c r="C2686" i="9"/>
  <c r="C2685" i="9"/>
  <c r="C2684" i="9"/>
  <c r="C2683" i="9"/>
  <c r="C2682" i="9"/>
  <c r="C2681" i="9"/>
  <c r="C2680" i="9"/>
  <c r="C2679" i="9"/>
  <c r="C2678" i="9"/>
  <c r="C2677" i="9"/>
  <c r="C2676" i="9"/>
  <c r="C2675" i="9"/>
  <c r="C2674" i="9"/>
  <c r="C2673" i="9"/>
  <c r="C2672" i="9"/>
  <c r="C2671" i="9"/>
  <c r="C2670" i="9"/>
  <c r="C2669" i="9"/>
  <c r="C2668" i="9"/>
  <c r="C2667" i="9"/>
  <c r="C2666" i="9"/>
  <c r="C2665" i="9"/>
  <c r="C2664" i="9"/>
  <c r="C2663" i="9"/>
  <c r="C2662" i="9"/>
  <c r="C2661" i="9"/>
  <c r="C2660" i="9"/>
  <c r="C2659" i="9"/>
  <c r="C2658" i="9"/>
  <c r="C2657" i="9"/>
  <c r="C2656" i="9"/>
  <c r="C2655" i="9"/>
  <c r="C2654" i="9"/>
  <c r="C2653" i="9"/>
  <c r="C2652" i="9"/>
  <c r="C2651" i="9"/>
  <c r="C2650" i="9"/>
  <c r="C2649" i="9"/>
  <c r="C2648" i="9"/>
  <c r="C2647" i="9"/>
  <c r="C2646" i="9"/>
  <c r="C2645" i="9"/>
  <c r="C2644" i="9"/>
  <c r="C2643" i="9"/>
  <c r="C2642" i="9"/>
  <c r="C2641" i="9"/>
  <c r="C2640" i="9"/>
  <c r="C2639" i="9"/>
  <c r="C2638" i="9"/>
  <c r="C2637" i="9"/>
  <c r="C2636" i="9"/>
  <c r="C2635" i="9"/>
  <c r="C2634" i="9"/>
  <c r="C2633" i="9"/>
  <c r="C2632" i="9"/>
  <c r="C2631" i="9"/>
  <c r="C2630" i="9"/>
  <c r="C2629" i="9"/>
  <c r="C2628" i="9"/>
  <c r="C2627" i="9"/>
  <c r="C2626" i="9"/>
  <c r="C2625" i="9"/>
  <c r="C2624" i="9"/>
  <c r="C2623" i="9"/>
  <c r="C2622" i="9"/>
  <c r="C2621" i="9"/>
  <c r="C2620" i="9"/>
  <c r="C2619" i="9"/>
  <c r="C2618" i="9"/>
  <c r="C2617" i="9"/>
  <c r="C2616" i="9"/>
  <c r="C2615" i="9"/>
  <c r="C2614" i="9"/>
  <c r="C2613" i="9"/>
  <c r="C2612" i="9"/>
  <c r="C2611" i="9"/>
  <c r="C2610" i="9"/>
  <c r="C2609" i="9"/>
  <c r="C2608" i="9"/>
  <c r="C2607" i="9"/>
  <c r="C2606" i="9"/>
  <c r="C2605" i="9"/>
  <c r="C2604" i="9"/>
  <c r="C2603" i="9"/>
  <c r="C2602" i="9"/>
  <c r="C2601" i="9"/>
  <c r="C2600" i="9"/>
  <c r="C2599" i="9"/>
  <c r="C2598" i="9"/>
  <c r="C2597" i="9"/>
  <c r="C2596" i="9"/>
  <c r="C2595" i="9"/>
  <c r="C2594" i="9"/>
  <c r="C2593" i="9"/>
  <c r="C2592" i="9"/>
  <c r="C2591" i="9"/>
  <c r="C2590" i="9"/>
  <c r="C2589" i="9"/>
  <c r="C2588" i="9"/>
  <c r="C2587" i="9"/>
  <c r="C2586" i="9"/>
  <c r="C2585" i="9"/>
  <c r="C2584" i="9"/>
  <c r="C2583" i="9"/>
  <c r="C2582" i="9"/>
  <c r="C2581" i="9"/>
  <c r="C2580" i="9"/>
  <c r="C2579" i="9"/>
  <c r="C2578" i="9"/>
  <c r="C2577" i="9"/>
  <c r="C2576" i="9"/>
  <c r="C2575" i="9"/>
  <c r="C2574" i="9"/>
  <c r="C2573" i="9"/>
  <c r="C2572" i="9"/>
  <c r="C2571" i="9"/>
  <c r="C2570" i="9"/>
  <c r="C2569" i="9"/>
  <c r="C2568" i="9"/>
  <c r="C2567" i="9"/>
  <c r="C2566" i="9"/>
  <c r="C2565" i="9"/>
  <c r="C2564" i="9"/>
  <c r="C2563" i="9"/>
  <c r="C2562" i="9"/>
  <c r="C2561" i="9"/>
  <c r="C2560" i="9"/>
  <c r="C2559" i="9"/>
  <c r="C2558" i="9"/>
  <c r="C2557" i="9"/>
  <c r="C2556" i="9"/>
  <c r="C2555" i="9"/>
  <c r="C2554" i="9"/>
  <c r="C2553" i="9"/>
  <c r="C2552" i="9"/>
  <c r="C2551" i="9"/>
  <c r="C2550" i="9"/>
  <c r="C2549" i="9"/>
  <c r="C2548" i="9"/>
  <c r="C2547" i="9"/>
  <c r="C2546" i="9"/>
  <c r="C2545" i="9"/>
  <c r="C2544" i="9"/>
  <c r="C2543" i="9"/>
  <c r="C2542" i="9"/>
  <c r="C2541" i="9"/>
  <c r="C2540" i="9"/>
  <c r="C2539" i="9"/>
  <c r="C2538" i="9"/>
  <c r="C2537" i="9"/>
  <c r="C2536" i="9"/>
  <c r="C2535" i="9"/>
  <c r="C2534" i="9"/>
  <c r="C2533" i="9"/>
  <c r="C2532" i="9"/>
  <c r="C2531" i="9"/>
  <c r="C2530" i="9"/>
  <c r="C2529" i="9"/>
  <c r="C2528" i="9"/>
  <c r="C2527" i="9"/>
  <c r="C2526" i="9"/>
  <c r="C2525" i="9"/>
  <c r="C2524" i="9"/>
  <c r="C2523" i="9"/>
  <c r="C2522" i="9"/>
  <c r="C2521" i="9"/>
  <c r="C2520" i="9"/>
  <c r="C2519" i="9"/>
  <c r="C2518" i="9"/>
  <c r="C2517" i="9"/>
  <c r="C2516" i="9"/>
  <c r="C2515" i="9"/>
  <c r="C2514" i="9"/>
  <c r="C2513" i="9"/>
  <c r="C2512" i="9"/>
  <c r="C2511" i="9"/>
  <c r="C2510" i="9"/>
  <c r="C2509" i="9"/>
  <c r="C2508" i="9"/>
  <c r="C2507" i="9"/>
  <c r="C2506" i="9"/>
  <c r="C2505" i="9"/>
  <c r="C2504" i="9"/>
  <c r="C2503" i="9"/>
  <c r="C2502" i="9"/>
  <c r="C2501" i="9"/>
  <c r="C2500" i="9"/>
  <c r="C2499" i="9"/>
  <c r="C2498" i="9"/>
  <c r="C2497" i="9"/>
  <c r="C2496" i="9"/>
  <c r="C2495" i="9"/>
  <c r="C2494" i="9"/>
  <c r="C2493" i="9"/>
  <c r="C2492" i="9"/>
  <c r="C2491" i="9"/>
  <c r="C2490" i="9"/>
  <c r="C2489" i="9"/>
  <c r="C2488" i="9"/>
  <c r="C2487" i="9"/>
  <c r="C2486" i="9"/>
  <c r="C2485" i="9"/>
  <c r="C2484" i="9"/>
  <c r="C2483" i="9"/>
  <c r="C2482" i="9"/>
  <c r="C2481" i="9"/>
  <c r="C2480" i="9"/>
  <c r="C2479" i="9"/>
  <c r="C2478" i="9"/>
  <c r="C2477" i="9"/>
  <c r="C2476" i="9"/>
  <c r="C2475" i="9"/>
  <c r="C2474" i="9"/>
  <c r="C2473" i="9"/>
  <c r="C2472" i="9"/>
  <c r="C2471" i="9"/>
  <c r="C2470" i="9"/>
  <c r="C2469" i="9"/>
  <c r="C2468" i="9"/>
  <c r="C2467" i="9"/>
  <c r="C2466" i="9"/>
  <c r="C2465" i="9"/>
  <c r="C2464" i="9"/>
  <c r="C2463" i="9"/>
  <c r="C2462" i="9"/>
  <c r="C2461" i="9"/>
  <c r="C2460" i="9"/>
  <c r="C2459" i="9"/>
  <c r="C2458" i="9"/>
  <c r="C2457" i="9"/>
  <c r="C2456" i="9"/>
  <c r="C2455" i="9"/>
  <c r="C2454" i="9"/>
  <c r="C2453" i="9"/>
  <c r="C2452" i="9"/>
  <c r="C2451" i="9"/>
  <c r="C2450" i="9"/>
  <c r="C2449" i="9"/>
  <c r="C2448" i="9"/>
  <c r="C2447" i="9"/>
  <c r="C2446" i="9"/>
  <c r="C2445" i="9"/>
  <c r="C2444" i="9"/>
  <c r="C2443" i="9"/>
  <c r="C2442" i="9"/>
  <c r="C2441" i="9"/>
  <c r="C2440" i="9"/>
  <c r="C2439" i="9"/>
  <c r="C2438" i="9"/>
  <c r="C2437" i="9"/>
  <c r="C2436" i="9"/>
  <c r="C2435" i="9"/>
  <c r="C2434" i="9"/>
  <c r="C2433" i="9"/>
  <c r="C2432" i="9"/>
  <c r="C2431" i="9"/>
  <c r="C2430" i="9"/>
  <c r="C2429" i="9"/>
  <c r="C2428" i="9"/>
  <c r="C2427" i="9"/>
  <c r="C2426" i="9"/>
  <c r="C2425" i="9"/>
  <c r="C2424" i="9"/>
  <c r="C2423" i="9"/>
  <c r="C2422" i="9"/>
  <c r="C2421" i="9"/>
  <c r="C2420" i="9"/>
  <c r="C2419" i="9"/>
  <c r="C2418" i="9"/>
  <c r="C2417" i="9"/>
  <c r="C2416" i="9"/>
  <c r="C2415" i="9"/>
  <c r="C2414" i="9"/>
  <c r="C2413" i="9"/>
  <c r="C2412" i="9"/>
  <c r="C2411" i="9"/>
  <c r="C2410" i="9"/>
  <c r="C2409" i="9"/>
  <c r="C2408" i="9"/>
  <c r="C2407" i="9"/>
  <c r="C2406" i="9"/>
  <c r="C2405" i="9"/>
  <c r="C2404" i="9"/>
  <c r="C2403" i="9"/>
  <c r="C2402" i="9"/>
  <c r="C2401" i="9"/>
  <c r="C2400" i="9"/>
  <c r="C2399" i="9"/>
  <c r="C2398" i="9"/>
  <c r="C2397" i="9"/>
  <c r="C2396" i="9"/>
  <c r="C2395" i="9"/>
  <c r="C2394" i="9"/>
  <c r="C2393" i="9"/>
  <c r="C2392" i="9"/>
  <c r="C2391" i="9"/>
  <c r="C2390" i="9"/>
  <c r="C2389" i="9"/>
  <c r="C2388" i="9"/>
  <c r="C2387" i="9"/>
  <c r="C2386" i="9"/>
  <c r="C2385" i="9"/>
  <c r="C2384" i="9"/>
  <c r="C2383" i="9"/>
  <c r="C2382" i="9"/>
  <c r="C2381" i="9"/>
  <c r="C2380" i="9"/>
  <c r="C2379" i="9"/>
  <c r="C2378" i="9"/>
  <c r="C2377" i="9"/>
  <c r="C2376" i="9"/>
  <c r="C2375" i="9"/>
  <c r="C2374" i="9"/>
  <c r="C2373" i="9"/>
  <c r="C2372" i="9"/>
  <c r="C2371" i="9"/>
  <c r="C2370" i="9"/>
  <c r="C2369" i="9"/>
  <c r="C2368" i="9"/>
  <c r="C2367" i="9"/>
  <c r="C2366" i="9"/>
  <c r="C2365" i="9"/>
  <c r="C2364" i="9"/>
  <c r="C2363" i="9"/>
  <c r="C2362" i="9"/>
  <c r="C2361" i="9"/>
  <c r="C2360" i="9"/>
  <c r="C2359" i="9"/>
  <c r="C2358" i="9"/>
  <c r="C2357" i="9"/>
  <c r="C2356" i="9"/>
  <c r="C2355" i="9"/>
  <c r="C2354" i="9"/>
  <c r="C2353" i="9"/>
  <c r="C2352" i="9"/>
  <c r="C2351" i="9"/>
  <c r="C2350" i="9"/>
  <c r="C2349" i="9"/>
  <c r="C2348" i="9"/>
  <c r="C2347" i="9"/>
  <c r="C2346" i="9"/>
  <c r="C2345" i="9"/>
  <c r="C2344" i="9"/>
  <c r="C2343" i="9"/>
  <c r="C2342" i="9"/>
  <c r="C2341" i="9"/>
  <c r="C2340" i="9"/>
  <c r="C2339" i="9"/>
  <c r="C2338" i="9"/>
  <c r="C2337" i="9"/>
  <c r="C2336" i="9"/>
  <c r="C2335" i="9"/>
  <c r="C2334" i="9"/>
  <c r="C2333" i="9"/>
  <c r="C2332" i="9"/>
  <c r="C2331" i="9"/>
  <c r="C2330" i="9"/>
  <c r="C2329" i="9"/>
  <c r="C2328" i="9"/>
  <c r="C2327" i="9"/>
  <c r="C2326" i="9"/>
  <c r="C2325" i="9"/>
  <c r="C2324" i="9"/>
  <c r="C2323" i="9"/>
  <c r="C2322" i="9"/>
  <c r="C2321" i="9"/>
  <c r="C2320" i="9"/>
  <c r="C2319" i="9"/>
  <c r="C2318" i="9"/>
  <c r="C2317" i="9"/>
  <c r="C2316" i="9"/>
  <c r="C2315" i="9"/>
  <c r="C2314" i="9"/>
  <c r="C2313" i="9"/>
  <c r="C2312" i="9"/>
  <c r="C2311" i="9"/>
  <c r="C2310" i="9"/>
  <c r="C2309" i="9"/>
  <c r="C2308" i="9"/>
  <c r="C2307" i="9"/>
  <c r="C2306" i="9"/>
  <c r="C2305" i="9"/>
  <c r="C2304" i="9"/>
  <c r="C2303" i="9"/>
  <c r="C2302" i="9"/>
  <c r="C2301" i="9"/>
  <c r="C2300" i="9"/>
  <c r="C2299" i="9"/>
  <c r="C2298" i="9"/>
  <c r="C2297" i="9"/>
  <c r="C2296" i="9"/>
  <c r="C2295" i="9"/>
  <c r="C2294" i="9"/>
  <c r="C2293" i="9"/>
  <c r="C2292" i="9"/>
  <c r="C2291" i="9"/>
  <c r="C2290" i="9"/>
  <c r="C2289" i="9"/>
  <c r="C2288" i="9"/>
  <c r="C2287" i="9"/>
  <c r="C2286" i="9"/>
  <c r="C2285" i="9"/>
  <c r="C2284" i="9"/>
  <c r="C2283" i="9"/>
  <c r="C2282" i="9"/>
  <c r="C2281" i="9"/>
  <c r="C2280" i="9"/>
  <c r="C2279" i="9"/>
  <c r="C2278" i="9"/>
  <c r="C2277" i="9"/>
  <c r="C2276" i="9"/>
  <c r="C2275" i="9"/>
  <c r="C2274" i="9"/>
  <c r="C2273" i="9"/>
  <c r="C2272" i="9"/>
  <c r="C2271" i="9"/>
  <c r="C2270" i="9"/>
  <c r="C2269" i="9"/>
  <c r="C2268" i="9"/>
  <c r="C2267" i="9"/>
  <c r="C2266" i="9"/>
  <c r="C2265" i="9"/>
  <c r="C2264" i="9"/>
  <c r="C2263" i="9"/>
  <c r="C2262" i="9"/>
  <c r="C2261" i="9"/>
  <c r="C2260" i="9"/>
  <c r="C2259" i="9"/>
  <c r="C2258" i="9"/>
  <c r="C2257" i="9"/>
  <c r="C2256" i="9"/>
  <c r="C2255" i="9"/>
  <c r="C2254" i="9"/>
  <c r="C2253" i="9"/>
  <c r="C2252" i="9"/>
  <c r="C2251" i="9"/>
  <c r="C2250" i="9"/>
  <c r="C2249" i="9"/>
  <c r="C2248" i="9"/>
  <c r="C2247" i="9"/>
  <c r="C2246" i="9"/>
  <c r="C2245" i="9"/>
  <c r="C2244" i="9"/>
  <c r="C2243" i="9"/>
  <c r="C2242" i="9"/>
  <c r="C2241" i="9"/>
  <c r="C2240" i="9"/>
  <c r="C2239" i="9"/>
  <c r="C2238" i="9"/>
  <c r="C2237" i="9"/>
  <c r="C2236" i="9"/>
  <c r="C2235" i="9"/>
  <c r="C2234" i="9"/>
  <c r="C2233" i="9"/>
  <c r="C2232" i="9"/>
  <c r="C2231" i="9"/>
  <c r="C2230" i="9"/>
  <c r="C2229" i="9"/>
  <c r="C2228" i="9"/>
  <c r="C2227" i="9"/>
  <c r="C2226" i="9"/>
  <c r="C2225" i="9"/>
  <c r="C2224" i="9"/>
  <c r="C2223" i="9"/>
  <c r="C2222" i="9"/>
  <c r="C2221" i="9"/>
  <c r="C2220" i="9"/>
  <c r="C2219" i="9"/>
  <c r="C2218" i="9"/>
  <c r="C2217" i="9"/>
  <c r="C2216" i="9"/>
  <c r="C2215" i="9"/>
  <c r="C2214" i="9"/>
  <c r="C2213" i="9"/>
  <c r="C2212" i="9"/>
  <c r="C2211" i="9"/>
  <c r="C2210" i="9"/>
  <c r="C2209" i="9"/>
  <c r="C2208" i="9"/>
  <c r="C2207" i="9"/>
  <c r="C2206" i="9"/>
  <c r="C2205" i="9"/>
  <c r="C2204" i="9"/>
  <c r="C2203" i="9"/>
  <c r="C2202" i="9"/>
  <c r="C2201" i="9"/>
  <c r="C2200" i="9"/>
  <c r="C2199" i="9"/>
  <c r="C2198" i="9"/>
  <c r="C2197" i="9"/>
  <c r="C2196" i="9"/>
  <c r="C2195" i="9"/>
  <c r="C2194" i="9"/>
  <c r="C2193" i="9"/>
  <c r="C2192" i="9"/>
  <c r="C2191" i="9"/>
  <c r="C2190" i="9"/>
  <c r="C2189" i="9"/>
  <c r="C2188" i="9"/>
  <c r="C2187" i="9"/>
  <c r="C2186" i="9"/>
  <c r="C2185" i="9"/>
  <c r="C2184" i="9"/>
  <c r="C2183" i="9"/>
  <c r="C2182" i="9"/>
  <c r="C2181" i="9"/>
  <c r="C2180" i="9"/>
  <c r="C2179" i="9"/>
  <c r="C2178" i="9"/>
  <c r="C2177" i="9"/>
  <c r="C2176" i="9"/>
  <c r="C2175" i="9"/>
  <c r="C2174" i="9"/>
  <c r="C2173" i="9"/>
  <c r="C2172" i="9"/>
  <c r="C2171" i="9"/>
  <c r="C2170" i="9"/>
  <c r="C2169" i="9"/>
  <c r="C2168" i="9"/>
  <c r="C2167" i="9"/>
  <c r="C2166" i="9"/>
  <c r="C2165" i="9"/>
  <c r="C2164" i="9"/>
  <c r="C2163" i="9"/>
  <c r="C2162" i="9"/>
  <c r="C2161" i="9"/>
  <c r="C2160" i="9"/>
  <c r="C2159" i="9"/>
  <c r="C2158" i="9"/>
  <c r="C2157" i="9"/>
  <c r="C2156" i="9"/>
  <c r="C2155" i="9"/>
  <c r="C2154" i="9"/>
  <c r="C2153" i="9"/>
  <c r="C2152" i="9"/>
  <c r="C2151" i="9"/>
  <c r="C2150" i="9"/>
  <c r="C2149" i="9"/>
  <c r="C2148" i="9"/>
  <c r="C2147" i="9"/>
  <c r="C2146" i="9"/>
  <c r="C2145" i="9"/>
  <c r="C2144" i="9"/>
  <c r="C2143" i="9"/>
  <c r="C2142" i="9"/>
  <c r="C2141" i="9"/>
  <c r="C2140" i="9"/>
  <c r="C2139" i="9"/>
  <c r="C2138" i="9"/>
  <c r="C2137" i="9"/>
  <c r="C2136" i="9"/>
  <c r="C2135" i="9"/>
  <c r="C2134" i="9"/>
  <c r="C2133" i="9"/>
  <c r="C2132" i="9"/>
  <c r="C2131" i="9"/>
  <c r="C2130" i="9"/>
  <c r="C2129" i="9"/>
  <c r="C2128" i="9"/>
  <c r="C2127" i="9"/>
  <c r="C2126" i="9"/>
  <c r="C2125" i="9"/>
  <c r="C2124" i="9"/>
  <c r="C2123" i="9"/>
  <c r="C2122" i="9"/>
  <c r="C2121" i="9"/>
  <c r="C2120" i="9"/>
  <c r="C2119" i="9"/>
  <c r="C2118" i="9"/>
  <c r="C2117" i="9"/>
  <c r="C2116" i="9"/>
  <c r="C2115" i="9"/>
  <c r="C2114" i="9"/>
  <c r="C2113" i="9"/>
  <c r="C2112" i="9"/>
  <c r="C2111" i="9"/>
  <c r="C2110" i="9"/>
  <c r="C2109" i="9"/>
  <c r="C2108" i="9"/>
  <c r="C2107" i="9"/>
  <c r="C2106" i="9"/>
  <c r="C2105" i="9"/>
  <c r="C2104" i="9"/>
  <c r="C2103" i="9"/>
  <c r="C2102" i="9"/>
  <c r="C2101" i="9"/>
  <c r="C2100" i="9"/>
  <c r="C2099" i="9"/>
  <c r="C2098" i="9"/>
  <c r="C2097" i="9"/>
  <c r="C2096" i="9"/>
  <c r="C2095" i="9"/>
  <c r="C2094" i="9"/>
  <c r="C2093" i="9"/>
  <c r="C2092" i="9"/>
  <c r="C2091" i="9"/>
  <c r="C2090" i="9"/>
  <c r="C2089" i="9"/>
  <c r="C2088" i="9"/>
  <c r="C2087" i="9"/>
  <c r="C2086" i="9"/>
  <c r="C2085" i="9"/>
  <c r="C2084" i="9"/>
  <c r="C2083" i="9"/>
  <c r="C2082" i="9"/>
  <c r="C2081" i="9"/>
  <c r="C2080" i="9"/>
  <c r="C2079" i="9"/>
  <c r="C2078" i="9"/>
  <c r="C2077" i="9"/>
  <c r="C2076" i="9"/>
  <c r="C2075" i="9"/>
  <c r="C2074" i="9"/>
  <c r="C2073" i="9"/>
  <c r="C2072" i="9"/>
  <c r="C2071" i="9"/>
  <c r="C2070" i="9"/>
  <c r="C2069" i="9"/>
  <c r="C2068" i="9"/>
  <c r="C2067" i="9"/>
  <c r="C2066" i="9"/>
  <c r="C2065" i="9"/>
  <c r="C2064" i="9"/>
  <c r="C2063" i="9"/>
  <c r="C2062" i="9"/>
  <c r="C2061" i="9"/>
  <c r="C2060" i="9"/>
  <c r="C2059" i="9"/>
  <c r="C2058" i="9"/>
  <c r="C2057" i="9"/>
  <c r="C2056" i="9"/>
  <c r="C2055" i="9"/>
  <c r="C2054" i="9"/>
  <c r="C2053" i="9"/>
  <c r="C2052" i="9"/>
  <c r="C2051" i="9"/>
  <c r="C2050" i="9"/>
  <c r="C2049" i="9"/>
  <c r="C2048" i="9"/>
  <c r="C2047" i="9"/>
  <c r="C2046" i="9"/>
  <c r="C2045" i="9"/>
  <c r="C2044" i="9"/>
  <c r="C2043" i="9"/>
  <c r="C2042" i="9"/>
  <c r="C2041" i="9"/>
  <c r="C2040" i="9"/>
  <c r="C2039" i="9"/>
  <c r="C2038" i="9"/>
  <c r="C2037" i="9"/>
  <c r="C2036" i="9"/>
  <c r="C2035" i="9"/>
  <c r="C2034" i="9"/>
  <c r="C2033" i="9"/>
  <c r="C2032" i="9"/>
  <c r="C2031" i="9"/>
  <c r="C2030" i="9"/>
  <c r="C2029" i="9"/>
  <c r="C2028" i="9"/>
  <c r="C2027" i="9"/>
  <c r="C2026" i="9"/>
  <c r="C2025" i="9"/>
  <c r="C2024" i="9"/>
  <c r="C2023" i="9"/>
  <c r="C2022" i="9"/>
  <c r="C2021" i="9"/>
  <c r="C2020" i="9"/>
  <c r="C2019" i="9"/>
  <c r="C2018" i="9"/>
  <c r="C2017" i="9"/>
  <c r="C2016" i="9"/>
  <c r="C2015" i="9"/>
  <c r="C2014" i="9"/>
  <c r="C2013" i="9"/>
  <c r="C2012" i="9"/>
  <c r="C2011" i="9"/>
  <c r="C2010" i="9"/>
  <c r="C2009" i="9"/>
  <c r="C2008" i="9"/>
  <c r="C2007" i="9"/>
  <c r="C2006" i="9"/>
  <c r="C2005" i="9"/>
  <c r="C2004" i="9"/>
  <c r="C2003" i="9"/>
  <c r="C2002" i="9"/>
  <c r="C2001" i="9"/>
  <c r="C2000" i="9"/>
  <c r="C1999" i="9"/>
  <c r="C1998" i="9"/>
  <c r="C1997" i="9"/>
  <c r="C1996" i="9"/>
  <c r="C1995" i="9"/>
  <c r="C1994" i="9"/>
  <c r="C1993" i="9"/>
  <c r="C1992" i="9"/>
  <c r="C1991" i="9"/>
  <c r="C1990" i="9"/>
  <c r="C1989" i="9"/>
  <c r="C1988" i="9"/>
  <c r="C1987" i="9"/>
  <c r="C1986" i="9"/>
  <c r="C1985" i="9"/>
  <c r="C1984" i="9"/>
  <c r="C1983" i="9"/>
  <c r="C1982" i="9"/>
  <c r="C1981" i="9"/>
  <c r="C1980" i="9"/>
  <c r="C1979" i="9"/>
  <c r="C1978" i="9"/>
  <c r="C1977" i="9"/>
  <c r="C1976" i="9"/>
  <c r="C1975" i="9"/>
  <c r="C1974" i="9"/>
  <c r="C1973" i="9"/>
  <c r="C1972" i="9"/>
  <c r="C1971" i="9"/>
  <c r="C1970" i="9"/>
  <c r="C1969" i="9"/>
  <c r="C1968" i="9"/>
  <c r="C1967" i="9"/>
  <c r="C1966" i="9"/>
  <c r="C1965" i="9"/>
  <c r="C1964" i="9"/>
  <c r="C1963" i="9"/>
  <c r="C1962" i="9"/>
  <c r="C1961" i="9"/>
  <c r="C1960" i="9"/>
  <c r="C1959" i="9"/>
  <c r="C1958" i="9"/>
  <c r="C1957" i="9"/>
  <c r="C1956" i="9"/>
  <c r="C1955" i="9"/>
  <c r="C1954" i="9"/>
  <c r="C1953" i="9"/>
  <c r="C1952" i="9"/>
  <c r="C1951" i="9"/>
  <c r="C1950" i="9"/>
  <c r="C1949" i="9"/>
  <c r="C1948" i="9"/>
  <c r="C1947" i="9"/>
  <c r="C1946" i="9"/>
  <c r="C1945" i="9"/>
  <c r="C1944" i="9"/>
  <c r="C1943" i="9"/>
  <c r="C1942" i="9"/>
  <c r="C1941" i="9"/>
  <c r="C1940" i="9"/>
  <c r="C1939" i="9"/>
  <c r="C1938" i="9"/>
  <c r="C1937" i="9"/>
  <c r="C1936" i="9"/>
  <c r="C1935" i="9"/>
  <c r="C1934" i="9"/>
  <c r="C1933" i="9"/>
  <c r="C1932" i="9"/>
  <c r="C1931" i="9"/>
  <c r="C1930" i="9"/>
  <c r="C1929" i="9"/>
  <c r="C1928" i="9"/>
  <c r="C1927" i="9"/>
  <c r="C1926" i="9"/>
  <c r="C1925" i="9"/>
  <c r="C1924" i="9"/>
  <c r="C1923" i="9"/>
  <c r="C1922" i="9"/>
  <c r="C1921" i="9"/>
  <c r="C1920" i="9"/>
  <c r="C1919" i="9"/>
  <c r="C1918" i="9"/>
  <c r="C1917" i="9"/>
  <c r="C1916" i="9"/>
  <c r="C1915" i="9"/>
  <c r="C1914" i="9"/>
  <c r="C1913" i="9"/>
  <c r="C1912" i="9"/>
  <c r="C1911" i="9"/>
  <c r="C1910" i="9"/>
  <c r="C1909" i="9"/>
  <c r="C1908" i="9"/>
  <c r="C1907" i="9"/>
  <c r="C1906" i="9"/>
  <c r="C1905" i="9"/>
  <c r="C1904" i="9"/>
  <c r="C1903" i="9"/>
  <c r="C1902" i="9"/>
  <c r="C1901" i="9"/>
  <c r="C1900" i="9"/>
  <c r="C1899" i="9"/>
  <c r="C1898" i="9"/>
  <c r="C1897" i="9"/>
  <c r="C1896" i="9"/>
  <c r="C1895" i="9"/>
  <c r="C1894" i="9"/>
  <c r="C1893" i="9"/>
  <c r="C1892" i="9"/>
  <c r="C1891" i="9"/>
  <c r="C1890" i="9"/>
  <c r="C1889" i="9"/>
  <c r="C1888" i="9"/>
  <c r="C1887" i="9"/>
  <c r="C1886" i="9"/>
  <c r="C1885" i="9"/>
  <c r="C1884" i="9"/>
  <c r="C1883" i="9"/>
  <c r="C1882" i="9"/>
  <c r="C1881" i="9"/>
  <c r="C1880" i="9"/>
  <c r="C1879" i="9"/>
  <c r="C1878" i="9"/>
  <c r="C1877" i="9"/>
  <c r="C1876" i="9"/>
  <c r="C1875" i="9"/>
  <c r="C1874" i="9"/>
  <c r="C1873" i="9"/>
  <c r="C1872" i="9"/>
  <c r="C1871" i="9"/>
  <c r="C1870" i="9"/>
  <c r="C1869" i="9"/>
  <c r="C1868" i="9"/>
  <c r="C1867" i="9"/>
  <c r="C1866" i="9"/>
  <c r="C1865" i="9"/>
  <c r="C1864" i="9"/>
  <c r="C1863" i="9"/>
  <c r="C1862" i="9"/>
  <c r="C1861" i="9"/>
  <c r="C1860" i="9"/>
  <c r="C1859" i="9"/>
  <c r="C1858" i="9"/>
  <c r="C1857" i="9"/>
  <c r="C1856" i="9"/>
  <c r="C1855" i="9"/>
  <c r="C1854" i="9"/>
  <c r="C1853" i="9"/>
  <c r="C1852" i="9"/>
  <c r="C1851" i="9"/>
  <c r="C1850" i="9"/>
  <c r="C1849" i="9"/>
  <c r="C1848" i="9"/>
  <c r="C1847" i="9"/>
  <c r="C1846" i="9"/>
  <c r="C1845" i="9"/>
  <c r="C1844" i="9"/>
  <c r="C1843" i="9"/>
  <c r="C1842" i="9"/>
  <c r="C1841" i="9"/>
  <c r="C1840" i="9"/>
  <c r="C1839" i="9"/>
  <c r="C1838" i="9"/>
  <c r="C1837" i="9"/>
  <c r="C1836" i="9"/>
  <c r="C1835" i="9"/>
  <c r="C1834" i="9"/>
  <c r="C1833" i="9"/>
  <c r="C1832" i="9"/>
  <c r="C1831" i="9"/>
  <c r="C1830" i="9"/>
  <c r="C1829" i="9"/>
  <c r="C1828" i="9"/>
  <c r="C1827" i="9"/>
  <c r="C1826" i="9"/>
  <c r="C1825" i="9"/>
  <c r="C1824" i="9"/>
  <c r="C1823" i="9"/>
  <c r="C1822" i="9"/>
  <c r="C1821" i="9"/>
  <c r="C1820" i="9"/>
  <c r="C1819" i="9"/>
  <c r="C1818" i="9"/>
  <c r="C1817" i="9"/>
  <c r="C1816" i="9"/>
  <c r="C1815" i="9"/>
  <c r="C1814" i="9"/>
  <c r="C1813" i="9"/>
  <c r="C1812" i="9"/>
  <c r="C1811" i="9"/>
  <c r="C1810" i="9"/>
  <c r="C1809" i="9"/>
  <c r="C1808" i="9"/>
  <c r="C1807" i="9"/>
  <c r="C1806" i="9"/>
  <c r="C1805" i="9"/>
  <c r="C1804" i="9"/>
  <c r="C1803" i="9"/>
  <c r="C1802" i="9"/>
  <c r="C1801" i="9"/>
  <c r="C1800" i="9"/>
  <c r="C1799" i="9"/>
  <c r="C1798" i="9"/>
  <c r="C1797" i="9"/>
  <c r="C1796" i="9"/>
  <c r="C1795" i="9"/>
  <c r="C1794" i="9"/>
  <c r="C1793" i="9"/>
  <c r="C1792" i="9"/>
  <c r="C1791" i="9"/>
  <c r="C1790" i="9"/>
  <c r="C1789" i="9"/>
  <c r="C1788" i="9"/>
  <c r="C1787" i="9"/>
  <c r="C1786" i="9"/>
  <c r="C1785" i="9"/>
  <c r="C1784" i="9"/>
  <c r="C1783" i="9"/>
  <c r="C1782" i="9"/>
  <c r="C1781" i="9"/>
  <c r="C1780" i="9"/>
  <c r="C1779" i="9"/>
  <c r="C1778" i="9"/>
  <c r="C1777" i="9"/>
  <c r="C1776" i="9"/>
  <c r="C1775" i="9"/>
  <c r="C1774" i="9"/>
  <c r="C1773" i="9"/>
  <c r="C1772" i="9"/>
  <c r="C1771" i="9"/>
  <c r="C1770" i="9"/>
  <c r="C1769" i="9"/>
  <c r="C1768" i="9"/>
  <c r="C1767" i="9"/>
  <c r="C1766" i="9"/>
  <c r="C1765" i="9"/>
  <c r="C1764" i="9"/>
  <c r="C1763" i="9"/>
  <c r="C1762" i="9"/>
  <c r="C1761" i="9"/>
  <c r="C1760" i="9"/>
  <c r="C1759" i="9"/>
  <c r="C1758" i="9"/>
  <c r="C1757" i="9"/>
  <c r="C1756" i="9"/>
  <c r="C1755" i="9"/>
  <c r="C1754" i="9"/>
  <c r="C1753" i="9"/>
  <c r="C1752" i="9"/>
  <c r="C1751" i="9"/>
  <c r="C1750" i="9"/>
  <c r="C1749" i="9"/>
  <c r="C1748" i="9"/>
  <c r="C1747" i="9"/>
  <c r="C1746" i="9"/>
  <c r="C1745" i="9"/>
  <c r="C1744" i="9"/>
  <c r="C1743" i="9"/>
  <c r="C1742" i="9"/>
  <c r="C1741" i="9"/>
  <c r="C1740" i="9"/>
  <c r="C1739" i="9"/>
  <c r="C1738" i="9"/>
  <c r="C1737" i="9"/>
  <c r="C1736" i="9"/>
  <c r="C1735" i="9"/>
  <c r="C1734" i="9"/>
  <c r="C1733" i="9"/>
  <c r="C1732" i="9"/>
  <c r="C1731" i="9"/>
  <c r="C1730" i="9"/>
  <c r="C1729" i="9"/>
  <c r="C1728" i="9"/>
  <c r="C1727" i="9"/>
  <c r="C1726" i="9"/>
  <c r="C1725" i="9"/>
  <c r="C1724" i="9"/>
  <c r="C1723" i="9"/>
  <c r="C1722" i="9"/>
  <c r="C1721" i="9"/>
  <c r="C1720" i="9"/>
  <c r="C1719" i="9"/>
  <c r="C1718" i="9"/>
  <c r="C1717" i="9"/>
  <c r="C1716" i="9"/>
  <c r="C1715" i="9"/>
  <c r="C1714" i="9"/>
  <c r="C1713" i="9"/>
  <c r="C1712" i="9"/>
  <c r="C1711" i="9"/>
  <c r="C1710" i="9"/>
  <c r="C1709" i="9"/>
  <c r="C1708" i="9"/>
  <c r="C1707" i="9"/>
  <c r="C1706" i="9"/>
  <c r="C1705" i="9"/>
  <c r="C1704" i="9"/>
  <c r="C1703" i="9"/>
  <c r="C1702" i="9"/>
  <c r="C1701" i="9"/>
  <c r="C1700" i="9"/>
  <c r="C1699" i="9"/>
  <c r="C1698" i="9"/>
  <c r="C1697" i="9"/>
  <c r="C1696" i="9"/>
  <c r="C1695" i="9"/>
  <c r="C1694" i="9"/>
  <c r="C1693" i="9"/>
  <c r="C1692" i="9"/>
  <c r="C1691" i="9"/>
  <c r="C1690" i="9"/>
  <c r="C1689" i="9"/>
  <c r="C1688" i="9"/>
  <c r="C1687" i="9"/>
  <c r="C1686" i="9"/>
  <c r="C1685" i="9"/>
  <c r="C1684" i="9"/>
  <c r="C1683" i="9"/>
  <c r="C1682" i="9"/>
  <c r="C1681" i="9"/>
  <c r="C1680" i="9"/>
  <c r="C1679" i="9"/>
  <c r="C1678" i="9"/>
  <c r="C1677" i="9"/>
  <c r="C1676" i="9"/>
  <c r="C1675" i="9"/>
  <c r="C1674" i="9"/>
  <c r="C1673" i="9"/>
  <c r="C1672" i="9"/>
  <c r="C1671" i="9"/>
  <c r="C1670" i="9"/>
  <c r="C1669" i="9"/>
  <c r="C1668" i="9"/>
  <c r="C1667" i="9"/>
  <c r="C1666" i="9"/>
  <c r="C1665" i="9"/>
  <c r="C1664" i="9"/>
  <c r="C1663" i="9"/>
  <c r="C1662" i="9"/>
  <c r="C1661" i="9"/>
  <c r="C1660" i="9"/>
  <c r="C1659" i="9"/>
  <c r="C1658" i="9"/>
  <c r="C1657" i="9"/>
  <c r="C1656" i="9"/>
  <c r="C1655" i="9"/>
  <c r="C1654" i="9"/>
  <c r="C1653" i="9"/>
  <c r="C1652" i="9"/>
  <c r="C1651" i="9"/>
  <c r="C1650" i="9"/>
  <c r="C1649" i="9"/>
  <c r="C1648" i="9"/>
  <c r="C1647" i="9"/>
  <c r="C1646" i="9"/>
  <c r="C1645" i="9"/>
  <c r="C1644" i="9"/>
  <c r="C1643" i="9"/>
  <c r="C1642" i="9"/>
  <c r="C1641" i="9"/>
  <c r="C1640" i="9"/>
  <c r="C1639" i="9"/>
  <c r="C1638" i="9"/>
  <c r="C1637" i="9"/>
  <c r="C1636" i="9"/>
  <c r="C1635" i="9"/>
  <c r="C1634" i="9"/>
  <c r="C1633" i="9"/>
  <c r="C1632" i="9"/>
  <c r="C1631" i="9"/>
  <c r="C1630" i="9"/>
  <c r="C1629" i="9"/>
  <c r="C1628" i="9"/>
  <c r="C1627" i="9"/>
  <c r="C1626" i="9"/>
  <c r="C1625" i="9"/>
  <c r="C1624" i="9"/>
  <c r="C1623" i="9"/>
  <c r="C1622" i="9"/>
  <c r="C1621" i="9"/>
  <c r="C1620" i="9"/>
  <c r="C1619" i="9"/>
  <c r="C1618" i="9"/>
  <c r="C1617" i="9"/>
  <c r="C1616" i="9"/>
  <c r="C1615" i="9"/>
  <c r="C1614" i="9"/>
  <c r="C1613" i="9"/>
  <c r="C1612" i="9"/>
  <c r="C1611" i="9"/>
  <c r="C1610" i="9"/>
  <c r="C1609" i="9"/>
  <c r="C1608" i="9"/>
  <c r="C1607" i="9"/>
  <c r="C1606" i="9"/>
  <c r="C1605" i="9"/>
  <c r="C1604" i="9"/>
  <c r="C1603" i="9"/>
  <c r="C1602" i="9"/>
  <c r="C1601" i="9"/>
  <c r="C1600" i="9"/>
  <c r="C1599" i="9"/>
  <c r="C1598" i="9"/>
  <c r="C1597" i="9"/>
  <c r="C1596" i="9"/>
  <c r="C1595" i="9"/>
  <c r="C1594" i="9"/>
  <c r="C1593" i="9"/>
  <c r="C1592" i="9"/>
  <c r="C1591" i="9"/>
  <c r="C1590" i="9"/>
  <c r="C1589" i="9"/>
  <c r="C1588" i="9"/>
  <c r="C1587" i="9"/>
  <c r="C1586" i="9"/>
  <c r="C1585" i="9"/>
  <c r="C1584" i="9"/>
  <c r="C1583" i="9"/>
  <c r="C1582" i="9"/>
  <c r="C1581" i="9"/>
  <c r="C1580" i="9"/>
  <c r="C1579" i="9"/>
  <c r="C1578" i="9"/>
  <c r="C1577" i="9"/>
  <c r="C1576" i="9"/>
  <c r="C1575" i="9"/>
  <c r="C1574" i="9"/>
  <c r="C1573" i="9"/>
  <c r="C1572" i="9"/>
  <c r="C1571" i="9"/>
  <c r="C1570" i="9"/>
  <c r="C1569" i="9"/>
  <c r="C1568" i="9"/>
  <c r="C1567" i="9"/>
  <c r="C1566" i="9"/>
  <c r="C1565" i="9"/>
  <c r="C1564" i="9"/>
  <c r="C1563" i="9"/>
  <c r="C1562" i="9"/>
  <c r="C1561" i="9"/>
  <c r="C1560" i="9"/>
  <c r="C1559" i="9"/>
  <c r="C1558" i="9"/>
  <c r="C1557" i="9"/>
  <c r="C1556" i="9"/>
  <c r="C1555" i="9"/>
  <c r="C1554" i="9"/>
  <c r="C1553" i="9"/>
  <c r="C1552" i="9"/>
  <c r="C1551" i="9"/>
  <c r="C1550" i="9"/>
  <c r="C1549" i="9"/>
  <c r="C1548" i="9"/>
  <c r="C1547" i="9"/>
  <c r="C1546" i="9"/>
  <c r="C1545" i="9"/>
  <c r="C1544" i="9"/>
  <c r="C1543" i="9"/>
  <c r="C1542" i="9"/>
  <c r="C1541" i="9"/>
  <c r="C1540" i="9"/>
  <c r="C1539" i="9"/>
  <c r="C1538" i="9"/>
  <c r="C1537" i="9"/>
  <c r="C1536" i="9"/>
  <c r="C1535" i="9"/>
  <c r="C1534" i="9"/>
  <c r="C1533" i="9"/>
  <c r="C1532" i="9"/>
  <c r="C1531" i="9"/>
  <c r="C1530" i="9"/>
  <c r="C1529" i="9"/>
  <c r="C1528" i="9"/>
  <c r="C1527" i="9"/>
  <c r="C1526" i="9"/>
  <c r="C1525" i="9"/>
  <c r="C1524" i="9"/>
  <c r="C1523" i="9"/>
  <c r="C1522" i="9"/>
  <c r="C1521" i="9"/>
  <c r="C1520" i="9"/>
  <c r="C1519" i="9"/>
  <c r="C1518" i="9"/>
  <c r="C1517" i="9"/>
  <c r="C1516" i="9"/>
  <c r="C1515" i="9"/>
  <c r="C1514" i="9"/>
  <c r="C1513" i="9"/>
  <c r="C1512" i="9"/>
  <c r="C1511" i="9"/>
  <c r="C1510" i="9"/>
  <c r="C1509" i="9"/>
  <c r="C1508" i="9"/>
  <c r="C1507" i="9"/>
  <c r="C1506" i="9"/>
  <c r="C1505" i="9"/>
  <c r="C1504" i="9"/>
  <c r="C1503" i="9"/>
  <c r="C1502" i="9"/>
  <c r="C1501" i="9"/>
  <c r="C1500" i="9"/>
  <c r="C1499" i="9"/>
  <c r="C1498" i="9"/>
  <c r="C1497" i="9"/>
  <c r="C1496" i="9"/>
  <c r="C1495" i="9"/>
  <c r="C1494" i="9"/>
  <c r="C1493" i="9"/>
  <c r="C1492" i="9"/>
  <c r="C1491" i="9"/>
  <c r="C1490" i="9"/>
  <c r="C1489" i="9"/>
  <c r="C1488" i="9"/>
  <c r="C1487" i="9"/>
  <c r="C1486" i="9"/>
  <c r="C1485" i="9"/>
  <c r="C1484" i="9"/>
  <c r="C1483" i="9"/>
  <c r="C1482" i="9"/>
  <c r="C1481" i="9"/>
  <c r="C1480" i="9"/>
  <c r="C1479" i="9"/>
  <c r="C1478" i="9"/>
  <c r="C1477" i="9"/>
  <c r="C1476" i="9"/>
  <c r="C1475" i="9"/>
  <c r="C1474" i="9"/>
  <c r="C1473" i="9"/>
  <c r="C1472" i="9"/>
  <c r="C1471" i="9"/>
  <c r="C1470" i="9"/>
  <c r="C1469" i="9"/>
  <c r="C1468" i="9"/>
  <c r="C1467" i="9"/>
  <c r="C1466" i="9"/>
  <c r="C1465" i="9"/>
  <c r="C1464" i="9"/>
  <c r="C1463" i="9"/>
  <c r="C1462" i="9"/>
  <c r="C1461" i="9"/>
  <c r="C1460" i="9"/>
  <c r="C1459" i="9"/>
  <c r="C1458" i="9"/>
  <c r="C1457" i="9"/>
  <c r="C1456" i="9"/>
  <c r="C1455" i="9"/>
  <c r="C1454" i="9"/>
  <c r="C1453" i="9"/>
  <c r="C1452" i="9"/>
  <c r="C1451" i="9"/>
  <c r="C1450" i="9"/>
  <c r="C1449" i="9"/>
  <c r="C1448" i="9"/>
  <c r="C1447" i="9"/>
  <c r="C1446" i="9"/>
  <c r="C1445" i="9"/>
  <c r="C1444" i="9"/>
  <c r="C1443" i="9"/>
  <c r="C1442" i="9"/>
  <c r="C1441" i="9"/>
  <c r="C1440" i="9"/>
  <c r="C1439" i="9"/>
  <c r="C1438" i="9"/>
  <c r="C1437" i="9"/>
  <c r="C1436" i="9"/>
  <c r="C1435" i="9"/>
  <c r="C1434" i="9"/>
  <c r="C1433" i="9"/>
  <c r="C1432" i="9"/>
  <c r="C1431" i="9"/>
  <c r="C1430" i="9"/>
  <c r="C1429" i="9"/>
  <c r="C1428" i="9"/>
  <c r="C1427" i="9"/>
  <c r="C1426" i="9"/>
  <c r="C1425" i="9"/>
  <c r="C1424" i="9"/>
  <c r="C1423" i="9"/>
  <c r="C1422" i="9"/>
  <c r="C1421" i="9"/>
  <c r="C1420" i="9"/>
  <c r="C1419" i="9"/>
  <c r="C1418" i="9"/>
  <c r="C1417" i="9"/>
  <c r="C1416" i="9"/>
  <c r="C1415" i="9"/>
  <c r="C1414" i="9"/>
  <c r="C1413" i="9"/>
  <c r="C1412" i="9"/>
  <c r="C1411" i="9"/>
  <c r="C1410" i="9"/>
  <c r="C1409" i="9"/>
  <c r="C1408" i="9"/>
  <c r="C1407" i="9"/>
  <c r="C1406" i="9"/>
  <c r="C1405" i="9"/>
  <c r="C1404" i="9"/>
  <c r="C1403" i="9"/>
  <c r="C1402" i="9"/>
  <c r="C1401" i="9"/>
  <c r="C1400" i="9"/>
  <c r="C1399" i="9"/>
  <c r="C1398" i="9"/>
  <c r="C1397" i="9"/>
  <c r="C1396" i="9"/>
  <c r="C1395" i="9"/>
  <c r="C1394" i="9"/>
  <c r="C1393" i="9"/>
  <c r="C1392" i="9"/>
  <c r="C1391" i="9"/>
  <c r="C1390" i="9"/>
  <c r="C1389" i="9"/>
  <c r="C1388" i="9"/>
  <c r="C1387" i="9"/>
  <c r="C1386" i="9"/>
  <c r="C1385" i="9"/>
  <c r="C1384" i="9"/>
  <c r="C1383" i="9"/>
  <c r="C1382" i="9"/>
  <c r="C1381" i="9"/>
  <c r="C1380" i="9"/>
  <c r="C1379" i="9"/>
  <c r="C1378" i="9"/>
  <c r="C1377" i="9"/>
  <c r="C1376" i="9"/>
  <c r="C1375" i="9"/>
  <c r="C1374" i="9"/>
  <c r="C1373" i="9"/>
  <c r="C1372" i="9"/>
  <c r="C1371" i="9"/>
  <c r="C1370" i="9"/>
  <c r="C1369" i="9"/>
  <c r="C1368" i="9"/>
  <c r="C1367" i="9"/>
  <c r="C1366" i="9"/>
  <c r="C1365" i="9"/>
  <c r="C1364" i="9"/>
  <c r="C1363" i="9"/>
  <c r="C1362" i="9"/>
  <c r="C1361" i="9"/>
  <c r="C1360" i="9"/>
  <c r="C1359" i="9"/>
  <c r="C1358" i="9"/>
  <c r="C1357" i="9"/>
  <c r="C1356" i="9"/>
  <c r="C1355" i="9"/>
  <c r="C1354" i="9"/>
  <c r="C1353" i="9"/>
  <c r="C1352" i="9"/>
  <c r="C1351" i="9"/>
  <c r="C1350" i="9"/>
  <c r="C1349" i="9"/>
  <c r="C1348" i="9"/>
  <c r="C1347" i="9"/>
  <c r="C1346" i="9"/>
  <c r="C1345" i="9"/>
  <c r="C1344" i="9"/>
  <c r="C1343" i="9"/>
  <c r="C1342" i="9"/>
  <c r="C1341" i="9"/>
  <c r="C1340" i="9"/>
  <c r="C1339" i="9"/>
  <c r="C1338" i="9"/>
  <c r="C1337" i="9"/>
  <c r="C1336" i="9"/>
  <c r="C1335" i="9"/>
  <c r="C1334" i="9"/>
  <c r="C1333" i="9"/>
  <c r="C1332" i="9"/>
  <c r="C1331" i="9"/>
  <c r="C1330" i="9"/>
  <c r="C1329" i="9"/>
  <c r="C1328" i="9"/>
  <c r="C1327" i="9"/>
  <c r="C1326" i="9"/>
  <c r="C1325" i="9"/>
  <c r="C1324" i="9"/>
  <c r="C1323" i="9"/>
  <c r="C1322" i="9"/>
  <c r="C1321" i="9"/>
  <c r="C1320" i="9"/>
  <c r="C1319" i="9"/>
  <c r="C1318" i="9"/>
  <c r="C1317" i="9"/>
  <c r="C1316" i="9"/>
  <c r="C1315" i="9"/>
  <c r="C1314" i="9"/>
  <c r="C1313" i="9"/>
  <c r="C1312" i="9"/>
  <c r="C1311" i="9"/>
  <c r="C1310" i="9"/>
  <c r="C1309" i="9"/>
  <c r="C1308" i="9"/>
  <c r="C1307" i="9"/>
  <c r="C1306" i="9"/>
  <c r="C1305" i="9"/>
  <c r="C1304" i="9"/>
  <c r="C1303" i="9"/>
  <c r="C1302" i="9"/>
  <c r="C1301" i="9"/>
  <c r="C1300" i="9"/>
  <c r="C1299" i="9"/>
  <c r="C1298" i="9"/>
  <c r="C1297" i="9"/>
  <c r="C1296" i="9"/>
  <c r="C1295" i="9"/>
  <c r="C1294" i="9"/>
  <c r="C1293" i="9"/>
  <c r="C1292" i="9"/>
  <c r="C1291" i="9"/>
  <c r="C1290" i="9"/>
  <c r="C1289" i="9"/>
  <c r="C1288" i="9"/>
  <c r="C1287" i="9"/>
  <c r="C1286" i="9"/>
  <c r="C1285" i="9"/>
  <c r="C1284" i="9"/>
  <c r="C1283" i="9"/>
  <c r="C1282" i="9"/>
  <c r="C1281" i="9"/>
  <c r="C1280" i="9"/>
  <c r="C1279" i="9"/>
  <c r="C1278" i="9"/>
  <c r="C1277" i="9"/>
  <c r="C1276" i="9"/>
  <c r="C1275" i="9"/>
  <c r="C1274" i="9"/>
  <c r="C1273" i="9"/>
  <c r="C1272" i="9"/>
  <c r="C1271" i="9"/>
  <c r="C1270" i="9"/>
  <c r="C1269" i="9"/>
  <c r="C1268" i="9"/>
  <c r="C1267" i="9"/>
  <c r="C1266" i="9"/>
  <c r="C1265" i="9"/>
  <c r="C1264" i="9"/>
  <c r="C1263" i="9"/>
  <c r="C1262" i="9"/>
  <c r="C1261" i="9"/>
  <c r="C1260" i="9"/>
  <c r="C1259" i="9"/>
  <c r="C1258" i="9"/>
  <c r="C1257" i="9"/>
  <c r="C1256" i="9"/>
  <c r="C1255" i="9"/>
  <c r="C1254" i="9"/>
  <c r="C1253" i="9"/>
  <c r="C1252" i="9"/>
  <c r="C1251" i="9"/>
  <c r="C1250" i="9"/>
  <c r="C1249" i="9"/>
  <c r="C1248" i="9"/>
  <c r="C1247" i="9"/>
  <c r="C1246" i="9"/>
  <c r="C1245" i="9"/>
  <c r="C1244" i="9"/>
  <c r="C1243" i="9"/>
  <c r="C1242" i="9"/>
  <c r="C1241" i="9"/>
  <c r="C1240" i="9"/>
  <c r="C1239" i="9"/>
  <c r="C1238" i="9"/>
  <c r="C1237" i="9"/>
  <c r="C1236" i="9"/>
  <c r="C1235" i="9"/>
  <c r="C1234" i="9"/>
  <c r="C1233" i="9"/>
  <c r="C1232" i="9"/>
  <c r="C1231" i="9"/>
  <c r="C1230" i="9"/>
  <c r="C1229" i="9"/>
  <c r="C1228" i="9"/>
  <c r="C1227" i="9"/>
  <c r="C1226" i="9"/>
  <c r="C1225" i="9"/>
  <c r="C1224" i="9"/>
  <c r="C1223" i="9"/>
  <c r="C1222" i="9"/>
  <c r="C1221" i="9"/>
  <c r="C1220" i="9"/>
  <c r="C1219" i="9"/>
  <c r="C1218" i="9"/>
  <c r="C1217" i="9"/>
  <c r="C1216" i="9"/>
  <c r="C1215" i="9"/>
  <c r="C1214" i="9"/>
  <c r="C1213" i="9"/>
  <c r="C1212" i="9"/>
  <c r="C1211" i="9"/>
  <c r="C1210" i="9"/>
  <c r="C1209" i="9"/>
  <c r="C1208" i="9"/>
  <c r="C1207" i="9"/>
  <c r="C1206" i="9"/>
  <c r="C1205" i="9"/>
  <c r="C1204" i="9"/>
  <c r="C1203" i="9"/>
  <c r="C1202" i="9"/>
  <c r="C1201" i="9"/>
  <c r="C1200" i="9"/>
  <c r="C1199" i="9"/>
  <c r="C1198" i="9"/>
  <c r="C1197" i="9"/>
  <c r="C1196" i="9"/>
  <c r="C1195" i="9"/>
  <c r="C1194" i="9"/>
  <c r="C1193" i="9"/>
  <c r="C1192" i="9"/>
  <c r="C1191" i="9"/>
  <c r="C1190" i="9"/>
  <c r="C1189" i="9"/>
  <c r="C1188" i="9"/>
  <c r="C1187" i="9"/>
  <c r="C1186" i="9"/>
  <c r="C1185" i="9"/>
  <c r="C1184" i="9"/>
  <c r="C1183" i="9"/>
  <c r="C1182" i="9"/>
  <c r="C1181" i="9"/>
  <c r="C1180" i="9"/>
  <c r="C1179" i="9"/>
  <c r="C1178" i="9"/>
  <c r="C1177" i="9"/>
  <c r="C1176" i="9"/>
  <c r="C1175" i="9"/>
  <c r="C1174" i="9"/>
  <c r="C1173" i="9"/>
  <c r="C1172" i="9"/>
  <c r="C1171" i="9"/>
  <c r="C1170" i="9"/>
  <c r="C1169" i="9"/>
  <c r="C1168" i="9"/>
  <c r="C1167" i="9"/>
  <c r="C1166" i="9"/>
  <c r="C1165" i="9"/>
  <c r="C1164" i="9"/>
  <c r="C1163" i="9"/>
  <c r="C1162" i="9"/>
  <c r="C1161" i="9"/>
  <c r="C1160" i="9"/>
  <c r="C1159" i="9"/>
  <c r="C1158" i="9"/>
  <c r="C1157" i="9"/>
  <c r="C1156" i="9"/>
  <c r="C1155" i="9"/>
  <c r="C1154" i="9"/>
  <c r="C1153" i="9"/>
  <c r="C1152" i="9"/>
  <c r="C1151" i="9"/>
  <c r="C1150" i="9"/>
  <c r="C1149" i="9"/>
  <c r="C1148" i="9"/>
  <c r="C1147" i="9"/>
  <c r="C1146" i="9"/>
  <c r="C1145" i="9"/>
  <c r="C1144" i="9"/>
  <c r="C1143" i="9"/>
  <c r="C1142" i="9"/>
  <c r="C1141" i="9"/>
  <c r="C1140" i="9"/>
  <c r="C1139" i="9"/>
  <c r="C1138" i="9"/>
  <c r="C1137" i="9"/>
  <c r="C1136" i="9"/>
  <c r="C1135" i="9"/>
  <c r="C1134" i="9"/>
  <c r="C1133" i="9"/>
  <c r="C1132" i="9"/>
  <c r="C1131" i="9"/>
  <c r="C1130" i="9"/>
  <c r="C1129" i="9"/>
  <c r="C1128" i="9"/>
  <c r="C1127" i="9"/>
  <c r="C1126" i="9"/>
  <c r="C1125" i="9"/>
  <c r="C1124" i="9"/>
  <c r="C1123" i="9"/>
  <c r="C1122" i="9"/>
  <c r="C1121" i="9"/>
  <c r="C1120" i="9"/>
  <c r="C1119" i="9"/>
  <c r="C1118" i="9"/>
  <c r="C1117" i="9"/>
  <c r="C1116" i="9"/>
  <c r="C1115" i="9"/>
  <c r="C1114" i="9"/>
  <c r="C1113" i="9"/>
  <c r="C1112" i="9"/>
  <c r="C1111" i="9"/>
  <c r="C1110" i="9"/>
  <c r="C1109" i="9"/>
  <c r="C1108" i="9"/>
  <c r="C1107" i="9"/>
  <c r="C1106" i="9"/>
  <c r="C1105" i="9"/>
  <c r="C1104" i="9"/>
  <c r="C1103" i="9"/>
  <c r="C1102" i="9"/>
  <c r="C1101" i="9"/>
  <c r="C1100" i="9"/>
  <c r="C1099" i="9"/>
  <c r="C1098" i="9"/>
  <c r="C1097" i="9"/>
  <c r="C1096" i="9"/>
  <c r="C1095" i="9"/>
  <c r="C1094" i="9"/>
  <c r="C1093" i="9"/>
  <c r="C1092" i="9"/>
  <c r="C1091" i="9"/>
  <c r="C1090" i="9"/>
  <c r="C1089" i="9"/>
  <c r="C1088" i="9"/>
  <c r="C1087" i="9"/>
  <c r="C1086" i="9"/>
  <c r="C1085" i="9"/>
  <c r="C1084" i="9"/>
  <c r="C1083" i="9"/>
  <c r="C1082" i="9"/>
  <c r="C1081" i="9"/>
  <c r="C1080" i="9"/>
  <c r="C1079" i="9"/>
  <c r="C1078" i="9"/>
  <c r="C1077" i="9"/>
  <c r="C1076" i="9"/>
  <c r="C1075" i="9"/>
  <c r="C1074" i="9"/>
  <c r="C1073" i="9"/>
  <c r="C1072" i="9"/>
  <c r="C1071" i="9"/>
  <c r="C1070" i="9"/>
  <c r="C1069" i="9"/>
  <c r="C1068" i="9"/>
  <c r="C1067" i="9"/>
  <c r="C1066" i="9"/>
  <c r="C1065" i="9"/>
  <c r="C1064" i="9"/>
  <c r="C1063" i="9"/>
  <c r="C1062" i="9"/>
  <c r="C1061" i="9"/>
  <c r="C1060" i="9"/>
  <c r="C1059" i="9"/>
  <c r="C1058" i="9"/>
  <c r="C1057" i="9"/>
  <c r="C1056" i="9"/>
  <c r="C1055" i="9"/>
  <c r="C1054" i="9"/>
  <c r="C1053" i="9"/>
  <c r="C1052" i="9"/>
  <c r="C1051" i="9"/>
  <c r="C1050" i="9"/>
  <c r="C1049" i="9"/>
  <c r="C1048" i="9"/>
  <c r="C1047" i="9"/>
  <c r="C1046" i="9"/>
  <c r="C1045" i="9"/>
  <c r="C1044" i="9"/>
  <c r="C1043" i="9"/>
  <c r="C1042" i="9"/>
  <c r="C1041" i="9"/>
  <c r="C1040" i="9"/>
  <c r="C1039" i="9"/>
  <c r="C1038" i="9"/>
  <c r="C1037" i="9"/>
  <c r="C1036" i="9"/>
  <c r="C1035" i="9"/>
  <c r="C1034" i="9"/>
  <c r="C1033" i="9"/>
  <c r="C1032" i="9"/>
  <c r="C1031" i="9"/>
  <c r="C1030" i="9"/>
  <c r="C1029" i="9"/>
  <c r="C1028" i="9"/>
  <c r="C1027" i="9"/>
  <c r="C1026" i="9"/>
  <c r="C1025" i="9"/>
  <c r="C1024" i="9"/>
  <c r="C1023" i="9"/>
  <c r="C1022" i="9"/>
  <c r="C1021" i="9"/>
  <c r="C1020" i="9"/>
  <c r="C1019" i="9"/>
  <c r="C1018" i="9"/>
  <c r="C1017" i="9"/>
  <c r="C1016" i="9"/>
  <c r="C1015" i="9"/>
  <c r="C1014" i="9"/>
  <c r="C1013" i="9"/>
  <c r="C1012" i="9"/>
  <c r="C1011" i="9"/>
  <c r="C1010" i="9"/>
  <c r="C1009" i="9"/>
  <c r="C1008" i="9"/>
  <c r="C1007" i="9"/>
  <c r="C1006" i="9"/>
  <c r="C1005" i="9"/>
  <c r="C1004" i="9"/>
  <c r="C1003" i="9"/>
  <c r="C1002" i="9"/>
  <c r="C1001" i="9"/>
  <c r="C1000" i="9"/>
  <c r="C999" i="9"/>
  <c r="C998" i="9"/>
  <c r="C997" i="9"/>
  <c r="C996" i="9"/>
  <c r="C995" i="9"/>
  <c r="C994" i="9"/>
  <c r="C993" i="9"/>
  <c r="C992" i="9"/>
  <c r="C991" i="9"/>
  <c r="C990" i="9"/>
  <c r="C989" i="9"/>
  <c r="C988" i="9"/>
  <c r="C987" i="9"/>
  <c r="C986" i="9"/>
  <c r="C985" i="9"/>
  <c r="C984" i="9"/>
  <c r="C983" i="9"/>
  <c r="C982" i="9"/>
  <c r="C981" i="9"/>
  <c r="C980" i="9"/>
  <c r="C979" i="9"/>
  <c r="C978" i="9"/>
  <c r="C977" i="9"/>
  <c r="C976" i="9"/>
  <c r="C975" i="9"/>
  <c r="C974" i="9"/>
  <c r="C973" i="9"/>
  <c r="C972" i="9"/>
  <c r="C971" i="9"/>
  <c r="C970" i="9"/>
  <c r="C969" i="9"/>
  <c r="C968" i="9"/>
  <c r="C967" i="9"/>
  <c r="C966" i="9"/>
  <c r="C965" i="9"/>
  <c r="C964" i="9"/>
  <c r="C963" i="9"/>
  <c r="C962" i="9"/>
  <c r="C961" i="9"/>
  <c r="C960" i="9"/>
  <c r="C959" i="9"/>
  <c r="C958" i="9"/>
  <c r="C957" i="9"/>
  <c r="C956" i="9"/>
  <c r="C955" i="9"/>
  <c r="C954" i="9"/>
  <c r="C953" i="9"/>
  <c r="C952" i="9"/>
  <c r="C951" i="9"/>
  <c r="C950" i="9"/>
  <c r="C949" i="9"/>
  <c r="C948" i="9"/>
  <c r="C947" i="9"/>
  <c r="C946" i="9"/>
  <c r="C945" i="9"/>
  <c r="C944" i="9"/>
  <c r="C943" i="9"/>
  <c r="C942" i="9"/>
  <c r="C941" i="9"/>
  <c r="C940" i="9"/>
  <c r="C939" i="9"/>
  <c r="C938" i="9"/>
  <c r="C937" i="9"/>
  <c r="C936" i="9"/>
  <c r="C935" i="9"/>
  <c r="C934" i="9"/>
  <c r="C933" i="9"/>
  <c r="C932" i="9"/>
  <c r="C931" i="9"/>
  <c r="C930" i="9"/>
  <c r="C929" i="9"/>
  <c r="C928" i="9"/>
  <c r="C927" i="9"/>
  <c r="C926" i="9"/>
  <c r="C925" i="9"/>
  <c r="C924" i="9"/>
  <c r="C923" i="9"/>
  <c r="C922" i="9"/>
  <c r="C921" i="9"/>
  <c r="C920" i="9"/>
  <c r="C919" i="9"/>
  <c r="C918" i="9"/>
  <c r="C917" i="9"/>
  <c r="C916" i="9"/>
  <c r="C915" i="9"/>
  <c r="C914" i="9"/>
  <c r="C913" i="9"/>
  <c r="C912" i="9"/>
  <c r="C911" i="9"/>
  <c r="C910" i="9"/>
  <c r="C909" i="9"/>
  <c r="C908" i="9"/>
  <c r="C907" i="9"/>
  <c r="C906" i="9"/>
  <c r="C905" i="9"/>
  <c r="C904" i="9"/>
  <c r="C903" i="9"/>
  <c r="C902" i="9"/>
  <c r="C901" i="9"/>
  <c r="C900" i="9"/>
  <c r="C899" i="9"/>
  <c r="C898" i="9"/>
  <c r="C897" i="9"/>
  <c r="C896" i="9"/>
  <c r="C895" i="9"/>
  <c r="C894" i="9"/>
  <c r="C893" i="9"/>
  <c r="C892" i="9"/>
  <c r="C891" i="9"/>
  <c r="C890" i="9"/>
  <c r="C889" i="9"/>
  <c r="C888" i="9"/>
  <c r="C887" i="9"/>
  <c r="C886" i="9"/>
  <c r="C885" i="9"/>
  <c r="C884" i="9"/>
  <c r="C883" i="9"/>
  <c r="C882" i="9"/>
  <c r="C881" i="9"/>
  <c r="C880" i="9"/>
  <c r="C879" i="9"/>
  <c r="C878" i="9"/>
  <c r="C877" i="9"/>
  <c r="C876" i="9"/>
  <c r="C875" i="9"/>
  <c r="C874" i="9"/>
  <c r="C873" i="9"/>
  <c r="C872" i="9"/>
  <c r="C871" i="9"/>
  <c r="C870" i="9"/>
  <c r="C869" i="9"/>
  <c r="C868" i="9"/>
  <c r="C867" i="9"/>
  <c r="C866" i="9"/>
  <c r="C865" i="9"/>
  <c r="C864" i="9"/>
  <c r="C863" i="9"/>
  <c r="C862" i="9"/>
  <c r="C861" i="9"/>
  <c r="C860" i="9"/>
  <c r="C859" i="9"/>
  <c r="C858" i="9"/>
  <c r="C857" i="9"/>
  <c r="C856" i="9"/>
  <c r="C855" i="9"/>
  <c r="C854" i="9"/>
  <c r="C853" i="9"/>
  <c r="C852" i="9"/>
  <c r="C851" i="9"/>
  <c r="C850" i="9"/>
  <c r="C849" i="9"/>
  <c r="C848" i="9"/>
  <c r="C847" i="9"/>
  <c r="C846" i="9"/>
  <c r="C845" i="9"/>
  <c r="C844" i="9"/>
  <c r="C843" i="9"/>
  <c r="C842" i="9"/>
  <c r="C841" i="9"/>
  <c r="C840" i="9"/>
  <c r="C839" i="9"/>
  <c r="C838" i="9"/>
  <c r="C837" i="9"/>
  <c r="C836" i="9"/>
  <c r="C835" i="9"/>
  <c r="C834" i="9"/>
  <c r="C833" i="9"/>
  <c r="C832" i="9"/>
  <c r="C831" i="9"/>
  <c r="C830" i="9"/>
  <c r="C829" i="9"/>
  <c r="C828" i="9"/>
  <c r="C827" i="9"/>
  <c r="C826" i="9"/>
  <c r="C825" i="9"/>
  <c r="C824" i="9"/>
  <c r="C823" i="9"/>
  <c r="C822" i="9"/>
  <c r="C821" i="9"/>
  <c r="C820" i="9"/>
  <c r="C819" i="9"/>
  <c r="C818" i="9"/>
  <c r="C817" i="9"/>
  <c r="C816" i="9"/>
  <c r="C815" i="9"/>
  <c r="C814" i="9"/>
  <c r="C813" i="9"/>
  <c r="C812" i="9"/>
  <c r="C811" i="9"/>
  <c r="C810" i="9"/>
  <c r="C809" i="9"/>
  <c r="C808" i="9"/>
  <c r="C807" i="9"/>
  <c r="C806" i="9"/>
  <c r="C805" i="9"/>
  <c r="C804" i="9"/>
  <c r="C803" i="9"/>
  <c r="C802" i="9"/>
  <c r="C801" i="9"/>
  <c r="C800" i="9"/>
  <c r="C799" i="9"/>
  <c r="C798" i="9"/>
  <c r="C797" i="9"/>
  <c r="C796" i="9"/>
  <c r="C795" i="9"/>
  <c r="C794" i="9"/>
  <c r="C793" i="9"/>
  <c r="C792" i="9"/>
  <c r="C791" i="9"/>
  <c r="C790" i="9"/>
  <c r="C789" i="9"/>
  <c r="C788" i="9"/>
  <c r="C787" i="9"/>
  <c r="C786" i="9"/>
  <c r="C785" i="9"/>
  <c r="C784" i="9"/>
  <c r="C783" i="9"/>
  <c r="C782" i="9"/>
  <c r="C781" i="9"/>
  <c r="C780" i="9"/>
  <c r="C779" i="9"/>
  <c r="C778" i="9"/>
  <c r="C777" i="9"/>
  <c r="C776" i="9"/>
  <c r="C775" i="9"/>
  <c r="C774" i="9"/>
  <c r="C773" i="9"/>
  <c r="C772" i="9"/>
  <c r="C771" i="9"/>
  <c r="C770" i="9"/>
  <c r="C769" i="9"/>
  <c r="C768" i="9"/>
  <c r="C767" i="9"/>
  <c r="C766" i="9"/>
  <c r="C765" i="9"/>
  <c r="C764" i="9"/>
  <c r="C763" i="9"/>
  <c r="C762" i="9"/>
  <c r="C761" i="9"/>
  <c r="C760" i="9"/>
  <c r="C759" i="9"/>
  <c r="C758" i="9"/>
  <c r="C757" i="9"/>
  <c r="C756" i="9"/>
  <c r="C755" i="9"/>
  <c r="C754" i="9"/>
  <c r="C753" i="9"/>
  <c r="C752" i="9"/>
  <c r="C751" i="9"/>
  <c r="C750" i="9"/>
  <c r="C749" i="9"/>
  <c r="C748" i="9"/>
  <c r="C747" i="9"/>
  <c r="C746" i="9"/>
  <c r="C745" i="9"/>
  <c r="C744" i="9"/>
  <c r="C743" i="9"/>
  <c r="C742" i="9"/>
  <c r="C741" i="9"/>
  <c r="C740" i="9"/>
  <c r="C739" i="9"/>
  <c r="C738" i="9"/>
  <c r="C737" i="9"/>
  <c r="C736" i="9"/>
  <c r="C735" i="9"/>
  <c r="C734" i="9"/>
  <c r="C733" i="9"/>
  <c r="C732" i="9"/>
  <c r="C731" i="9"/>
  <c r="C730" i="9"/>
  <c r="C729" i="9"/>
  <c r="C728" i="9"/>
  <c r="C727" i="9"/>
  <c r="C726" i="9"/>
  <c r="C725" i="9"/>
  <c r="C724" i="9"/>
  <c r="C723" i="9"/>
  <c r="C722" i="9"/>
  <c r="C721" i="9"/>
  <c r="C720" i="9"/>
  <c r="C719" i="9"/>
  <c r="C718" i="9"/>
  <c r="C717" i="9"/>
  <c r="C716" i="9"/>
  <c r="C715" i="9"/>
  <c r="C714" i="9"/>
  <c r="C713" i="9"/>
  <c r="C712" i="9"/>
  <c r="C711" i="9"/>
  <c r="C710" i="9"/>
  <c r="C709" i="9"/>
  <c r="C708" i="9"/>
  <c r="C707" i="9"/>
  <c r="C706" i="9"/>
  <c r="C705" i="9"/>
  <c r="C704" i="9"/>
  <c r="C703" i="9"/>
  <c r="C702" i="9"/>
  <c r="C701" i="9"/>
  <c r="C700" i="9"/>
  <c r="C699" i="9"/>
  <c r="C698" i="9"/>
  <c r="C697" i="9"/>
  <c r="C696" i="9"/>
  <c r="C695" i="9"/>
  <c r="C694" i="9"/>
  <c r="C693" i="9"/>
  <c r="C692" i="9"/>
  <c r="C691" i="9"/>
  <c r="C690" i="9"/>
  <c r="C689" i="9"/>
  <c r="C688" i="9"/>
  <c r="C687" i="9"/>
  <c r="C686" i="9"/>
  <c r="C685" i="9"/>
  <c r="C684" i="9"/>
  <c r="C683" i="9"/>
  <c r="C682" i="9"/>
  <c r="C681" i="9"/>
  <c r="C680" i="9"/>
  <c r="C679" i="9"/>
  <c r="C678" i="9"/>
  <c r="C677" i="9"/>
  <c r="C676" i="9"/>
  <c r="C675" i="9"/>
  <c r="C674" i="9"/>
  <c r="C673" i="9"/>
  <c r="C672" i="9"/>
  <c r="C671" i="9"/>
  <c r="C670" i="9"/>
  <c r="C669" i="9"/>
  <c r="C668" i="9"/>
  <c r="C667" i="9"/>
  <c r="C666" i="9"/>
  <c r="C665" i="9"/>
  <c r="C664" i="9"/>
  <c r="C663" i="9"/>
  <c r="C662" i="9"/>
  <c r="C661" i="9"/>
  <c r="C660" i="9"/>
  <c r="C659" i="9"/>
  <c r="C658" i="9"/>
  <c r="C657" i="9"/>
  <c r="C656" i="9"/>
  <c r="C655" i="9"/>
  <c r="C654" i="9"/>
  <c r="C653" i="9"/>
  <c r="C652" i="9"/>
  <c r="C651" i="9"/>
  <c r="C650" i="9"/>
  <c r="C649" i="9"/>
  <c r="C648" i="9"/>
  <c r="C647" i="9"/>
  <c r="C646" i="9"/>
  <c r="C645" i="9"/>
  <c r="C644" i="9"/>
  <c r="C643" i="9"/>
  <c r="C642" i="9"/>
  <c r="C641" i="9"/>
  <c r="C640" i="9"/>
  <c r="C639" i="9"/>
  <c r="C638" i="9"/>
  <c r="C637" i="9"/>
  <c r="C636" i="9"/>
  <c r="C635" i="9"/>
  <c r="C634" i="9"/>
  <c r="C633" i="9"/>
  <c r="C632" i="9"/>
  <c r="C631" i="9"/>
  <c r="C630" i="9"/>
  <c r="C629" i="9"/>
  <c r="C628" i="9"/>
  <c r="C627" i="9"/>
  <c r="C626" i="9"/>
  <c r="C625" i="9"/>
  <c r="C624" i="9"/>
  <c r="C623" i="9"/>
  <c r="C622" i="9"/>
  <c r="C621" i="9"/>
  <c r="C620" i="9"/>
  <c r="C619" i="9"/>
  <c r="C618" i="9"/>
  <c r="C617" i="9"/>
  <c r="C616" i="9"/>
  <c r="C615" i="9"/>
  <c r="C614" i="9"/>
  <c r="C613" i="9"/>
  <c r="C612" i="9"/>
  <c r="C611" i="9"/>
  <c r="C610" i="9"/>
  <c r="C609" i="9"/>
  <c r="C608" i="9"/>
  <c r="C607" i="9"/>
  <c r="C606" i="9"/>
  <c r="C605" i="9"/>
  <c r="C604" i="9"/>
  <c r="C603" i="9"/>
  <c r="C602" i="9"/>
  <c r="C601" i="9"/>
  <c r="C600" i="9"/>
  <c r="C599" i="9"/>
  <c r="C598" i="9"/>
  <c r="C597" i="9"/>
  <c r="C596" i="9"/>
  <c r="C595" i="9"/>
  <c r="C594" i="9"/>
  <c r="C593" i="9"/>
  <c r="C592" i="9"/>
  <c r="C591" i="9"/>
  <c r="C590" i="9"/>
  <c r="C589" i="9"/>
  <c r="C588" i="9"/>
  <c r="C587" i="9"/>
  <c r="C586" i="9"/>
  <c r="C585" i="9"/>
  <c r="C584" i="9"/>
  <c r="C583" i="9"/>
  <c r="C582" i="9"/>
  <c r="C581" i="9"/>
  <c r="C580" i="9"/>
  <c r="C579" i="9"/>
  <c r="C578" i="9"/>
  <c r="C577" i="9"/>
  <c r="C576" i="9"/>
  <c r="C575" i="9"/>
  <c r="C574" i="9"/>
  <c r="C573" i="9"/>
  <c r="C572" i="9"/>
  <c r="C571" i="9"/>
  <c r="C570" i="9"/>
  <c r="C569" i="9"/>
  <c r="C568" i="9"/>
  <c r="C567" i="9"/>
  <c r="C566" i="9"/>
  <c r="C565" i="9"/>
  <c r="C564" i="9"/>
  <c r="C563" i="9"/>
  <c r="C562" i="9"/>
  <c r="C561" i="9"/>
  <c r="C560" i="9"/>
  <c r="C559" i="9"/>
  <c r="C558" i="9"/>
  <c r="C557" i="9"/>
  <c r="C556" i="9"/>
  <c r="C555" i="9"/>
  <c r="C554" i="9"/>
  <c r="C553" i="9"/>
  <c r="C552" i="9"/>
  <c r="C551" i="9"/>
  <c r="C550" i="9"/>
  <c r="C549" i="9"/>
  <c r="C548" i="9"/>
  <c r="C547" i="9"/>
  <c r="C546" i="9"/>
  <c r="C545" i="9"/>
  <c r="C544" i="9"/>
  <c r="C543" i="9"/>
  <c r="C542" i="9"/>
  <c r="C541" i="9"/>
  <c r="C540" i="9"/>
  <c r="C539" i="9"/>
  <c r="C538" i="9"/>
  <c r="C537" i="9"/>
  <c r="C536" i="9"/>
  <c r="C535" i="9"/>
  <c r="C534" i="9"/>
  <c r="C533" i="9"/>
  <c r="C532" i="9"/>
  <c r="C531" i="9"/>
  <c r="C530" i="9"/>
  <c r="C529" i="9"/>
  <c r="C528" i="9"/>
  <c r="C527" i="9"/>
  <c r="C526" i="9"/>
  <c r="C525" i="9"/>
  <c r="C524" i="9"/>
  <c r="C523" i="9"/>
  <c r="C522" i="9"/>
  <c r="C521" i="9"/>
  <c r="C520" i="9"/>
  <c r="C519" i="9"/>
  <c r="C518" i="9"/>
  <c r="C517" i="9"/>
  <c r="C516" i="9"/>
  <c r="C515" i="9"/>
  <c r="C514" i="9"/>
  <c r="C513" i="9"/>
  <c r="C512" i="9"/>
  <c r="C511" i="9"/>
  <c r="C510" i="9"/>
  <c r="C509" i="9"/>
  <c r="C508" i="9"/>
  <c r="C507" i="9"/>
  <c r="C506" i="9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D65" i="13" l="1"/>
  <c r="D42" i="13"/>
  <c r="D60" i="13"/>
  <c r="D44" i="13"/>
  <c r="D45" i="13" s="1"/>
  <c r="D68" i="13"/>
  <c r="D62" i="13"/>
  <c r="D61" i="13"/>
  <c r="D86" i="13" s="1"/>
  <c r="D43" i="13"/>
  <c r="D46" i="13" s="1"/>
  <c r="B70" i="13"/>
  <c r="B79" i="13" s="1"/>
  <c r="B78" i="13" s="1"/>
  <c r="C90" i="13"/>
  <c r="C94" i="13" s="1"/>
  <c r="C78" i="13"/>
  <c r="C10" i="14" s="1"/>
  <c r="C23" i="14" s="1"/>
  <c r="D23" i="14" s="1"/>
  <c r="C116" i="13"/>
  <c r="C21" i="14"/>
  <c r="D21" i="14" s="1"/>
  <c r="C14" i="14"/>
  <c r="E41" i="13"/>
  <c r="D72" i="13"/>
  <c r="D74" i="13" s="1"/>
  <c r="C50" i="13"/>
  <c r="B112" i="13"/>
  <c r="C15" i="14"/>
  <c r="B114" i="13"/>
  <c r="D132" i="13"/>
  <c r="D87" i="13"/>
  <c r="B99" i="13"/>
  <c r="B54" i="13"/>
  <c r="B96" i="13"/>
  <c r="B98" i="13" s="1"/>
  <c r="D47" i="7"/>
  <c r="B100" i="13" l="1"/>
  <c r="B102" i="13" s="1"/>
  <c r="B103" i="13" s="1"/>
  <c r="B116" i="13"/>
  <c r="C52" i="13"/>
  <c r="C54" i="13" s="1"/>
  <c r="E62" i="13"/>
  <c r="E65" i="13"/>
  <c r="E113" i="13" s="1"/>
  <c r="D113" i="13"/>
  <c r="D56" i="13"/>
  <c r="D64" i="13"/>
  <c r="D114" i="13" s="1"/>
  <c r="E72" i="13"/>
  <c r="E74" i="13" s="1"/>
  <c r="E101" i="13" s="1"/>
  <c r="D50" i="13"/>
  <c r="C16" i="14"/>
  <c r="E44" i="13"/>
  <c r="E45" i="13" s="1"/>
  <c r="E61" i="13"/>
  <c r="E60" i="13"/>
  <c r="F41" i="13"/>
  <c r="F65" i="13" s="1"/>
  <c r="E68" i="13"/>
  <c r="E42" i="13"/>
  <c r="E43" i="13" s="1"/>
  <c r="B104" i="13"/>
  <c r="B106" i="13" s="1"/>
  <c r="B107" i="13" s="1"/>
  <c r="D101" i="13"/>
  <c r="D51" i="13" l="1"/>
  <c r="D52" i="13"/>
  <c r="C99" i="13"/>
  <c r="C96" i="13"/>
  <c r="C98" i="13" s="1"/>
  <c r="C100" i="13" s="1"/>
  <c r="C102" i="13" s="1"/>
  <c r="E86" i="13"/>
  <c r="C6" i="14"/>
  <c r="C12" i="14" s="1"/>
  <c r="D112" i="13"/>
  <c r="D116" i="13" s="1"/>
  <c r="E56" i="13"/>
  <c r="E97" i="13" s="1"/>
  <c r="D66" i="13"/>
  <c r="D88" i="13"/>
  <c r="D89" i="13" s="1"/>
  <c r="D90" i="13" s="1"/>
  <c r="D94" i="13" s="1"/>
  <c r="D97" i="13"/>
  <c r="F113" i="13"/>
  <c r="F72" i="13"/>
  <c r="F74" i="13" s="1"/>
  <c r="E64" i="13"/>
  <c r="E114" i="13" s="1"/>
  <c r="F42" i="13"/>
  <c r="F43" i="13" s="1"/>
  <c r="F62" i="13"/>
  <c r="E46" i="13"/>
  <c r="E87" i="13"/>
  <c r="G41" i="13"/>
  <c r="G44" i="13" s="1"/>
  <c r="G45" i="13" s="1"/>
  <c r="F68" i="13"/>
  <c r="F61" i="13"/>
  <c r="F56" i="13"/>
  <c r="F44" i="13"/>
  <c r="F45" i="13" s="1"/>
  <c r="F60" i="13"/>
  <c r="F64" i="13" s="1"/>
  <c r="F114" i="13" s="1"/>
  <c r="B105" i="13"/>
  <c r="F101" i="13"/>
  <c r="C7" i="14"/>
  <c r="C103" i="13"/>
  <c r="G61" i="13" l="1"/>
  <c r="H41" i="13"/>
  <c r="G62" i="13"/>
  <c r="G86" i="13" s="1"/>
  <c r="G60" i="13"/>
  <c r="G64" i="13" s="1"/>
  <c r="G114" i="13" s="1"/>
  <c r="G42" i="13"/>
  <c r="G43" i="13" s="1"/>
  <c r="G46" i="13" s="1"/>
  <c r="G50" i="13" s="1"/>
  <c r="G51" i="13" s="1"/>
  <c r="G52" i="13" s="1"/>
  <c r="E88" i="13"/>
  <c r="E89" i="13"/>
  <c r="E90" i="13" s="1"/>
  <c r="E94" i="13" s="1"/>
  <c r="G68" i="13"/>
  <c r="D67" i="13"/>
  <c r="D69" i="13" s="1"/>
  <c r="D70" i="13" s="1"/>
  <c r="D79" i="13" s="1"/>
  <c r="E66" i="13"/>
  <c r="E67" i="13" s="1"/>
  <c r="E69" i="13" s="1"/>
  <c r="E70" i="13" s="1"/>
  <c r="E79" i="13" s="1"/>
  <c r="F97" i="13"/>
  <c r="E50" i="13"/>
  <c r="E51" i="13" s="1"/>
  <c r="E112" i="13" s="1"/>
  <c r="E116" i="13" s="1"/>
  <c r="G72" i="13"/>
  <c r="G74" i="13" s="1"/>
  <c r="G101" i="13" s="1"/>
  <c r="G65" i="13"/>
  <c r="F86" i="13"/>
  <c r="F46" i="13"/>
  <c r="F50" i="13" s="1"/>
  <c r="D77" i="13"/>
  <c r="F87" i="13"/>
  <c r="F88" i="13"/>
  <c r="C20" i="14"/>
  <c r="D20" i="14" s="1"/>
  <c r="C13" i="14"/>
  <c r="D99" i="13"/>
  <c r="D96" i="13"/>
  <c r="D98" i="13" s="1"/>
  <c r="D54" i="13"/>
  <c r="H61" i="13"/>
  <c r="H42" i="13"/>
  <c r="H43" i="13" s="1"/>
  <c r="H68" i="13"/>
  <c r="H65" i="13"/>
  <c r="I41" i="13"/>
  <c r="H60" i="13"/>
  <c r="H44" i="13"/>
  <c r="H45" i="13" s="1"/>
  <c r="C104" i="13"/>
  <c r="C105" i="13" s="1"/>
  <c r="H62" i="13" l="1"/>
  <c r="H86" i="13" s="1"/>
  <c r="H72" i="13"/>
  <c r="H74" i="13" s="1"/>
  <c r="H101" i="13" s="1"/>
  <c r="H64" i="13"/>
  <c r="I62" i="13"/>
  <c r="I61" i="13"/>
  <c r="I72" i="13"/>
  <c r="I74" i="13" s="1"/>
  <c r="G56" i="13"/>
  <c r="G112" i="13" s="1"/>
  <c r="G116" i="13" s="1"/>
  <c r="G113" i="13"/>
  <c r="H114" i="13"/>
  <c r="F66" i="13"/>
  <c r="F67" i="13" s="1"/>
  <c r="F69" i="13" s="1"/>
  <c r="F70" i="13" s="1"/>
  <c r="F79" i="13" s="1"/>
  <c r="G87" i="13"/>
  <c r="F89" i="13"/>
  <c r="F90" i="13" s="1"/>
  <c r="F94" i="13" s="1"/>
  <c r="D100" i="13"/>
  <c r="D102" i="13" s="1"/>
  <c r="D103" i="13" s="1"/>
  <c r="H46" i="13"/>
  <c r="H50" i="13" s="1"/>
  <c r="H51" i="13" s="1"/>
  <c r="E52" i="13"/>
  <c r="E77" i="13" s="1"/>
  <c r="I68" i="13"/>
  <c r="I60" i="13"/>
  <c r="I65" i="13"/>
  <c r="I44" i="13"/>
  <c r="I45" i="13" s="1"/>
  <c r="I42" i="13"/>
  <c r="I43" i="13" s="1"/>
  <c r="H113" i="13"/>
  <c r="H87" i="13"/>
  <c r="H56" i="13"/>
  <c r="G99" i="13"/>
  <c r="G96" i="13"/>
  <c r="G54" i="13"/>
  <c r="C106" i="13"/>
  <c r="C107" i="13" s="1"/>
  <c r="F51" i="13"/>
  <c r="F112" i="13" s="1"/>
  <c r="F116" i="13" s="1"/>
  <c r="I86" i="13" l="1"/>
  <c r="I64" i="13"/>
  <c r="I114" i="13" s="1"/>
  <c r="G97" i="13"/>
  <c r="G98" i="13" s="1"/>
  <c r="G100" i="13" s="1"/>
  <c r="G102" i="13" s="1"/>
  <c r="G88" i="13"/>
  <c r="G66" i="13"/>
  <c r="G67" i="13" s="1"/>
  <c r="G69" i="13" s="1"/>
  <c r="G70" i="13" s="1"/>
  <c r="G79" i="13" s="1"/>
  <c r="G89" i="13"/>
  <c r="G90" i="13" s="1"/>
  <c r="G94" i="13" s="1"/>
  <c r="H52" i="13"/>
  <c r="H96" i="13" s="1"/>
  <c r="E96" i="13"/>
  <c r="E98" i="13" s="1"/>
  <c r="E99" i="13"/>
  <c r="E54" i="13"/>
  <c r="I46" i="13"/>
  <c r="I50" i="13" s="1"/>
  <c r="I51" i="13" s="1"/>
  <c r="I101" i="13"/>
  <c r="H97" i="13"/>
  <c r="H88" i="13"/>
  <c r="H89" i="13" s="1"/>
  <c r="H90" i="13" s="1"/>
  <c r="H94" i="13" s="1"/>
  <c r="I113" i="13"/>
  <c r="I87" i="13"/>
  <c r="H112" i="13"/>
  <c r="H116" i="13" s="1"/>
  <c r="I56" i="13"/>
  <c r="F52" i="13"/>
  <c r="D104" i="13"/>
  <c r="D105" i="13" s="1"/>
  <c r="H66" i="13" l="1"/>
  <c r="H67" i="13" s="1"/>
  <c r="H69" i="13" s="1"/>
  <c r="H70" i="13" s="1"/>
  <c r="H79" i="13" s="1"/>
  <c r="H98" i="13"/>
  <c r="E100" i="13"/>
  <c r="E102" i="13" s="1"/>
  <c r="E103" i="13" s="1"/>
  <c r="G103" i="13"/>
  <c r="G104" i="13" s="1"/>
  <c r="G105" i="13" s="1"/>
  <c r="G106" i="13" s="1"/>
  <c r="G107" i="13" s="1"/>
  <c r="H54" i="13"/>
  <c r="H99" i="13"/>
  <c r="H100" i="13" s="1"/>
  <c r="H102" i="13" s="1"/>
  <c r="H103" i="13" s="1"/>
  <c r="H104" i="13" s="1"/>
  <c r="I112" i="13"/>
  <c r="I116" i="13" s="1"/>
  <c r="I52" i="13"/>
  <c r="I96" i="13" s="1"/>
  <c r="I97" i="13"/>
  <c r="I88" i="13"/>
  <c r="I89" i="13" s="1"/>
  <c r="I90" i="13" s="1"/>
  <c r="I94" i="13" s="1"/>
  <c r="F77" i="13"/>
  <c r="G77" i="13" s="1"/>
  <c r="H77" i="13" s="1"/>
  <c r="F96" i="13"/>
  <c r="F98" i="13" s="1"/>
  <c r="F99" i="13"/>
  <c r="F54" i="13"/>
  <c r="D106" i="13"/>
  <c r="D107" i="13" s="1"/>
  <c r="D133" i="13"/>
  <c r="I66" i="13" l="1"/>
  <c r="I67" i="13" s="1"/>
  <c r="I69" i="13" s="1"/>
  <c r="I70" i="13" s="1"/>
  <c r="I79" i="13" s="1"/>
  <c r="I77" i="13"/>
  <c r="I54" i="13"/>
  <c r="I99" i="13"/>
  <c r="F100" i="13"/>
  <c r="F102" i="13" s="1"/>
  <c r="H105" i="13"/>
  <c r="H106" i="13" s="1"/>
  <c r="H107" i="13" s="1"/>
  <c r="I98" i="13"/>
  <c r="E132" i="13"/>
  <c r="D75" i="13"/>
  <c r="E104" i="13"/>
  <c r="E105" i="13" s="1"/>
  <c r="F103" i="13" l="1"/>
  <c r="F104" i="13" s="1"/>
  <c r="I100" i="13"/>
  <c r="I102" i="13" s="1"/>
  <c r="I103" i="13" s="1"/>
  <c r="I104" i="13" s="1"/>
  <c r="I105" i="13" s="1"/>
  <c r="I106" i="13" s="1"/>
  <c r="I107" i="13" s="1"/>
  <c r="E106" i="13"/>
  <c r="E107" i="13" s="1"/>
  <c r="E75" i="13"/>
  <c r="D76" i="13"/>
  <c r="D78" i="13" s="1"/>
  <c r="D10" i="13" s="1"/>
  <c r="D11" i="13" s="1"/>
  <c r="D134" i="13"/>
  <c r="E133" i="13"/>
  <c r="F105" i="13" l="1"/>
  <c r="F106" i="13" s="1"/>
  <c r="F107" i="13" s="1"/>
  <c r="F132" i="13"/>
  <c r="F133" i="13"/>
  <c r="B124" i="13"/>
  <c r="F75" i="13"/>
  <c r="E134" i="13"/>
  <c r="E76" i="13"/>
  <c r="E78" i="13" s="1"/>
  <c r="E10" i="13" s="1"/>
  <c r="E11" i="13" s="1"/>
  <c r="E120" i="13" s="1"/>
  <c r="D120" i="13" l="1"/>
  <c r="G132" i="13"/>
  <c r="G133" i="13"/>
  <c r="F134" i="13"/>
  <c r="G75" i="13"/>
  <c r="F76" i="13"/>
  <c r="F78" i="13" s="1"/>
  <c r="F10" i="13" s="1"/>
  <c r="F11" i="13" s="1"/>
  <c r="F120" i="13" s="1"/>
  <c r="H132" i="13" l="1"/>
  <c r="H133" i="13"/>
  <c r="G134" i="13"/>
  <c r="H75" i="13"/>
  <c r="G76" i="13"/>
  <c r="G78" i="13" s="1"/>
  <c r="G10" i="13" s="1"/>
  <c r="G11" i="13" s="1"/>
  <c r="G120" i="13" s="1"/>
  <c r="P47" i="7"/>
  <c r="E115" i="7"/>
  <c r="F115" i="7"/>
  <c r="G115" i="7"/>
  <c r="H115" i="7"/>
  <c r="I115" i="7"/>
  <c r="J115" i="7"/>
  <c r="K115" i="7"/>
  <c r="L115" i="7"/>
  <c r="M115" i="7"/>
  <c r="D115" i="7"/>
  <c r="E103" i="7"/>
  <c r="F103" i="7"/>
  <c r="G103" i="7"/>
  <c r="H103" i="7"/>
  <c r="I103" i="7"/>
  <c r="J103" i="7"/>
  <c r="K103" i="7"/>
  <c r="L103" i="7"/>
  <c r="M103" i="7"/>
  <c r="D103" i="7"/>
  <c r="E102" i="7"/>
  <c r="F102" i="7"/>
  <c r="G102" i="7"/>
  <c r="H102" i="7"/>
  <c r="I102" i="7"/>
  <c r="J102" i="7"/>
  <c r="K102" i="7"/>
  <c r="L102" i="7"/>
  <c r="M102" i="7"/>
  <c r="D102" i="7"/>
  <c r="E96" i="7"/>
  <c r="F96" i="7"/>
  <c r="G96" i="7"/>
  <c r="H96" i="7"/>
  <c r="I96" i="7"/>
  <c r="J96" i="7"/>
  <c r="K96" i="7"/>
  <c r="L96" i="7"/>
  <c r="M96" i="7"/>
  <c r="D96" i="7"/>
  <c r="E93" i="7"/>
  <c r="F93" i="7"/>
  <c r="G93" i="7"/>
  <c r="H93" i="7"/>
  <c r="I93" i="7"/>
  <c r="J93" i="7"/>
  <c r="K93" i="7"/>
  <c r="L93" i="7"/>
  <c r="M93" i="7"/>
  <c r="D93" i="7"/>
  <c r="E89" i="7"/>
  <c r="F89" i="7"/>
  <c r="G89" i="7"/>
  <c r="H89" i="7"/>
  <c r="I89" i="7"/>
  <c r="J89" i="7"/>
  <c r="K89" i="7"/>
  <c r="L89" i="7"/>
  <c r="M89" i="7"/>
  <c r="D89" i="7"/>
  <c r="E86" i="7"/>
  <c r="F86" i="7"/>
  <c r="G86" i="7"/>
  <c r="H86" i="7"/>
  <c r="I86" i="7"/>
  <c r="J86" i="7"/>
  <c r="K86" i="7"/>
  <c r="L86" i="7"/>
  <c r="M86" i="7"/>
  <c r="D86" i="7"/>
  <c r="E83" i="7"/>
  <c r="F83" i="7"/>
  <c r="G83" i="7"/>
  <c r="H83" i="7"/>
  <c r="I83" i="7"/>
  <c r="J83" i="7"/>
  <c r="K83" i="7"/>
  <c r="L83" i="7"/>
  <c r="M83" i="7"/>
  <c r="D83" i="7"/>
  <c r="E80" i="7"/>
  <c r="F80" i="7"/>
  <c r="G80" i="7"/>
  <c r="H80" i="7"/>
  <c r="I80" i="7"/>
  <c r="J80" i="7"/>
  <c r="K80" i="7"/>
  <c r="L80" i="7"/>
  <c r="M80" i="7"/>
  <c r="D80" i="7"/>
  <c r="E73" i="7"/>
  <c r="E76" i="7" s="1"/>
  <c r="F73" i="7"/>
  <c r="F76" i="7" s="1"/>
  <c r="G73" i="7"/>
  <c r="G76" i="7" s="1"/>
  <c r="H73" i="7"/>
  <c r="H76" i="7" s="1"/>
  <c r="I73" i="7"/>
  <c r="I76" i="7" s="1"/>
  <c r="J73" i="7"/>
  <c r="J76" i="7" s="1"/>
  <c r="K73" i="7"/>
  <c r="K76" i="7" s="1"/>
  <c r="L73" i="7"/>
  <c r="L76" i="7" s="1"/>
  <c r="M73" i="7"/>
  <c r="M76" i="7" s="1"/>
  <c r="D73" i="7"/>
  <c r="E67" i="7"/>
  <c r="E70" i="7" s="1"/>
  <c r="F67" i="7"/>
  <c r="F70" i="7" s="1"/>
  <c r="G67" i="7"/>
  <c r="G70" i="7" s="1"/>
  <c r="H67" i="7"/>
  <c r="H70" i="7" s="1"/>
  <c r="I67" i="7"/>
  <c r="I70" i="7" s="1"/>
  <c r="J67" i="7"/>
  <c r="K67" i="7"/>
  <c r="K70" i="7" s="1"/>
  <c r="L67" i="7"/>
  <c r="L70" i="7" s="1"/>
  <c r="M67" i="7"/>
  <c r="M70" i="7" s="1"/>
  <c r="D67" i="7"/>
  <c r="D70" i="7" s="1"/>
  <c r="E64" i="7"/>
  <c r="F64" i="7"/>
  <c r="G64" i="7"/>
  <c r="H64" i="7"/>
  <c r="I64" i="7"/>
  <c r="J64" i="7"/>
  <c r="K64" i="7"/>
  <c r="L64" i="7"/>
  <c r="M64" i="7"/>
  <c r="D64" i="7"/>
  <c r="E53" i="7"/>
  <c r="F53" i="7"/>
  <c r="G53" i="7"/>
  <c r="H53" i="7"/>
  <c r="I53" i="7"/>
  <c r="J53" i="7"/>
  <c r="K53" i="7"/>
  <c r="L53" i="7"/>
  <c r="M53" i="7"/>
  <c r="D53" i="7"/>
  <c r="E50" i="7"/>
  <c r="F50" i="7"/>
  <c r="G50" i="7"/>
  <c r="H50" i="7"/>
  <c r="I50" i="7"/>
  <c r="J50" i="7"/>
  <c r="K50" i="7"/>
  <c r="L50" i="7"/>
  <c r="M50" i="7"/>
  <c r="D50" i="7"/>
  <c r="E47" i="7"/>
  <c r="F47" i="7"/>
  <c r="G47" i="7"/>
  <c r="H47" i="7"/>
  <c r="I47" i="7"/>
  <c r="J47" i="7"/>
  <c r="K47" i="7"/>
  <c r="L47" i="7"/>
  <c r="M47" i="7"/>
  <c r="E44" i="7"/>
  <c r="F44" i="7"/>
  <c r="G44" i="7"/>
  <c r="H44" i="7"/>
  <c r="I44" i="7"/>
  <c r="J44" i="7"/>
  <c r="K44" i="7"/>
  <c r="L44" i="7"/>
  <c r="M44" i="7"/>
  <c r="D44" i="7"/>
  <c r="E42" i="7"/>
  <c r="F42" i="7"/>
  <c r="G42" i="7"/>
  <c r="H42" i="7"/>
  <c r="I42" i="7"/>
  <c r="J42" i="7"/>
  <c r="K42" i="7"/>
  <c r="L42" i="7"/>
  <c r="M42" i="7"/>
  <c r="D42" i="7"/>
  <c r="E41" i="7"/>
  <c r="F41" i="7"/>
  <c r="G41" i="7"/>
  <c r="H41" i="7"/>
  <c r="I41" i="7"/>
  <c r="J41" i="7"/>
  <c r="K41" i="7"/>
  <c r="L41" i="7"/>
  <c r="M41" i="7"/>
  <c r="D41" i="7"/>
  <c r="E38" i="7"/>
  <c r="F38" i="7"/>
  <c r="G38" i="7"/>
  <c r="H38" i="7"/>
  <c r="I38" i="7"/>
  <c r="J38" i="7"/>
  <c r="K38" i="7"/>
  <c r="L38" i="7"/>
  <c r="M38" i="7"/>
  <c r="D38" i="7"/>
  <c r="E35" i="7"/>
  <c r="F35" i="7"/>
  <c r="G35" i="7"/>
  <c r="H35" i="7"/>
  <c r="I35" i="7"/>
  <c r="J35" i="7"/>
  <c r="K35" i="7"/>
  <c r="L35" i="7"/>
  <c r="M35" i="7"/>
  <c r="D35" i="7"/>
  <c r="E32" i="7"/>
  <c r="F32" i="7"/>
  <c r="G32" i="7"/>
  <c r="H32" i="7"/>
  <c r="I32" i="7"/>
  <c r="J32" i="7"/>
  <c r="K32" i="7"/>
  <c r="L32" i="7"/>
  <c r="M32" i="7"/>
  <c r="D32" i="7"/>
  <c r="H29" i="7"/>
  <c r="I29" i="7"/>
  <c r="J29" i="7"/>
  <c r="K29" i="7"/>
  <c r="L29" i="7"/>
  <c r="M29" i="7"/>
  <c r="E28" i="7"/>
  <c r="F28" i="7"/>
  <c r="G28" i="7"/>
  <c r="H28" i="7"/>
  <c r="I28" i="7"/>
  <c r="J28" i="7"/>
  <c r="K28" i="7"/>
  <c r="L28" i="7"/>
  <c r="M28" i="7"/>
  <c r="D28" i="7"/>
  <c r="E26" i="7"/>
  <c r="F26" i="7"/>
  <c r="G26" i="7"/>
  <c r="H26" i="7"/>
  <c r="I26" i="7"/>
  <c r="J26" i="7"/>
  <c r="K26" i="7"/>
  <c r="L26" i="7"/>
  <c r="M26" i="7"/>
  <c r="D26" i="7"/>
  <c r="E25" i="7"/>
  <c r="E58" i="7" s="1"/>
  <c r="F25" i="7"/>
  <c r="F58" i="7" s="1"/>
  <c r="G25" i="7"/>
  <c r="G58" i="7" s="1"/>
  <c r="H25" i="7"/>
  <c r="H58" i="7" s="1"/>
  <c r="I25" i="7"/>
  <c r="I58" i="7" s="1"/>
  <c r="J25" i="7"/>
  <c r="J58" i="7" s="1"/>
  <c r="K25" i="7"/>
  <c r="K58" i="7" s="1"/>
  <c r="L25" i="7"/>
  <c r="L58" i="7" s="1"/>
  <c r="M25" i="7"/>
  <c r="M58" i="7" s="1"/>
  <c r="D25" i="7"/>
  <c r="E23" i="7"/>
  <c r="F23" i="7"/>
  <c r="G23" i="7"/>
  <c r="H23" i="7"/>
  <c r="I23" i="7"/>
  <c r="J23" i="7"/>
  <c r="K23" i="7"/>
  <c r="L23" i="7"/>
  <c r="M23" i="7"/>
  <c r="D23" i="7"/>
  <c r="E22" i="7"/>
  <c r="F22" i="7"/>
  <c r="G22" i="7"/>
  <c r="H22" i="7"/>
  <c r="I22" i="7"/>
  <c r="J22" i="7"/>
  <c r="K22" i="7"/>
  <c r="L22" i="7"/>
  <c r="M22" i="7"/>
  <c r="D22" i="7"/>
  <c r="E19" i="7"/>
  <c r="F19" i="7"/>
  <c r="G19" i="7"/>
  <c r="H19" i="7"/>
  <c r="I19" i="7"/>
  <c r="J19" i="7"/>
  <c r="K19" i="7"/>
  <c r="L19" i="7"/>
  <c r="M19" i="7"/>
  <c r="D19" i="7"/>
  <c r="E18" i="7"/>
  <c r="F18" i="7"/>
  <c r="G18" i="7"/>
  <c r="H18" i="7"/>
  <c r="I18" i="7"/>
  <c r="J18" i="7"/>
  <c r="K18" i="7"/>
  <c r="L18" i="7"/>
  <c r="M18" i="7"/>
  <c r="D18" i="7"/>
  <c r="E16" i="7"/>
  <c r="F16" i="7"/>
  <c r="G16" i="7"/>
  <c r="H16" i="7"/>
  <c r="I16" i="7"/>
  <c r="J16" i="7"/>
  <c r="K16" i="7"/>
  <c r="L16" i="7"/>
  <c r="D16" i="7"/>
  <c r="E15" i="7"/>
  <c r="F15" i="7"/>
  <c r="G15" i="7"/>
  <c r="H15" i="7"/>
  <c r="I15" i="7"/>
  <c r="J15" i="7"/>
  <c r="K15" i="7"/>
  <c r="L15" i="7"/>
  <c r="D15" i="7"/>
  <c r="E13" i="7"/>
  <c r="F13" i="7"/>
  <c r="G13" i="7"/>
  <c r="H13" i="7"/>
  <c r="I13" i="7"/>
  <c r="J13" i="7"/>
  <c r="K13" i="7"/>
  <c r="L13" i="7"/>
  <c r="D13" i="7"/>
  <c r="E12" i="7"/>
  <c r="F12" i="7"/>
  <c r="G12" i="7"/>
  <c r="H12" i="7"/>
  <c r="I12" i="7"/>
  <c r="J12" i="7"/>
  <c r="K12" i="7"/>
  <c r="L12" i="7"/>
  <c r="D12" i="7"/>
  <c r="F5" i="7"/>
  <c r="G5" i="7"/>
  <c r="H5" i="7"/>
  <c r="I5" i="7"/>
  <c r="J5" i="7"/>
  <c r="K5" i="7"/>
  <c r="L5" i="7"/>
  <c r="M5" i="7"/>
  <c r="E5" i="7"/>
  <c r="F4" i="7"/>
  <c r="G4" i="7"/>
  <c r="H4" i="7"/>
  <c r="I4" i="7"/>
  <c r="J4" i="7"/>
  <c r="K4" i="7"/>
  <c r="L4" i="7"/>
  <c r="M4" i="7"/>
  <c r="E4" i="7"/>
  <c r="D54" i="2"/>
  <c r="M54" i="2" s="1"/>
  <c r="E54" i="2"/>
  <c r="F54" i="2"/>
  <c r="G54" i="2"/>
  <c r="H54" i="2"/>
  <c r="I54" i="2"/>
  <c r="J54" i="2"/>
  <c r="K54" i="2"/>
  <c r="C54" i="2"/>
  <c r="P501" i="6"/>
  <c r="Q501" i="6"/>
  <c r="R501" i="6"/>
  <c r="S501" i="6"/>
  <c r="T501" i="6"/>
  <c r="U501" i="6"/>
  <c r="V501" i="6"/>
  <c r="W501" i="6"/>
  <c r="O501" i="6"/>
  <c r="O410" i="6"/>
  <c r="O448" i="6"/>
  <c r="P448" i="6"/>
  <c r="Q448" i="6"/>
  <c r="R448" i="6"/>
  <c r="S448" i="6"/>
  <c r="T448" i="6"/>
  <c r="U448" i="6"/>
  <c r="V448" i="6"/>
  <c r="W448" i="6"/>
  <c r="O449" i="6"/>
  <c r="P449" i="6"/>
  <c r="Q449" i="6"/>
  <c r="R449" i="6"/>
  <c r="S449" i="6"/>
  <c r="T449" i="6"/>
  <c r="U449" i="6"/>
  <c r="V449" i="6"/>
  <c r="W449" i="6"/>
  <c r="O450" i="6"/>
  <c r="P450" i="6"/>
  <c r="Q450" i="6"/>
  <c r="R450" i="6"/>
  <c r="S450" i="6"/>
  <c r="T450" i="6"/>
  <c r="U450" i="6"/>
  <c r="V450" i="6"/>
  <c r="W450" i="6"/>
  <c r="O451" i="6"/>
  <c r="P451" i="6"/>
  <c r="Q451" i="6"/>
  <c r="R451" i="6"/>
  <c r="S451" i="6"/>
  <c r="T451" i="6"/>
  <c r="U451" i="6"/>
  <c r="V451" i="6"/>
  <c r="W451" i="6"/>
  <c r="O453" i="6"/>
  <c r="P453" i="6"/>
  <c r="Q453" i="6"/>
  <c r="R453" i="6"/>
  <c r="S453" i="6"/>
  <c r="T453" i="6"/>
  <c r="U453" i="6"/>
  <c r="V453" i="6"/>
  <c r="W453" i="6"/>
  <c r="O454" i="6"/>
  <c r="P454" i="6"/>
  <c r="Q454" i="6"/>
  <c r="R454" i="6"/>
  <c r="S454" i="6"/>
  <c r="T454" i="6"/>
  <c r="U454" i="6"/>
  <c r="V454" i="6"/>
  <c r="W454" i="6"/>
  <c r="O455" i="6"/>
  <c r="P455" i="6"/>
  <c r="Q455" i="6"/>
  <c r="R455" i="6"/>
  <c r="S455" i="6"/>
  <c r="T455" i="6"/>
  <c r="U455" i="6"/>
  <c r="V455" i="6"/>
  <c r="W455" i="6"/>
  <c r="O456" i="6"/>
  <c r="P456" i="6"/>
  <c r="Q456" i="6"/>
  <c r="R456" i="6"/>
  <c r="S456" i="6"/>
  <c r="T456" i="6"/>
  <c r="U456" i="6"/>
  <c r="V456" i="6"/>
  <c r="W456" i="6"/>
  <c r="N456" i="6"/>
  <c r="N455" i="6"/>
  <c r="N454" i="6"/>
  <c r="N369" i="6"/>
  <c r="N368" i="6"/>
  <c r="N367" i="6"/>
  <c r="N366" i="6"/>
  <c r="N453" i="6"/>
  <c r="N451" i="6"/>
  <c r="N364" i="6"/>
  <c r="N362" i="6"/>
  <c r="N450" i="6"/>
  <c r="N449" i="6"/>
  <c r="N448" i="6"/>
  <c r="N361" i="6"/>
  <c r="C10" i="2"/>
  <c r="C53" i="2"/>
  <c r="C47" i="2"/>
  <c r="D47" i="2"/>
  <c r="E47" i="2"/>
  <c r="F47" i="2"/>
  <c r="G47" i="2"/>
  <c r="H47" i="2"/>
  <c r="I47" i="2"/>
  <c r="J47" i="2"/>
  <c r="K47" i="2"/>
  <c r="B47" i="2"/>
  <c r="C46" i="2"/>
  <c r="D46" i="2"/>
  <c r="E46" i="2"/>
  <c r="F46" i="2"/>
  <c r="G46" i="2"/>
  <c r="H46" i="2"/>
  <c r="I46" i="2"/>
  <c r="J46" i="2"/>
  <c r="K46" i="2"/>
  <c r="B46" i="2"/>
  <c r="C45" i="2"/>
  <c r="D45" i="2"/>
  <c r="D49" i="2" s="1"/>
  <c r="E45" i="2"/>
  <c r="F45" i="2"/>
  <c r="G45" i="2"/>
  <c r="H45" i="2"/>
  <c r="I45" i="2"/>
  <c r="J45" i="2"/>
  <c r="K45" i="2"/>
  <c r="B45" i="2"/>
  <c r="O28" i="7" l="1"/>
  <c r="O47" i="7"/>
  <c r="O26" i="7"/>
  <c r="P35" i="7"/>
  <c r="B49" i="2"/>
  <c r="F49" i="2"/>
  <c r="O67" i="7"/>
  <c r="O18" i="7"/>
  <c r="O38" i="7"/>
  <c r="P102" i="7"/>
  <c r="P50" i="7"/>
  <c r="O96" i="7"/>
  <c r="P12" i="7"/>
  <c r="P93" i="7"/>
  <c r="O12" i="7"/>
  <c r="O15" i="7"/>
  <c r="O25" i="7"/>
  <c r="P32" i="7"/>
  <c r="O89" i="7"/>
  <c r="P115" i="7"/>
  <c r="O102" i="7"/>
  <c r="P38" i="7"/>
  <c r="O41" i="7"/>
  <c r="P44" i="7"/>
  <c r="O16" i="7"/>
  <c r="P86" i="7"/>
  <c r="O103" i="7"/>
  <c r="O22" i="7"/>
  <c r="P67" i="7"/>
  <c r="J70" i="7"/>
  <c r="P80" i="7"/>
  <c r="O83" i="7"/>
  <c r="P96" i="7"/>
  <c r="O13" i="7"/>
  <c r="O19" i="7"/>
  <c r="P41" i="7"/>
  <c r="O64" i="7"/>
  <c r="P73" i="7"/>
  <c r="P53" i="7"/>
  <c r="O80" i="7"/>
  <c r="O86" i="7"/>
  <c r="P99" i="7"/>
  <c r="P103" i="7"/>
  <c r="P70" i="7"/>
  <c r="P16" i="7"/>
  <c r="P64" i="7"/>
  <c r="P83" i="7"/>
  <c r="P15" i="7"/>
  <c r="P18" i="7"/>
  <c r="D58" i="7"/>
  <c r="O44" i="7"/>
  <c r="P13" i="7"/>
  <c r="P19" i="7"/>
  <c r="O115" i="7"/>
  <c r="P22" i="7"/>
  <c r="D76" i="7"/>
  <c r="O70" i="7"/>
  <c r="P89" i="7"/>
  <c r="P25" i="7"/>
  <c r="O93" i="7"/>
  <c r="P4" i="7"/>
  <c r="L4" i="15" s="1"/>
  <c r="P26" i="7"/>
  <c r="O32" i="7"/>
  <c r="O50" i="7"/>
  <c r="O73" i="7"/>
  <c r="P5" i="7"/>
  <c r="O23" i="7"/>
  <c r="P28" i="7"/>
  <c r="O35" i="7"/>
  <c r="O53" i="7"/>
  <c r="O99" i="7"/>
  <c r="P23" i="7"/>
  <c r="P42" i="7"/>
  <c r="O42" i="7"/>
  <c r="I132" i="13"/>
  <c r="I133" i="13"/>
  <c r="H134" i="13"/>
  <c r="I75" i="13"/>
  <c r="H76" i="13"/>
  <c r="H78" i="13" s="1"/>
  <c r="H10" i="13" s="1"/>
  <c r="O4" i="7"/>
  <c r="L3" i="15" s="1"/>
  <c r="O5" i="7"/>
  <c r="G49" i="2"/>
  <c r="E49" i="2"/>
  <c r="C49" i="2"/>
  <c r="K49" i="2"/>
  <c r="J49" i="2"/>
  <c r="I49" i="2"/>
  <c r="H49" i="2"/>
  <c r="D8" i="15" l="1"/>
  <c r="E8" i="15"/>
  <c r="F8" i="15"/>
  <c r="G8" i="15"/>
  <c r="H8" i="15"/>
  <c r="I8" i="15"/>
  <c r="O58" i="7"/>
  <c r="P58" i="7"/>
  <c r="P76" i="7"/>
  <c r="O76" i="7"/>
  <c r="I76" i="13"/>
  <c r="I78" i="13" s="1"/>
  <c r="I10" i="13" s="1"/>
  <c r="I11" i="13" s="1"/>
  <c r="I134" i="13"/>
  <c r="H11" i="13"/>
  <c r="H120" i="13" s="1"/>
  <c r="AB16" i="2"/>
  <c r="Y16" i="1" s="1"/>
  <c r="P16" i="2"/>
  <c r="Q16" i="2"/>
  <c r="R16" i="2"/>
  <c r="S16" i="2"/>
  <c r="T16" i="2"/>
  <c r="U16" i="2"/>
  <c r="V16" i="2"/>
  <c r="W16" i="2"/>
  <c r="X16" i="2"/>
  <c r="Y16" i="2" s="1"/>
  <c r="O16" i="2"/>
  <c r="O30" i="2"/>
  <c r="O26" i="2"/>
  <c r="O364" i="6"/>
  <c r="P364" i="6"/>
  <c r="Q364" i="6"/>
  <c r="R364" i="6"/>
  <c r="S364" i="6"/>
  <c r="T364" i="6"/>
  <c r="U364" i="6"/>
  <c r="V364" i="6"/>
  <c r="W364" i="6"/>
  <c r="O365" i="6"/>
  <c r="P365" i="6"/>
  <c r="Q365" i="6"/>
  <c r="R365" i="6"/>
  <c r="S365" i="6"/>
  <c r="T365" i="6"/>
  <c r="U365" i="6"/>
  <c r="V365" i="6"/>
  <c r="W365" i="6"/>
  <c r="O366" i="6"/>
  <c r="P366" i="6"/>
  <c r="Q366" i="6"/>
  <c r="R366" i="6"/>
  <c r="S366" i="6"/>
  <c r="T366" i="6"/>
  <c r="U366" i="6"/>
  <c r="V366" i="6"/>
  <c r="W366" i="6"/>
  <c r="O367" i="6"/>
  <c r="P367" i="6"/>
  <c r="Q367" i="6"/>
  <c r="R367" i="6"/>
  <c r="S367" i="6"/>
  <c r="T367" i="6"/>
  <c r="U367" i="6"/>
  <c r="V367" i="6"/>
  <c r="W367" i="6"/>
  <c r="O368" i="6"/>
  <c r="P368" i="6"/>
  <c r="Q368" i="6"/>
  <c r="R368" i="6"/>
  <c r="S368" i="6"/>
  <c r="T368" i="6"/>
  <c r="U368" i="6"/>
  <c r="V368" i="6"/>
  <c r="W368" i="6"/>
  <c r="O369" i="6"/>
  <c r="P369" i="6"/>
  <c r="Q369" i="6"/>
  <c r="R369" i="6"/>
  <c r="S369" i="6"/>
  <c r="T369" i="6"/>
  <c r="U369" i="6"/>
  <c r="V369" i="6"/>
  <c r="W369" i="6"/>
  <c r="N365" i="6"/>
  <c r="O273" i="6"/>
  <c r="P273" i="6"/>
  <c r="Q273" i="6"/>
  <c r="R273" i="6"/>
  <c r="S273" i="6"/>
  <c r="T273" i="6"/>
  <c r="U273" i="6"/>
  <c r="V273" i="6"/>
  <c r="W273" i="6"/>
  <c r="O274" i="6"/>
  <c r="P274" i="6"/>
  <c r="Q274" i="6"/>
  <c r="R274" i="6"/>
  <c r="S274" i="6"/>
  <c r="T274" i="6"/>
  <c r="U274" i="6"/>
  <c r="V274" i="6"/>
  <c r="W274" i="6"/>
  <c r="O275" i="6"/>
  <c r="P275" i="6"/>
  <c r="Q275" i="6"/>
  <c r="R275" i="6"/>
  <c r="S275" i="6"/>
  <c r="T275" i="6"/>
  <c r="U275" i="6"/>
  <c r="V275" i="6"/>
  <c r="W275" i="6"/>
  <c r="O276" i="6"/>
  <c r="P276" i="6"/>
  <c r="Q276" i="6"/>
  <c r="R276" i="6"/>
  <c r="S276" i="6"/>
  <c r="T276" i="6"/>
  <c r="U276" i="6"/>
  <c r="V276" i="6"/>
  <c r="W276" i="6"/>
  <c r="O277" i="6"/>
  <c r="E29" i="7" s="1"/>
  <c r="P277" i="6"/>
  <c r="F29" i="7" s="1"/>
  <c r="Q277" i="6"/>
  <c r="G29" i="7" s="1"/>
  <c r="R277" i="6"/>
  <c r="S277" i="6"/>
  <c r="T277" i="6"/>
  <c r="U277" i="6"/>
  <c r="V277" i="6"/>
  <c r="W277" i="6"/>
  <c r="O278" i="6"/>
  <c r="P278" i="6"/>
  <c r="Q278" i="6"/>
  <c r="R278" i="6"/>
  <c r="S278" i="6"/>
  <c r="T278" i="6"/>
  <c r="U278" i="6"/>
  <c r="V278" i="6"/>
  <c r="W278" i="6"/>
  <c r="N278" i="6"/>
  <c r="N277" i="6"/>
  <c r="D29" i="7" s="1"/>
  <c r="N276" i="6"/>
  <c r="N275" i="6"/>
  <c r="N274" i="6"/>
  <c r="N273" i="6"/>
  <c r="O189" i="6"/>
  <c r="O191" i="6"/>
  <c r="O192" i="6"/>
  <c r="P192" i="6"/>
  <c r="Q192" i="6"/>
  <c r="R192" i="6"/>
  <c r="S192" i="6"/>
  <c r="T192" i="6"/>
  <c r="U192" i="6"/>
  <c r="V192" i="6"/>
  <c r="O193" i="6"/>
  <c r="P193" i="6"/>
  <c r="Q193" i="6"/>
  <c r="R193" i="6"/>
  <c r="S193" i="6"/>
  <c r="T193" i="6"/>
  <c r="U193" i="6"/>
  <c r="V193" i="6"/>
  <c r="O194" i="6"/>
  <c r="P194" i="6"/>
  <c r="Q194" i="6"/>
  <c r="R194" i="6"/>
  <c r="S194" i="6"/>
  <c r="T194" i="6"/>
  <c r="U194" i="6"/>
  <c r="V194" i="6"/>
  <c r="N194" i="6"/>
  <c r="N193" i="6"/>
  <c r="N192" i="6"/>
  <c r="N191" i="6"/>
  <c r="N189" i="6"/>
  <c r="O105" i="6"/>
  <c r="P105" i="6"/>
  <c r="Q105" i="6"/>
  <c r="R105" i="6"/>
  <c r="S105" i="6"/>
  <c r="T105" i="6"/>
  <c r="U105" i="6"/>
  <c r="V105" i="6"/>
  <c r="W105" i="6"/>
  <c r="O107" i="6"/>
  <c r="P107" i="6"/>
  <c r="Q107" i="6"/>
  <c r="R107" i="6"/>
  <c r="S107" i="6"/>
  <c r="T107" i="6"/>
  <c r="U107" i="6"/>
  <c r="V107" i="6"/>
  <c r="W107" i="6"/>
  <c r="O108" i="6"/>
  <c r="P108" i="6"/>
  <c r="Q108" i="6"/>
  <c r="R108" i="6"/>
  <c r="S108" i="6"/>
  <c r="T108" i="6"/>
  <c r="U108" i="6"/>
  <c r="V108" i="6"/>
  <c r="W108" i="6"/>
  <c r="O109" i="6"/>
  <c r="P109" i="6"/>
  <c r="Q109" i="6"/>
  <c r="R109" i="6"/>
  <c r="S109" i="6"/>
  <c r="T109" i="6"/>
  <c r="U109" i="6"/>
  <c r="V109" i="6"/>
  <c r="W109" i="6"/>
  <c r="O110" i="6"/>
  <c r="P110" i="6"/>
  <c r="Q110" i="6"/>
  <c r="R110" i="6"/>
  <c r="S110" i="6"/>
  <c r="T110" i="6"/>
  <c r="U110" i="6"/>
  <c r="V110" i="6"/>
  <c r="W110" i="6"/>
  <c r="N110" i="6"/>
  <c r="N109" i="6"/>
  <c r="N108" i="6"/>
  <c r="N107" i="6"/>
  <c r="N105" i="6"/>
  <c r="O16" i="6"/>
  <c r="P16" i="6"/>
  <c r="Q16" i="6"/>
  <c r="R16" i="6"/>
  <c r="S16" i="6"/>
  <c r="T16" i="6"/>
  <c r="U16" i="6"/>
  <c r="V16" i="6"/>
  <c r="W16" i="6"/>
  <c r="O18" i="6"/>
  <c r="P18" i="6"/>
  <c r="Q18" i="6"/>
  <c r="R18" i="6"/>
  <c r="S18" i="6"/>
  <c r="T18" i="6"/>
  <c r="U18" i="6"/>
  <c r="V18" i="6"/>
  <c r="W18" i="6"/>
  <c r="O19" i="6"/>
  <c r="P19" i="6"/>
  <c r="Q19" i="6"/>
  <c r="R19" i="6"/>
  <c r="S19" i="6"/>
  <c r="T19" i="6"/>
  <c r="U19" i="6"/>
  <c r="V19" i="6"/>
  <c r="W19" i="6"/>
  <c r="O20" i="6"/>
  <c r="P20" i="6"/>
  <c r="Q20" i="6"/>
  <c r="R20" i="6"/>
  <c r="S20" i="6"/>
  <c r="T20" i="6"/>
  <c r="U20" i="6"/>
  <c r="V20" i="6"/>
  <c r="W20" i="6"/>
  <c r="O21" i="6"/>
  <c r="P21" i="6"/>
  <c r="Q21" i="6"/>
  <c r="R21" i="6"/>
  <c r="S21" i="6"/>
  <c r="T21" i="6"/>
  <c r="U21" i="6"/>
  <c r="V21" i="6"/>
  <c r="W21" i="6"/>
  <c r="N21" i="6"/>
  <c r="N20" i="6"/>
  <c r="N19" i="6"/>
  <c r="N18" i="6"/>
  <c r="N16" i="6"/>
  <c r="P62" i="6"/>
  <c r="Q62" i="6"/>
  <c r="R62" i="6"/>
  <c r="S62" i="6"/>
  <c r="T62" i="6"/>
  <c r="U62" i="6"/>
  <c r="V62" i="6"/>
  <c r="O62" i="6"/>
  <c r="P148" i="6"/>
  <c r="Q148" i="6"/>
  <c r="R148" i="6"/>
  <c r="S148" i="6"/>
  <c r="T148" i="6"/>
  <c r="U148" i="6"/>
  <c r="V148" i="6"/>
  <c r="W148" i="6"/>
  <c r="O148" i="6"/>
  <c r="P232" i="6"/>
  <c r="Q232" i="6"/>
  <c r="R232" i="6"/>
  <c r="S232" i="6"/>
  <c r="T232" i="6"/>
  <c r="U232" i="6"/>
  <c r="V232" i="6"/>
  <c r="W232" i="6"/>
  <c r="O232" i="6"/>
  <c r="P321" i="6"/>
  <c r="Q321" i="6"/>
  <c r="R321" i="6"/>
  <c r="S321" i="6"/>
  <c r="T321" i="6"/>
  <c r="U321" i="6"/>
  <c r="V321" i="6"/>
  <c r="W321" i="6"/>
  <c r="P322" i="6"/>
  <c r="Q322" i="6"/>
  <c r="R322" i="6"/>
  <c r="S322" i="6"/>
  <c r="T322" i="6"/>
  <c r="U322" i="6"/>
  <c r="V322" i="6"/>
  <c r="W322" i="6"/>
  <c r="O322" i="6"/>
  <c r="O321" i="6"/>
  <c r="P410" i="6"/>
  <c r="Q410" i="6"/>
  <c r="R410" i="6"/>
  <c r="S410" i="6"/>
  <c r="T410" i="6"/>
  <c r="U410" i="6"/>
  <c r="V410" i="6"/>
  <c r="W410" i="6"/>
  <c r="P411" i="6"/>
  <c r="Q411" i="6"/>
  <c r="R411" i="6"/>
  <c r="S411" i="6"/>
  <c r="T411" i="6"/>
  <c r="U411" i="6"/>
  <c r="V411" i="6"/>
  <c r="W411" i="6"/>
  <c r="O411" i="6"/>
  <c r="O363" i="6"/>
  <c r="P363" i="6"/>
  <c r="Q363" i="6"/>
  <c r="R363" i="6"/>
  <c r="S363" i="6"/>
  <c r="T363" i="6"/>
  <c r="U363" i="6"/>
  <c r="V363" i="6"/>
  <c r="W363" i="6"/>
  <c r="N363" i="6"/>
  <c r="O272" i="6"/>
  <c r="P272" i="6"/>
  <c r="Q272" i="6"/>
  <c r="R272" i="6"/>
  <c r="S272" i="6"/>
  <c r="T272" i="6"/>
  <c r="U272" i="6"/>
  <c r="V272" i="6"/>
  <c r="W272" i="6"/>
  <c r="N272" i="6"/>
  <c r="O188" i="6"/>
  <c r="P188" i="6"/>
  <c r="Q188" i="6"/>
  <c r="R188" i="6"/>
  <c r="S188" i="6"/>
  <c r="T188" i="6"/>
  <c r="U188" i="6"/>
  <c r="V188" i="6"/>
  <c r="N188" i="6"/>
  <c r="O104" i="6"/>
  <c r="P104" i="6"/>
  <c r="Q104" i="6"/>
  <c r="R104" i="6"/>
  <c r="S104" i="6"/>
  <c r="T104" i="6"/>
  <c r="U104" i="6"/>
  <c r="V104" i="6"/>
  <c r="W104" i="6"/>
  <c r="N104" i="6"/>
  <c r="O15" i="6"/>
  <c r="P15" i="6"/>
  <c r="Q15" i="6"/>
  <c r="R15" i="6"/>
  <c r="S15" i="6"/>
  <c r="T15" i="6"/>
  <c r="U15" i="6"/>
  <c r="V15" i="6"/>
  <c r="N15" i="6"/>
  <c r="O362" i="6"/>
  <c r="P362" i="6"/>
  <c r="Q362" i="6"/>
  <c r="R362" i="6"/>
  <c r="S362" i="6"/>
  <c r="T362" i="6"/>
  <c r="U362" i="6"/>
  <c r="V362" i="6"/>
  <c r="W362" i="6"/>
  <c r="O271" i="6"/>
  <c r="P271" i="6"/>
  <c r="Q271" i="6"/>
  <c r="R271" i="6"/>
  <c r="S271" i="6"/>
  <c r="T271" i="6"/>
  <c r="U271" i="6"/>
  <c r="V271" i="6"/>
  <c r="W271" i="6"/>
  <c r="N271" i="6"/>
  <c r="O187" i="6"/>
  <c r="P187" i="6"/>
  <c r="Q187" i="6"/>
  <c r="R187" i="6"/>
  <c r="S187" i="6"/>
  <c r="T187" i="6"/>
  <c r="U187" i="6"/>
  <c r="V187" i="6"/>
  <c r="N187" i="6"/>
  <c r="O103" i="6"/>
  <c r="P103" i="6"/>
  <c r="Q103" i="6"/>
  <c r="R103" i="6"/>
  <c r="S103" i="6"/>
  <c r="T103" i="6"/>
  <c r="U103" i="6"/>
  <c r="V103" i="6"/>
  <c r="W103" i="6"/>
  <c r="N103" i="6"/>
  <c r="O14" i="6"/>
  <c r="P14" i="6"/>
  <c r="Q14" i="6"/>
  <c r="R14" i="6"/>
  <c r="S14" i="6"/>
  <c r="T14" i="6"/>
  <c r="U14" i="6"/>
  <c r="V14" i="6"/>
  <c r="N14" i="6"/>
  <c r="O361" i="6"/>
  <c r="P361" i="6"/>
  <c r="Q361" i="6"/>
  <c r="R361" i="6"/>
  <c r="S361" i="6"/>
  <c r="T361" i="6"/>
  <c r="U361" i="6"/>
  <c r="V361" i="6"/>
  <c r="W361" i="6"/>
  <c r="O270" i="6"/>
  <c r="P270" i="6"/>
  <c r="Q270" i="6"/>
  <c r="R270" i="6"/>
  <c r="S270" i="6"/>
  <c r="T270" i="6"/>
  <c r="U270" i="6"/>
  <c r="V270" i="6"/>
  <c r="W270" i="6"/>
  <c r="N270" i="6"/>
  <c r="O186" i="6"/>
  <c r="P186" i="6"/>
  <c r="Q186" i="6"/>
  <c r="R186" i="6"/>
  <c r="S186" i="6"/>
  <c r="T186" i="6"/>
  <c r="U186" i="6"/>
  <c r="V186" i="6"/>
  <c r="N186" i="6"/>
  <c r="O102" i="6"/>
  <c r="P102" i="6"/>
  <c r="Q102" i="6"/>
  <c r="R102" i="6"/>
  <c r="S102" i="6"/>
  <c r="T102" i="6"/>
  <c r="U102" i="6"/>
  <c r="V102" i="6"/>
  <c r="N102" i="6"/>
  <c r="N13" i="6"/>
  <c r="O13" i="6"/>
  <c r="P13" i="6"/>
  <c r="Q13" i="6"/>
  <c r="R13" i="6"/>
  <c r="S13" i="6"/>
  <c r="T13" i="6"/>
  <c r="U13" i="6"/>
  <c r="V13" i="6"/>
  <c r="W13" i="6"/>
  <c r="F74" i="1"/>
  <c r="B63" i="1"/>
  <c r="M16" i="1"/>
  <c r="B59" i="1"/>
  <c r="C59" i="1"/>
  <c r="D59" i="1"/>
  <c r="E59" i="1"/>
  <c r="F59" i="1"/>
  <c r="G59" i="1"/>
  <c r="H59" i="1"/>
  <c r="I59" i="1"/>
  <c r="J59" i="1"/>
  <c r="K59" i="1"/>
  <c r="B60" i="1"/>
  <c r="C60" i="1"/>
  <c r="D60" i="1"/>
  <c r="E60" i="1"/>
  <c r="F60" i="1"/>
  <c r="G60" i="1"/>
  <c r="H60" i="1"/>
  <c r="I60" i="1"/>
  <c r="J60" i="1"/>
  <c r="K60" i="1"/>
  <c r="B61" i="1"/>
  <c r="C61" i="1"/>
  <c r="D61" i="1"/>
  <c r="E61" i="1"/>
  <c r="F61" i="1"/>
  <c r="G61" i="1"/>
  <c r="H61" i="1"/>
  <c r="I61" i="1"/>
  <c r="J61" i="1"/>
  <c r="K61" i="1"/>
  <c r="B62" i="1"/>
  <c r="C62" i="1"/>
  <c r="D62" i="1"/>
  <c r="E62" i="1"/>
  <c r="F62" i="1"/>
  <c r="G62" i="1"/>
  <c r="H62" i="1"/>
  <c r="I62" i="1"/>
  <c r="J62" i="1"/>
  <c r="K62" i="1"/>
  <c r="C63" i="1"/>
  <c r="D63" i="1"/>
  <c r="E63" i="1"/>
  <c r="F63" i="1"/>
  <c r="G63" i="1"/>
  <c r="H63" i="1"/>
  <c r="I63" i="1"/>
  <c r="J63" i="1"/>
  <c r="K63" i="1"/>
  <c r="B64" i="1"/>
  <c r="C64" i="1"/>
  <c r="D64" i="1"/>
  <c r="E64" i="1"/>
  <c r="F64" i="1"/>
  <c r="G64" i="1"/>
  <c r="H64" i="1"/>
  <c r="I64" i="1"/>
  <c r="J64" i="1"/>
  <c r="K64" i="1"/>
  <c r="B65" i="1"/>
  <c r="C65" i="1"/>
  <c r="D65" i="1"/>
  <c r="E65" i="1"/>
  <c r="F65" i="1"/>
  <c r="G65" i="1"/>
  <c r="H65" i="1"/>
  <c r="I65" i="1"/>
  <c r="J65" i="1"/>
  <c r="K65" i="1"/>
  <c r="B66" i="1"/>
  <c r="C66" i="1"/>
  <c r="D66" i="1"/>
  <c r="E66" i="1"/>
  <c r="F66" i="1"/>
  <c r="G66" i="1"/>
  <c r="H66" i="1"/>
  <c r="I66" i="1"/>
  <c r="J66" i="1"/>
  <c r="K66" i="1"/>
  <c r="B67" i="1"/>
  <c r="C67" i="1"/>
  <c r="D67" i="1"/>
  <c r="E67" i="1"/>
  <c r="F67" i="1"/>
  <c r="G67" i="1"/>
  <c r="H67" i="1"/>
  <c r="I67" i="1"/>
  <c r="J67" i="1"/>
  <c r="K67" i="1"/>
  <c r="B68" i="1"/>
  <c r="C68" i="1"/>
  <c r="D68" i="1"/>
  <c r="E68" i="1"/>
  <c r="F68" i="1"/>
  <c r="G68" i="1"/>
  <c r="H68" i="1"/>
  <c r="I68" i="1"/>
  <c r="J68" i="1"/>
  <c r="K68" i="1"/>
  <c r="B69" i="1"/>
  <c r="C69" i="1"/>
  <c r="D69" i="1"/>
  <c r="E69" i="1"/>
  <c r="F69" i="1"/>
  <c r="G69" i="1"/>
  <c r="H69" i="1"/>
  <c r="I69" i="1"/>
  <c r="J69" i="1"/>
  <c r="K69" i="1"/>
  <c r="B70" i="1"/>
  <c r="C70" i="1"/>
  <c r="D70" i="1"/>
  <c r="E70" i="1"/>
  <c r="F70" i="1"/>
  <c r="G70" i="1"/>
  <c r="H70" i="1"/>
  <c r="I70" i="1"/>
  <c r="J70" i="1"/>
  <c r="K70" i="1"/>
  <c r="B71" i="1"/>
  <c r="C71" i="1"/>
  <c r="D71" i="1"/>
  <c r="E71" i="1"/>
  <c r="F71" i="1"/>
  <c r="G71" i="1"/>
  <c r="H71" i="1"/>
  <c r="I71" i="1"/>
  <c r="J71" i="1"/>
  <c r="K71" i="1"/>
  <c r="B72" i="1"/>
  <c r="C72" i="1"/>
  <c r="D72" i="1"/>
  <c r="E72" i="1"/>
  <c r="F72" i="1"/>
  <c r="G72" i="1"/>
  <c r="H72" i="1"/>
  <c r="I72" i="1"/>
  <c r="J72" i="1"/>
  <c r="K72" i="1"/>
  <c r="B73" i="1"/>
  <c r="C73" i="1"/>
  <c r="D73" i="1"/>
  <c r="E73" i="1"/>
  <c r="F73" i="1"/>
  <c r="G73" i="1"/>
  <c r="H73" i="1"/>
  <c r="I73" i="1"/>
  <c r="J73" i="1"/>
  <c r="K73" i="1"/>
  <c r="B74" i="1"/>
  <c r="C74" i="1"/>
  <c r="D74" i="1"/>
  <c r="E74" i="1"/>
  <c r="G74" i="1"/>
  <c r="H74" i="1"/>
  <c r="I74" i="1"/>
  <c r="J74" i="1"/>
  <c r="K74" i="1"/>
  <c r="B75" i="1"/>
  <c r="C75" i="1"/>
  <c r="D75" i="1"/>
  <c r="E75" i="1"/>
  <c r="F75" i="1"/>
  <c r="G75" i="1"/>
  <c r="H75" i="1"/>
  <c r="I75" i="1"/>
  <c r="J75" i="1"/>
  <c r="K75" i="1"/>
  <c r="B76" i="1"/>
  <c r="C76" i="1"/>
  <c r="D76" i="1"/>
  <c r="E76" i="1"/>
  <c r="F76" i="1"/>
  <c r="G76" i="1"/>
  <c r="H76" i="1"/>
  <c r="I76" i="1"/>
  <c r="J76" i="1"/>
  <c r="K76" i="1"/>
  <c r="B77" i="1"/>
  <c r="C77" i="1"/>
  <c r="D77" i="1"/>
  <c r="E77" i="1"/>
  <c r="F77" i="1"/>
  <c r="G77" i="1"/>
  <c r="H77" i="1"/>
  <c r="I77" i="1"/>
  <c r="J77" i="1"/>
  <c r="K77" i="1"/>
  <c r="B78" i="1"/>
  <c r="C78" i="1"/>
  <c r="D78" i="1"/>
  <c r="E78" i="1"/>
  <c r="F78" i="1"/>
  <c r="G78" i="1"/>
  <c r="H78" i="1"/>
  <c r="I78" i="1"/>
  <c r="J78" i="1"/>
  <c r="K78" i="1"/>
  <c r="B79" i="1"/>
  <c r="C79" i="1"/>
  <c r="D79" i="1"/>
  <c r="E79" i="1"/>
  <c r="F79" i="1"/>
  <c r="G79" i="1"/>
  <c r="H79" i="1"/>
  <c r="I79" i="1"/>
  <c r="J79" i="1"/>
  <c r="K79" i="1"/>
  <c r="B80" i="1"/>
  <c r="C80" i="1"/>
  <c r="D80" i="1"/>
  <c r="E80" i="1"/>
  <c r="F80" i="1"/>
  <c r="G80" i="1"/>
  <c r="H80" i="1"/>
  <c r="I80" i="1"/>
  <c r="J80" i="1"/>
  <c r="K80" i="1"/>
  <c r="B81" i="1"/>
  <c r="C81" i="1"/>
  <c r="D81" i="1"/>
  <c r="E81" i="1"/>
  <c r="F81" i="1"/>
  <c r="G81" i="1"/>
  <c r="H81" i="1"/>
  <c r="I81" i="1"/>
  <c r="J81" i="1"/>
  <c r="K81" i="1"/>
  <c r="B82" i="1"/>
  <c r="C82" i="1"/>
  <c r="D82" i="1"/>
  <c r="E82" i="1"/>
  <c r="F82" i="1"/>
  <c r="G82" i="1"/>
  <c r="H82" i="1"/>
  <c r="I82" i="1"/>
  <c r="J82" i="1"/>
  <c r="K82" i="1"/>
  <c r="B83" i="1"/>
  <c r="C83" i="1"/>
  <c r="D83" i="1"/>
  <c r="E83" i="1"/>
  <c r="F83" i="1"/>
  <c r="G83" i="1"/>
  <c r="H83" i="1"/>
  <c r="I83" i="1"/>
  <c r="J83" i="1"/>
  <c r="K83" i="1"/>
  <c r="B84" i="1"/>
  <c r="C84" i="1"/>
  <c r="D84" i="1"/>
  <c r="E84" i="1"/>
  <c r="F84" i="1"/>
  <c r="G84" i="1"/>
  <c r="H84" i="1"/>
  <c r="I84" i="1"/>
  <c r="J84" i="1"/>
  <c r="K84" i="1"/>
  <c r="B85" i="1"/>
  <c r="C85" i="1"/>
  <c r="D85" i="1"/>
  <c r="E85" i="1"/>
  <c r="F85" i="1"/>
  <c r="G85" i="1"/>
  <c r="H85" i="1"/>
  <c r="I85" i="1"/>
  <c r="J85" i="1"/>
  <c r="K85" i="1"/>
  <c r="B86" i="1"/>
  <c r="C86" i="1"/>
  <c r="D86" i="1"/>
  <c r="E86" i="1"/>
  <c r="F86" i="1"/>
  <c r="G86" i="1"/>
  <c r="H86" i="1"/>
  <c r="I86" i="1"/>
  <c r="J86" i="1"/>
  <c r="K86" i="1"/>
  <c r="B87" i="1"/>
  <c r="C87" i="1"/>
  <c r="D87" i="1"/>
  <c r="E87" i="1"/>
  <c r="F87" i="1"/>
  <c r="G87" i="1"/>
  <c r="H87" i="1"/>
  <c r="I87" i="1"/>
  <c r="J87" i="1"/>
  <c r="K87" i="1"/>
  <c r="B88" i="1"/>
  <c r="C88" i="1"/>
  <c r="D88" i="1"/>
  <c r="E88" i="1"/>
  <c r="F88" i="1"/>
  <c r="G88" i="1"/>
  <c r="H88" i="1"/>
  <c r="I88" i="1"/>
  <c r="J88" i="1"/>
  <c r="K88" i="1"/>
  <c r="B89" i="1"/>
  <c r="C89" i="1"/>
  <c r="D89" i="1"/>
  <c r="E89" i="1"/>
  <c r="F89" i="1"/>
  <c r="G89" i="1"/>
  <c r="H89" i="1"/>
  <c r="I89" i="1"/>
  <c r="J89" i="1"/>
  <c r="K89" i="1"/>
  <c r="B90" i="1"/>
  <c r="C90" i="1"/>
  <c r="D90" i="1"/>
  <c r="E90" i="1"/>
  <c r="F90" i="1"/>
  <c r="G90" i="1"/>
  <c r="H90" i="1"/>
  <c r="I90" i="1"/>
  <c r="J90" i="1"/>
  <c r="K90" i="1"/>
  <c r="C58" i="1"/>
  <c r="D58" i="1"/>
  <c r="E58" i="1"/>
  <c r="F58" i="1"/>
  <c r="G58" i="1"/>
  <c r="H58" i="1"/>
  <c r="I58" i="1"/>
  <c r="J58" i="1"/>
  <c r="K58" i="1"/>
  <c r="B58" i="1"/>
  <c r="M40" i="1"/>
  <c r="M41" i="1"/>
  <c r="N41" i="1"/>
  <c r="O41" i="1"/>
  <c r="P41" i="1"/>
  <c r="Q41" i="1"/>
  <c r="R41" i="1"/>
  <c r="S41" i="1"/>
  <c r="T41" i="1"/>
  <c r="U41" i="1"/>
  <c r="V41" i="1"/>
  <c r="M42" i="1"/>
  <c r="N42" i="1"/>
  <c r="O42" i="1"/>
  <c r="P42" i="1"/>
  <c r="Q42" i="1"/>
  <c r="R42" i="1"/>
  <c r="S42" i="1"/>
  <c r="T42" i="1"/>
  <c r="U42" i="1"/>
  <c r="V42" i="1"/>
  <c r="M43" i="1"/>
  <c r="N43" i="1"/>
  <c r="O43" i="1"/>
  <c r="P43" i="1"/>
  <c r="Q43" i="1"/>
  <c r="R43" i="1"/>
  <c r="S43" i="1"/>
  <c r="T43" i="1"/>
  <c r="U43" i="1"/>
  <c r="V43" i="1"/>
  <c r="M44" i="1"/>
  <c r="N44" i="1"/>
  <c r="O44" i="1"/>
  <c r="P44" i="1"/>
  <c r="Q44" i="1"/>
  <c r="R44" i="1"/>
  <c r="S44" i="1"/>
  <c r="T44" i="1"/>
  <c r="U44" i="1"/>
  <c r="V44" i="1"/>
  <c r="M45" i="1"/>
  <c r="W45" i="1" s="1"/>
  <c r="N45" i="1"/>
  <c r="O45" i="1"/>
  <c r="P45" i="1"/>
  <c r="Q45" i="1"/>
  <c r="R45" i="1"/>
  <c r="S45" i="1"/>
  <c r="T45" i="1"/>
  <c r="U45" i="1"/>
  <c r="V45" i="1"/>
  <c r="M46" i="1"/>
  <c r="N46" i="1"/>
  <c r="O46" i="1"/>
  <c r="P46" i="1"/>
  <c r="Q46" i="1"/>
  <c r="R46" i="1"/>
  <c r="S46" i="1"/>
  <c r="T46" i="1"/>
  <c r="U46" i="1"/>
  <c r="V46" i="1"/>
  <c r="M47" i="1"/>
  <c r="N47" i="1"/>
  <c r="O47" i="1"/>
  <c r="P47" i="1"/>
  <c r="Q47" i="1"/>
  <c r="R47" i="1"/>
  <c r="S47" i="1"/>
  <c r="T47" i="1"/>
  <c r="U47" i="1"/>
  <c r="V47" i="1"/>
  <c r="M48" i="1"/>
  <c r="N48" i="1"/>
  <c r="O48" i="1"/>
  <c r="P48" i="1"/>
  <c r="Q48" i="1"/>
  <c r="R48" i="1"/>
  <c r="S48" i="1"/>
  <c r="T48" i="1"/>
  <c r="U48" i="1"/>
  <c r="V48" i="1"/>
  <c r="M22" i="1"/>
  <c r="N22" i="1"/>
  <c r="O22" i="1"/>
  <c r="P22" i="1"/>
  <c r="Q22" i="1"/>
  <c r="R22" i="1"/>
  <c r="S22" i="1"/>
  <c r="T22" i="1"/>
  <c r="U22" i="1"/>
  <c r="V22" i="1"/>
  <c r="M23" i="1"/>
  <c r="N23" i="1"/>
  <c r="O23" i="1"/>
  <c r="P23" i="1"/>
  <c r="Q23" i="1"/>
  <c r="R23" i="1"/>
  <c r="S23" i="1"/>
  <c r="T23" i="1"/>
  <c r="U23" i="1"/>
  <c r="V23" i="1"/>
  <c r="M24" i="1"/>
  <c r="N24" i="1"/>
  <c r="O24" i="1"/>
  <c r="P24" i="1"/>
  <c r="Q24" i="1"/>
  <c r="R24" i="1"/>
  <c r="S24" i="1"/>
  <c r="T24" i="1"/>
  <c r="U24" i="1"/>
  <c r="V24" i="1"/>
  <c r="M25" i="1"/>
  <c r="N25" i="1"/>
  <c r="O25" i="1"/>
  <c r="P25" i="1"/>
  <c r="Q25" i="1"/>
  <c r="R25" i="1"/>
  <c r="S25" i="1"/>
  <c r="T25" i="1"/>
  <c r="U25" i="1"/>
  <c r="V25" i="1"/>
  <c r="M26" i="1"/>
  <c r="N26" i="1"/>
  <c r="O26" i="1"/>
  <c r="P26" i="1"/>
  <c r="Q26" i="1"/>
  <c r="R26" i="1"/>
  <c r="S26" i="1"/>
  <c r="T26" i="1"/>
  <c r="U26" i="1"/>
  <c r="V26" i="1"/>
  <c r="M27" i="1"/>
  <c r="N27" i="1"/>
  <c r="O27" i="1"/>
  <c r="P27" i="1"/>
  <c r="Q27" i="1"/>
  <c r="R27" i="1"/>
  <c r="S27" i="1"/>
  <c r="T27" i="1"/>
  <c r="U27" i="1"/>
  <c r="V27" i="1"/>
  <c r="M28" i="1"/>
  <c r="N28" i="1"/>
  <c r="O28" i="1"/>
  <c r="P28" i="1"/>
  <c r="Q28" i="1"/>
  <c r="R28" i="1"/>
  <c r="S28" i="1"/>
  <c r="T28" i="1"/>
  <c r="U28" i="1"/>
  <c r="V28" i="1"/>
  <c r="M29" i="1"/>
  <c r="N29" i="1"/>
  <c r="O29" i="1"/>
  <c r="P29" i="1"/>
  <c r="Q29" i="1"/>
  <c r="R29" i="1"/>
  <c r="S29" i="1"/>
  <c r="T29" i="1"/>
  <c r="U29" i="1"/>
  <c r="V29" i="1"/>
  <c r="M30" i="1"/>
  <c r="N30" i="1"/>
  <c r="O30" i="1"/>
  <c r="P30" i="1"/>
  <c r="Q30" i="1"/>
  <c r="R30" i="1"/>
  <c r="S30" i="1"/>
  <c r="T30" i="1"/>
  <c r="U30" i="1"/>
  <c r="V30" i="1"/>
  <c r="M31" i="1"/>
  <c r="N31" i="1"/>
  <c r="O31" i="1"/>
  <c r="P31" i="1"/>
  <c r="Q31" i="1"/>
  <c r="R31" i="1"/>
  <c r="S31" i="1"/>
  <c r="T31" i="1"/>
  <c r="U31" i="1"/>
  <c r="V31" i="1"/>
  <c r="M32" i="1"/>
  <c r="N32" i="1"/>
  <c r="O32" i="1"/>
  <c r="P32" i="1"/>
  <c r="Q32" i="1"/>
  <c r="R32" i="1"/>
  <c r="S32" i="1"/>
  <c r="T32" i="1"/>
  <c r="U32" i="1"/>
  <c r="V32" i="1"/>
  <c r="M33" i="1"/>
  <c r="N33" i="1"/>
  <c r="O33" i="1"/>
  <c r="P33" i="1"/>
  <c r="Q33" i="1"/>
  <c r="R33" i="1"/>
  <c r="S33" i="1"/>
  <c r="T33" i="1"/>
  <c r="U33" i="1"/>
  <c r="V33" i="1"/>
  <c r="M34" i="1"/>
  <c r="W34" i="1" s="1"/>
  <c r="N34" i="1"/>
  <c r="O34" i="1"/>
  <c r="P34" i="1"/>
  <c r="Q34" i="1"/>
  <c r="R34" i="1"/>
  <c r="S34" i="1"/>
  <c r="T34" i="1"/>
  <c r="U34" i="1"/>
  <c r="V34" i="1"/>
  <c r="M35" i="1"/>
  <c r="N35" i="1"/>
  <c r="O35" i="1"/>
  <c r="P35" i="1"/>
  <c r="Q35" i="1"/>
  <c r="R35" i="1"/>
  <c r="S35" i="1"/>
  <c r="T35" i="1"/>
  <c r="U35" i="1"/>
  <c r="V35" i="1"/>
  <c r="M36" i="1"/>
  <c r="N36" i="1"/>
  <c r="O36" i="1"/>
  <c r="P36" i="1"/>
  <c r="Q36" i="1"/>
  <c r="R36" i="1"/>
  <c r="S36" i="1"/>
  <c r="T36" i="1"/>
  <c r="U36" i="1"/>
  <c r="V36" i="1"/>
  <c r="M37" i="1"/>
  <c r="N37" i="1"/>
  <c r="O37" i="1"/>
  <c r="P37" i="1"/>
  <c r="Q37" i="1"/>
  <c r="R37" i="1"/>
  <c r="S37" i="1"/>
  <c r="T37" i="1"/>
  <c r="U37" i="1"/>
  <c r="V37" i="1"/>
  <c r="M38" i="1"/>
  <c r="N38" i="1"/>
  <c r="O38" i="1"/>
  <c r="P38" i="1"/>
  <c r="Q38" i="1"/>
  <c r="R38" i="1"/>
  <c r="S38" i="1"/>
  <c r="T38" i="1"/>
  <c r="U38" i="1"/>
  <c r="V38" i="1"/>
  <c r="M39" i="1"/>
  <c r="N39" i="1"/>
  <c r="O39" i="1"/>
  <c r="P39" i="1"/>
  <c r="Q39" i="1"/>
  <c r="R39" i="1"/>
  <c r="S39" i="1"/>
  <c r="T39" i="1"/>
  <c r="U39" i="1"/>
  <c r="V39" i="1"/>
  <c r="N40" i="1"/>
  <c r="O40" i="1"/>
  <c r="P40" i="1"/>
  <c r="Q40" i="1"/>
  <c r="R40" i="1"/>
  <c r="S40" i="1"/>
  <c r="T40" i="1"/>
  <c r="U40" i="1"/>
  <c r="V40" i="1"/>
  <c r="M17" i="1"/>
  <c r="N17" i="1"/>
  <c r="O17" i="1"/>
  <c r="P17" i="1"/>
  <c r="Q17" i="1"/>
  <c r="R17" i="1"/>
  <c r="S17" i="1"/>
  <c r="T17" i="1"/>
  <c r="U17" i="1"/>
  <c r="V17" i="1"/>
  <c r="M18" i="1"/>
  <c r="N18" i="1"/>
  <c r="O18" i="1"/>
  <c r="P18" i="1"/>
  <c r="Q18" i="1"/>
  <c r="R18" i="1"/>
  <c r="S18" i="1"/>
  <c r="T18" i="1"/>
  <c r="U18" i="1"/>
  <c r="V18" i="1"/>
  <c r="M19" i="1"/>
  <c r="N19" i="1"/>
  <c r="O19" i="1"/>
  <c r="P19" i="1"/>
  <c r="Q19" i="1"/>
  <c r="R19" i="1"/>
  <c r="S19" i="1"/>
  <c r="T19" i="1"/>
  <c r="U19" i="1"/>
  <c r="V19" i="1"/>
  <c r="M20" i="1"/>
  <c r="N20" i="1"/>
  <c r="O20" i="1"/>
  <c r="P20" i="1"/>
  <c r="Q20" i="1"/>
  <c r="R20" i="1"/>
  <c r="S20" i="1"/>
  <c r="T20" i="1"/>
  <c r="U20" i="1"/>
  <c r="V20" i="1"/>
  <c r="M21" i="1"/>
  <c r="N21" i="1"/>
  <c r="O21" i="1"/>
  <c r="P21" i="1"/>
  <c r="Q21" i="1"/>
  <c r="R21" i="1"/>
  <c r="S21" i="1"/>
  <c r="T21" i="1"/>
  <c r="U21" i="1"/>
  <c r="V21" i="1"/>
  <c r="N16" i="1"/>
  <c r="O16" i="1"/>
  <c r="P16" i="1"/>
  <c r="Q16" i="1"/>
  <c r="R16" i="1"/>
  <c r="S16" i="1"/>
  <c r="T16" i="1"/>
  <c r="U16" i="1"/>
  <c r="V16" i="1"/>
  <c r="O20" i="2"/>
  <c r="R20" i="2"/>
  <c r="G28" i="2"/>
  <c r="H28" i="2"/>
  <c r="U28" i="2" s="1"/>
  <c r="I28" i="2"/>
  <c r="J28" i="2"/>
  <c r="W28" i="2" s="1"/>
  <c r="K28" i="2"/>
  <c r="X28" i="2" s="1"/>
  <c r="F28" i="2"/>
  <c r="S28" i="2" s="1"/>
  <c r="B28" i="2"/>
  <c r="O28" i="2" s="1"/>
  <c r="O18" i="2"/>
  <c r="P18" i="2"/>
  <c r="Q18" i="2"/>
  <c r="R18" i="2"/>
  <c r="S18" i="2"/>
  <c r="T18" i="2"/>
  <c r="U18" i="2"/>
  <c r="V18" i="2"/>
  <c r="W18" i="2"/>
  <c r="X18" i="2"/>
  <c r="O19" i="2"/>
  <c r="P19" i="2"/>
  <c r="Q19" i="2"/>
  <c r="R19" i="2"/>
  <c r="S19" i="2"/>
  <c r="T19" i="2"/>
  <c r="U19" i="2"/>
  <c r="V19" i="2"/>
  <c r="W19" i="2"/>
  <c r="X19" i="2"/>
  <c r="P20" i="2"/>
  <c r="Q20" i="2"/>
  <c r="S20" i="2"/>
  <c r="T20" i="2"/>
  <c r="U20" i="2"/>
  <c r="V20" i="2"/>
  <c r="W20" i="2"/>
  <c r="X20" i="2"/>
  <c r="O21" i="2"/>
  <c r="P21" i="2"/>
  <c r="Q21" i="2"/>
  <c r="R21" i="2"/>
  <c r="S21" i="2"/>
  <c r="T21" i="2"/>
  <c r="U21" i="2"/>
  <c r="V21" i="2"/>
  <c r="W21" i="2"/>
  <c r="X21" i="2"/>
  <c r="O22" i="2"/>
  <c r="P22" i="2"/>
  <c r="Q22" i="2"/>
  <c r="R22" i="2"/>
  <c r="S22" i="2"/>
  <c r="T22" i="2"/>
  <c r="U22" i="2"/>
  <c r="V22" i="2"/>
  <c r="W22" i="2"/>
  <c r="X22" i="2"/>
  <c r="O23" i="2"/>
  <c r="P23" i="2"/>
  <c r="Q23" i="2"/>
  <c r="R23" i="2"/>
  <c r="S23" i="2"/>
  <c r="T23" i="2"/>
  <c r="U23" i="2"/>
  <c r="V23" i="2"/>
  <c r="W23" i="2"/>
  <c r="X23" i="2"/>
  <c r="O24" i="2"/>
  <c r="P24" i="2"/>
  <c r="Q24" i="2"/>
  <c r="R24" i="2"/>
  <c r="S24" i="2"/>
  <c r="T24" i="2"/>
  <c r="U24" i="2"/>
  <c r="V24" i="2"/>
  <c r="W24" i="2"/>
  <c r="X24" i="2"/>
  <c r="O25" i="2"/>
  <c r="P25" i="2"/>
  <c r="Q25" i="2"/>
  <c r="R25" i="2"/>
  <c r="S25" i="2"/>
  <c r="T25" i="2"/>
  <c r="U25" i="2"/>
  <c r="V25" i="2"/>
  <c r="W25" i="2"/>
  <c r="X25" i="2"/>
  <c r="P26" i="2"/>
  <c r="Q26" i="2"/>
  <c r="R26" i="2"/>
  <c r="S26" i="2"/>
  <c r="T26" i="2"/>
  <c r="U26" i="2"/>
  <c r="V26" i="2"/>
  <c r="W26" i="2"/>
  <c r="X26" i="2"/>
  <c r="O27" i="2"/>
  <c r="P27" i="2"/>
  <c r="Q27" i="2"/>
  <c r="R27" i="2"/>
  <c r="S27" i="2"/>
  <c r="T27" i="2"/>
  <c r="U27" i="2"/>
  <c r="V27" i="2"/>
  <c r="W27" i="2"/>
  <c r="X27" i="2"/>
  <c r="P28" i="2"/>
  <c r="Q28" i="2"/>
  <c r="R28" i="2"/>
  <c r="T28" i="2"/>
  <c r="V28" i="2"/>
  <c r="O29" i="2"/>
  <c r="P29" i="2"/>
  <c r="Q29" i="2"/>
  <c r="R29" i="2"/>
  <c r="S29" i="2"/>
  <c r="T29" i="2"/>
  <c r="U29" i="2"/>
  <c r="V29" i="2"/>
  <c r="W29" i="2"/>
  <c r="X29" i="2"/>
  <c r="P30" i="2"/>
  <c r="Q30" i="2"/>
  <c r="R30" i="2"/>
  <c r="S30" i="2"/>
  <c r="T30" i="2"/>
  <c r="U30" i="2"/>
  <c r="V30" i="2"/>
  <c r="W30" i="2"/>
  <c r="X30" i="2"/>
  <c r="O31" i="2"/>
  <c r="P31" i="2"/>
  <c r="Q31" i="2"/>
  <c r="R31" i="2"/>
  <c r="S31" i="2"/>
  <c r="T31" i="2"/>
  <c r="U31" i="2"/>
  <c r="V31" i="2"/>
  <c r="W31" i="2"/>
  <c r="X31" i="2"/>
  <c r="O32" i="2"/>
  <c r="P32" i="2"/>
  <c r="Q32" i="2"/>
  <c r="R32" i="2"/>
  <c r="S32" i="2"/>
  <c r="T32" i="2"/>
  <c r="U32" i="2"/>
  <c r="V32" i="2"/>
  <c r="W32" i="2"/>
  <c r="X32" i="2"/>
  <c r="P17" i="2"/>
  <c r="Q17" i="2"/>
  <c r="R17" i="2"/>
  <c r="S17" i="2"/>
  <c r="T17" i="2"/>
  <c r="U17" i="2"/>
  <c r="V17" i="2"/>
  <c r="W17" i="2"/>
  <c r="X17" i="2"/>
  <c r="O17" i="2"/>
  <c r="D10" i="2"/>
  <c r="D53" i="2" s="1"/>
  <c r="E10" i="2"/>
  <c r="E53" i="2" s="1"/>
  <c r="F10" i="2"/>
  <c r="F53" i="2" s="1"/>
  <c r="G10" i="2"/>
  <c r="G53" i="2" s="1"/>
  <c r="H10" i="2"/>
  <c r="H53" i="2" s="1"/>
  <c r="I10" i="2"/>
  <c r="I53" i="2" s="1"/>
  <c r="J10" i="2"/>
  <c r="J53" i="2" s="1"/>
  <c r="K10" i="2"/>
  <c r="K53" i="2" s="1"/>
  <c r="D39" i="15" l="1"/>
  <c r="D70" i="15" s="1"/>
  <c r="D72" i="15" s="1"/>
  <c r="O29" i="7"/>
  <c r="P29" i="7"/>
  <c r="Y18" i="2"/>
  <c r="Y24" i="2"/>
  <c r="Y19" i="2"/>
  <c r="AB19" i="2"/>
  <c r="AB25" i="2"/>
  <c r="M53" i="2"/>
  <c r="Y28" i="2"/>
  <c r="AC16" i="2"/>
  <c r="Y20" i="1"/>
  <c r="M10" i="2"/>
  <c r="Y25" i="2"/>
  <c r="AB18" i="2"/>
  <c r="Y19" i="1"/>
  <c r="Y29" i="2"/>
  <c r="M11" i="2"/>
  <c r="Y20" i="2"/>
  <c r="Y26" i="2"/>
  <c r="AB17" i="2"/>
  <c r="Y17" i="1"/>
  <c r="Y18" i="1" s="1"/>
  <c r="Y30" i="2"/>
  <c r="Y21" i="2"/>
  <c r="Y27" i="2"/>
  <c r="Y22" i="2"/>
  <c r="Y31" i="2"/>
  <c r="AB20" i="2"/>
  <c r="Y17" i="2"/>
  <c r="Y32" i="2"/>
  <c r="Y23" i="2"/>
  <c r="W17" i="1"/>
  <c r="W36" i="1"/>
  <c r="W30" i="1"/>
  <c r="W24" i="1"/>
  <c r="W16" i="1"/>
  <c r="W18" i="1"/>
  <c r="W37" i="1"/>
  <c r="W31" i="1"/>
  <c r="W25" i="1"/>
  <c r="W46" i="1"/>
  <c r="W19" i="1"/>
  <c r="W38" i="1"/>
  <c r="W32" i="1"/>
  <c r="W26" i="1"/>
  <c r="W41" i="1"/>
  <c r="W20" i="1"/>
  <c r="W40" i="1"/>
  <c r="W39" i="1"/>
  <c r="W33" i="1"/>
  <c r="W27" i="1"/>
  <c r="W48" i="1"/>
  <c r="W42" i="1"/>
  <c r="W21" i="1"/>
  <c r="W28" i="1"/>
  <c r="W22" i="1"/>
  <c r="W43" i="1"/>
  <c r="W35" i="1"/>
  <c r="W23" i="1"/>
  <c r="W47" i="1"/>
  <c r="W29" i="1"/>
  <c r="W44" i="1"/>
  <c r="E39" i="15" l="1"/>
  <c r="E60" i="15" s="1"/>
  <c r="D63" i="15"/>
  <c r="D111" i="15" s="1"/>
  <c r="D60" i="15"/>
  <c r="D59" i="15"/>
  <c r="D58" i="15"/>
  <c r="D42" i="15"/>
  <c r="D43" i="15" s="1"/>
  <c r="D66" i="15"/>
  <c r="D40" i="15"/>
  <c r="D41" i="15" s="1"/>
  <c r="D99" i="15"/>
  <c r="Z19" i="1"/>
  <c r="Z20" i="1"/>
  <c r="AC25" i="2"/>
  <c r="AC19" i="2"/>
  <c r="Z16" i="1"/>
  <c r="AC20" i="2"/>
  <c r="AD16" i="2"/>
  <c r="Z17" i="1"/>
  <c r="AC17" i="2"/>
  <c r="AC18" i="2" s="1"/>
  <c r="AB21" i="2"/>
  <c r="AB22" i="2" s="1"/>
  <c r="AB26" i="2" s="1"/>
  <c r="D44" i="15" l="1"/>
  <c r="D48" i="15" s="1"/>
  <c r="D49" i="15" s="1"/>
  <c r="D62" i="15"/>
  <c r="D112" i="15" s="1"/>
  <c r="D85" i="15"/>
  <c r="D54" i="15"/>
  <c r="D86" i="15" s="1"/>
  <c r="D84" i="15"/>
  <c r="E63" i="15"/>
  <c r="E111" i="15" s="1"/>
  <c r="E58" i="15"/>
  <c r="E70" i="15"/>
  <c r="E72" i="15" s="1"/>
  <c r="E99" i="15" s="1"/>
  <c r="F39" i="15"/>
  <c r="F60" i="15" s="1"/>
  <c r="E40" i="15"/>
  <c r="E41" i="15" s="1"/>
  <c r="E66" i="15"/>
  <c r="E59" i="15"/>
  <c r="E84" i="15" s="1"/>
  <c r="E42" i="15"/>
  <c r="E43" i="15" s="1"/>
  <c r="AB27" i="2"/>
  <c r="AB32" i="2"/>
  <c r="AB34" i="2" s="1"/>
  <c r="AA19" i="1"/>
  <c r="AA20" i="1"/>
  <c r="AD25" i="2"/>
  <c r="AD19" i="2"/>
  <c r="AA16" i="1"/>
  <c r="AD20" i="2"/>
  <c r="AA17" i="1"/>
  <c r="AE16" i="2"/>
  <c r="AD17" i="2"/>
  <c r="AD18" i="2" s="1"/>
  <c r="Z18" i="1"/>
  <c r="AC21" i="2"/>
  <c r="AC22" i="2" s="1"/>
  <c r="AC26" i="2" s="1"/>
  <c r="E62" i="15" l="1"/>
  <c r="E112" i="15" s="1"/>
  <c r="D87" i="15"/>
  <c r="D88" i="15" s="1"/>
  <c r="D92" i="15" s="1"/>
  <c r="F40" i="15"/>
  <c r="F41" i="15" s="1"/>
  <c r="E44" i="15"/>
  <c r="E48" i="15" s="1"/>
  <c r="E49" i="15" s="1"/>
  <c r="E50" i="15" s="1"/>
  <c r="E94" i="15" s="1"/>
  <c r="D95" i="15"/>
  <c r="D64" i="15"/>
  <c r="D65" i="15" s="1"/>
  <c r="D67" i="15" s="1"/>
  <c r="D68" i="15" s="1"/>
  <c r="D77" i="15" s="1"/>
  <c r="D110" i="15"/>
  <c r="D114" i="15" s="1"/>
  <c r="F66" i="15"/>
  <c r="F70" i="15"/>
  <c r="F72" i="15" s="1"/>
  <c r="F99" i="15" s="1"/>
  <c r="F58" i="15"/>
  <c r="F42" i="15"/>
  <c r="F43" i="15" s="1"/>
  <c r="E54" i="15"/>
  <c r="G39" i="15"/>
  <c r="G60" i="15" s="1"/>
  <c r="E85" i="15"/>
  <c r="F63" i="15"/>
  <c r="F54" i="15" s="1"/>
  <c r="F59" i="15"/>
  <c r="F84" i="15" s="1"/>
  <c r="D50" i="15"/>
  <c r="D13" i="13"/>
  <c r="I117" i="13" s="1"/>
  <c r="AD21" i="2"/>
  <c r="AC27" i="2"/>
  <c r="AC32" i="2" s="1"/>
  <c r="AC34" i="2" s="1"/>
  <c r="AA18" i="1"/>
  <c r="AD22" i="2"/>
  <c r="AD26" i="2" s="1"/>
  <c r="AF16" i="2"/>
  <c r="AB19" i="1"/>
  <c r="AE18" i="2"/>
  <c r="AB20" i="1"/>
  <c r="AE25" i="2"/>
  <c r="AE19" i="2"/>
  <c r="AB16" i="1"/>
  <c r="AE20" i="2"/>
  <c r="AB17" i="1"/>
  <c r="AE17" i="2"/>
  <c r="F62" i="15" l="1"/>
  <c r="F112" i="15" s="1"/>
  <c r="E64" i="15"/>
  <c r="E65" i="15" s="1"/>
  <c r="E67" i="15" s="1"/>
  <c r="E68" i="15" s="1"/>
  <c r="E77" i="15" s="1"/>
  <c r="F44" i="15"/>
  <c r="F48" i="15" s="1"/>
  <c r="F49" i="15" s="1"/>
  <c r="F110" i="15" s="1"/>
  <c r="E97" i="15"/>
  <c r="E52" i="15"/>
  <c r="G58" i="15"/>
  <c r="G40" i="15"/>
  <c r="G41" i="15" s="1"/>
  <c r="G59" i="15"/>
  <c r="G84" i="15" s="1"/>
  <c r="H39" i="15"/>
  <c r="H60" i="15" s="1"/>
  <c r="G42" i="15"/>
  <c r="G43" i="15" s="1"/>
  <c r="G70" i="15"/>
  <c r="G72" i="15" s="1"/>
  <c r="G99" i="15" s="1"/>
  <c r="G66" i="15"/>
  <c r="G63" i="15"/>
  <c r="G54" i="15" s="1"/>
  <c r="G86" i="15" s="1"/>
  <c r="E110" i="15"/>
  <c r="E114" i="15" s="1"/>
  <c r="E95" i="15"/>
  <c r="E96" i="15" s="1"/>
  <c r="E86" i="15"/>
  <c r="E87" i="15" s="1"/>
  <c r="E88" i="15" s="1"/>
  <c r="E92" i="15" s="1"/>
  <c r="F111" i="15"/>
  <c r="F85" i="15"/>
  <c r="I118" i="13"/>
  <c r="I120" i="13" s="1"/>
  <c r="B120" i="13" s="1"/>
  <c r="B126" i="13" s="1"/>
  <c r="F86" i="15"/>
  <c r="F95" i="15"/>
  <c r="D75" i="15"/>
  <c r="E75" i="15" s="1"/>
  <c r="D52" i="15"/>
  <c r="D94" i="15"/>
  <c r="D96" i="15" s="1"/>
  <c r="D97" i="15"/>
  <c r="AE21" i="2"/>
  <c r="AB18" i="1"/>
  <c r="AD27" i="2"/>
  <c r="AD32" i="2" s="1"/>
  <c r="AD34" i="2" s="1"/>
  <c r="AE22" i="2"/>
  <c r="AE26" i="2" s="1"/>
  <c r="AG16" i="2"/>
  <c r="AC17" i="1"/>
  <c r="AF17" i="2"/>
  <c r="AC19" i="1"/>
  <c r="AF18" i="2"/>
  <c r="AC20" i="1"/>
  <c r="AF25" i="2"/>
  <c r="AF19" i="2"/>
  <c r="AF21" i="2" s="1"/>
  <c r="AC16" i="1"/>
  <c r="AF20" i="2"/>
  <c r="H59" i="15" l="1"/>
  <c r="H84" i="15" s="1"/>
  <c r="H40" i="15"/>
  <c r="H41" i="15" s="1"/>
  <c r="H58" i="15"/>
  <c r="F64" i="15"/>
  <c r="F65" i="15" s="1"/>
  <c r="F67" i="15" s="1"/>
  <c r="F68" i="15" s="1"/>
  <c r="F77" i="15" s="1"/>
  <c r="E98" i="15"/>
  <c r="E100" i="15" s="1"/>
  <c r="E101" i="15" s="1"/>
  <c r="E102" i="15" s="1"/>
  <c r="G44" i="15"/>
  <c r="G48" i="15" s="1"/>
  <c r="G49" i="15" s="1"/>
  <c r="G110" i="15" s="1"/>
  <c r="H42" i="15"/>
  <c r="H43" i="15" s="1"/>
  <c r="I39" i="15"/>
  <c r="I60" i="15" s="1"/>
  <c r="G111" i="15"/>
  <c r="G85" i="15"/>
  <c r="G87" i="15" s="1"/>
  <c r="G88" i="15" s="1"/>
  <c r="G92" i="15" s="1"/>
  <c r="H70" i="15"/>
  <c r="H72" i="15" s="1"/>
  <c r="H99" i="15" s="1"/>
  <c r="F87" i="15"/>
  <c r="F88" i="15" s="1"/>
  <c r="F92" i="15" s="1"/>
  <c r="G62" i="15"/>
  <c r="G112" i="15" s="1"/>
  <c r="F114" i="15"/>
  <c r="H66" i="15"/>
  <c r="H63" i="15"/>
  <c r="H54" i="15" s="1"/>
  <c r="H86" i="15" s="1"/>
  <c r="G95" i="15"/>
  <c r="F50" i="15"/>
  <c r="F94" i="15" s="1"/>
  <c r="F96" i="15" s="1"/>
  <c r="D98" i="15"/>
  <c r="D100" i="15" s="1"/>
  <c r="D101" i="15" s="1"/>
  <c r="D102" i="15" s="1"/>
  <c r="D131" i="15" s="1"/>
  <c r="B122" i="13"/>
  <c r="B128" i="13"/>
  <c r="AC18" i="1"/>
  <c r="AF22" i="2"/>
  <c r="AF26" i="2" s="1"/>
  <c r="AH16" i="2"/>
  <c r="AD17" i="1"/>
  <c r="AG17" i="2"/>
  <c r="AG20" i="2"/>
  <c r="AD19" i="1"/>
  <c r="AG18" i="2"/>
  <c r="AD20" i="1"/>
  <c r="AD16" i="1"/>
  <c r="AD18" i="1" s="1"/>
  <c r="AG25" i="2"/>
  <c r="AG19" i="2"/>
  <c r="AG21" i="2" s="1"/>
  <c r="AE27" i="2"/>
  <c r="AE32" i="2" s="1"/>
  <c r="AE34" i="2" s="1"/>
  <c r="H62" i="15" l="1"/>
  <c r="H112" i="15" s="1"/>
  <c r="H44" i="15"/>
  <c r="H48" i="15" s="1"/>
  <c r="H49" i="15" s="1"/>
  <c r="H50" i="15" s="1"/>
  <c r="H97" i="15" s="1"/>
  <c r="I63" i="15"/>
  <c r="I111" i="15" s="1"/>
  <c r="I66" i="15"/>
  <c r="I58" i="15"/>
  <c r="I59" i="15"/>
  <c r="I84" i="15" s="1"/>
  <c r="G64" i="15"/>
  <c r="H64" i="15" s="1"/>
  <c r="I70" i="15"/>
  <c r="I72" i="15" s="1"/>
  <c r="I99" i="15" s="1"/>
  <c r="I42" i="15"/>
  <c r="I43" i="15" s="1"/>
  <c r="I40" i="15"/>
  <c r="I41" i="15" s="1"/>
  <c r="E103" i="15"/>
  <c r="E104" i="15" s="1"/>
  <c r="E105" i="15" s="1"/>
  <c r="H111" i="15"/>
  <c r="H95" i="15"/>
  <c r="H85" i="15"/>
  <c r="H87" i="15" s="1"/>
  <c r="H88" i="15" s="1"/>
  <c r="H92" i="15" s="1"/>
  <c r="G114" i="15"/>
  <c r="G50" i="15"/>
  <c r="G97" i="15" s="1"/>
  <c r="F75" i="15"/>
  <c r="F97" i="15"/>
  <c r="F98" i="15" s="1"/>
  <c r="F100" i="15" s="1"/>
  <c r="F101" i="15" s="1"/>
  <c r="F102" i="15" s="1"/>
  <c r="F52" i="15"/>
  <c r="D103" i="15"/>
  <c r="D104" i="15" s="1"/>
  <c r="D105" i="15" s="1"/>
  <c r="E130" i="15"/>
  <c r="D73" i="15"/>
  <c r="E131" i="15"/>
  <c r="AG22" i="2"/>
  <c r="AG26" i="2" s="1"/>
  <c r="AI16" i="2"/>
  <c r="AE17" i="1"/>
  <c r="AH17" i="2"/>
  <c r="AH18" i="2" s="1"/>
  <c r="AE19" i="1"/>
  <c r="AE20" i="1"/>
  <c r="AH25" i="2"/>
  <c r="AH19" i="2"/>
  <c r="AE16" i="1"/>
  <c r="AH20" i="2"/>
  <c r="AF27" i="2"/>
  <c r="AF32" i="2" s="1"/>
  <c r="AF34" i="2" s="1"/>
  <c r="I44" i="15" l="1"/>
  <c r="I48" i="15" s="1"/>
  <c r="I54" i="15"/>
  <c r="I64" i="15" s="1"/>
  <c r="I65" i="15" s="1"/>
  <c r="I67" i="15" s="1"/>
  <c r="I85" i="15"/>
  <c r="H52" i="15"/>
  <c r="H94" i="15"/>
  <c r="H96" i="15" s="1"/>
  <c r="H98" i="15" s="1"/>
  <c r="H100" i="15" s="1"/>
  <c r="H101" i="15" s="1"/>
  <c r="H102" i="15" s="1"/>
  <c r="H103" i="15" s="1"/>
  <c r="H104" i="15" s="1"/>
  <c r="H105" i="15" s="1"/>
  <c r="H110" i="15"/>
  <c r="H114" i="15" s="1"/>
  <c r="I62" i="15"/>
  <c r="I112" i="15" s="1"/>
  <c r="G65" i="15"/>
  <c r="G67" i="15" s="1"/>
  <c r="G68" i="15" s="1"/>
  <c r="G77" i="15" s="1"/>
  <c r="AE18" i="1"/>
  <c r="G75" i="15"/>
  <c r="H75" i="15" s="1"/>
  <c r="G94" i="15"/>
  <c r="G96" i="15" s="1"/>
  <c r="G98" i="15" s="1"/>
  <c r="G100" i="15" s="1"/>
  <c r="G101" i="15" s="1"/>
  <c r="G52" i="15"/>
  <c r="F103" i="15"/>
  <c r="F104" i="15" s="1"/>
  <c r="F105" i="15" s="1"/>
  <c r="F130" i="15"/>
  <c r="F131" i="15"/>
  <c r="E73" i="15"/>
  <c r="D74" i="15"/>
  <c r="D132" i="15"/>
  <c r="H65" i="15"/>
  <c r="H67" i="15" s="1"/>
  <c r="H68" i="15" s="1"/>
  <c r="H77" i="15" s="1"/>
  <c r="AH21" i="2"/>
  <c r="AH22" i="2"/>
  <c r="AH26" i="2" s="1"/>
  <c r="AH27" i="2" s="1"/>
  <c r="AH32" i="2" s="1"/>
  <c r="AH34" i="2" s="1"/>
  <c r="AF16" i="1"/>
  <c r="AI20" i="2"/>
  <c r="AF17" i="1"/>
  <c r="AI17" i="2"/>
  <c r="AF19" i="1"/>
  <c r="AI18" i="2"/>
  <c r="AJ16" i="2"/>
  <c r="AF20" i="1"/>
  <c r="AI25" i="2"/>
  <c r="AI19" i="2"/>
  <c r="AG27" i="2"/>
  <c r="AG32" i="2"/>
  <c r="AG34" i="2" s="1"/>
  <c r="I86" i="15" l="1"/>
  <c r="I87" i="15" s="1"/>
  <c r="I88" i="15" s="1"/>
  <c r="I92" i="15" s="1"/>
  <c r="I95" i="15"/>
  <c r="I68" i="15"/>
  <c r="I77" i="15" s="1"/>
  <c r="I49" i="15"/>
  <c r="I110" i="15" s="1"/>
  <c r="I114" i="15" s="1"/>
  <c r="B122" i="15"/>
  <c r="D76" i="15"/>
  <c r="D10" i="15" s="1"/>
  <c r="D11" i="15" s="1"/>
  <c r="F73" i="15"/>
  <c r="E132" i="15"/>
  <c r="E74" i="15"/>
  <c r="E76" i="15" s="1"/>
  <c r="E10" i="15" s="1"/>
  <c r="E11" i="15" s="1"/>
  <c r="G102" i="15"/>
  <c r="G130" i="15"/>
  <c r="AI21" i="2"/>
  <c r="AJ19" i="2"/>
  <c r="AG16" i="1"/>
  <c r="AJ20" i="2"/>
  <c r="AG17" i="1"/>
  <c r="AJ17" i="2"/>
  <c r="AG19" i="1"/>
  <c r="AJ18" i="2"/>
  <c r="AG20" i="1"/>
  <c r="AJ25" i="2"/>
  <c r="AI22" i="2"/>
  <c r="AI26" i="2" s="1"/>
  <c r="AF18" i="1"/>
  <c r="E118" i="15" l="1"/>
  <c r="D118" i="15"/>
  <c r="G73" i="15"/>
  <c r="G131" i="15"/>
  <c r="G103" i="15"/>
  <c r="G104" i="15" s="1"/>
  <c r="G105" i="15" s="1"/>
  <c r="F74" i="15"/>
  <c r="F76" i="15" s="1"/>
  <c r="F10" i="15" s="1"/>
  <c r="F11" i="15" s="1"/>
  <c r="F132" i="15"/>
  <c r="I50" i="15"/>
  <c r="AI27" i="2"/>
  <c r="AI32" i="2"/>
  <c r="AI34" i="2" s="1"/>
  <c r="AG18" i="1"/>
  <c r="AJ21" i="2"/>
  <c r="AJ22" i="2" s="1"/>
  <c r="AJ26" i="2" s="1"/>
  <c r="F118" i="15" l="1"/>
  <c r="G132" i="15"/>
  <c r="H73" i="15"/>
  <c r="G74" i="15"/>
  <c r="G76" i="15" s="1"/>
  <c r="G10" i="15" s="1"/>
  <c r="G11" i="15" s="1"/>
  <c r="I94" i="15"/>
  <c r="I96" i="15" s="1"/>
  <c r="I52" i="15"/>
  <c r="I97" i="15"/>
  <c r="I75" i="15"/>
  <c r="H131" i="15"/>
  <c r="H130" i="15"/>
  <c r="AJ27" i="2"/>
  <c r="AJ32" i="2"/>
  <c r="AJ34" i="2" s="1"/>
  <c r="H132" i="15" l="1"/>
  <c r="G118" i="15"/>
  <c r="H74" i="15"/>
  <c r="H76" i="15" s="1"/>
  <c r="H10" i="15" s="1"/>
  <c r="H11" i="15" s="1"/>
  <c r="I98" i="15"/>
  <c r="I100" i="15" s="1"/>
  <c r="I101" i="15" s="1"/>
  <c r="I102" i="15" s="1"/>
  <c r="I73" i="15" s="1"/>
  <c r="I130" i="15"/>
  <c r="H118" i="15" l="1"/>
  <c r="I132" i="15"/>
  <c r="I74" i="15"/>
  <c r="I76" i="15" s="1"/>
  <c r="I10" i="15" s="1"/>
  <c r="I11" i="15" s="1"/>
  <c r="D13" i="15" s="1"/>
  <c r="I103" i="15"/>
  <c r="I104" i="15" s="1"/>
  <c r="I105" i="15" s="1"/>
  <c r="I131" i="15"/>
  <c r="I115" i="15" l="1"/>
  <c r="I116" i="15" s="1"/>
  <c r="I118" i="15" s="1"/>
  <c r="B118" i="15" s="1"/>
  <c r="B124" i="15" l="1"/>
  <c r="B126" i="15" s="1"/>
  <c r="N6" i="15" s="1"/>
  <c r="B120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6" authorId="0" shapeId="0" xr:uid="{2EF55E83-55D3-4A91-A576-1EB20934C9C0}">
      <text>
        <r>
          <rPr>
            <sz val="9"/>
            <color indexed="81"/>
            <rFont val="Tahoma"/>
            <family val="2"/>
          </rPr>
          <t>Nikanor:
separated because it is lumped together with other expenses on the IS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4" authorId="0" shapeId="0" xr:uid="{1868A3A9-6D29-4865-849C-9FA7DE57819C}">
      <text>
        <r>
          <rPr>
            <sz val="9"/>
            <color indexed="81"/>
            <rFont val="Tahoma"/>
            <family val="2"/>
          </rPr>
          <t>Nikanor:
separated because it is lumped together with other expenses on the IS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<sst xmlns="http://schemas.openxmlformats.org/spreadsheetml/2006/main" count="2108" uniqueCount="348">
  <si>
    <t>Powered by Clearbit</t>
  </si>
  <si>
    <t>NIKE Inc (NYS: NKE)</t>
  </si>
  <si>
    <t xml:space="preserve">Exchange rate used is that of the Year End reported date </t>
  </si>
  <si>
    <t xml:space="preserve">Standardized Annual Balance Sheet </t>
  </si>
  <si>
    <t>Report Date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</si>
  <si>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</si>
  <si>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</si>
  <si>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</si>
  <si>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</si>
  <si>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</si>
  <si>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</si>
  <si>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</si>
  <si>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</si>
  <si>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Cash &amp; Equivalents</t>
  </si>
  <si>
    <t>Short Term Investments</t>
  </si>
  <si>
    <t>Cash &amp; Equivs &amp; ST Investments</t>
  </si>
  <si>
    <t>Receivables (ST)</t>
  </si>
  <si>
    <t>Inventories</t>
  </si>
  <si>
    <t>Current Tax Assets</t>
  </si>
  <si>
    <t>-</t>
  </si>
  <si>
    <t>Other Current Assets</t>
  </si>
  <si>
    <t>Total Current Assets</t>
  </si>
  <si>
    <t>Gross Property Plant &amp; Equip</t>
  </si>
  <si>
    <t>Accumulated Depreciation</t>
  </si>
  <si>
    <t>Net Property Plant &amp; Equip</t>
  </si>
  <si>
    <t>Intangible Assets</t>
  </si>
  <si>
    <t>Other Assets</t>
  </si>
  <si>
    <t>Total Assets</t>
  </si>
  <si>
    <t>Accounts Payable &amp; Accrued Exps</t>
  </si>
  <si>
    <t>Accounts Payable</t>
  </si>
  <si>
    <t>Accrued Expenses</t>
  </si>
  <si>
    <t>Current Debt</t>
  </si>
  <si>
    <t>Discontinued Ops (ST Liab)</t>
  </si>
  <si>
    <t>Other Current Liabilities</t>
  </si>
  <si>
    <t>Total Current Liabilities</t>
  </si>
  <si>
    <t>LT Debt &amp; Leases</t>
  </si>
  <si>
    <t>Minority Interests</t>
  </si>
  <si>
    <t>Other Liabilities</t>
  </si>
  <si>
    <t>Total Liabilities</t>
  </si>
  <si>
    <t>Common Share Capital</t>
  </si>
  <si>
    <t>Additional Paid-In Capital</t>
  </si>
  <si>
    <t>Retained Earnings</t>
  </si>
  <si>
    <t>Accum Other Comprehensive Income</t>
  </si>
  <si>
    <t>For Curr Trans (BS)</t>
  </si>
  <si>
    <t>Other Equity</t>
  </si>
  <si>
    <t>Total Equity</t>
  </si>
  <si>
    <t>Total Liabilities &amp; Equity</t>
  </si>
  <si>
    <t xml:space="preserve">Standardized Annual Income Statement </t>
  </si>
  <si>
    <t>Total Revenue</t>
  </si>
  <si>
    <t>Direct Costs</t>
  </si>
  <si>
    <t>Gross Profit</t>
  </si>
  <si>
    <t>Selling General &amp; Admin</t>
  </si>
  <si>
    <t>Other Operating Expense</t>
  </si>
  <si>
    <t>Total Indirect Operating Costs</t>
  </si>
  <si>
    <t>Interest Income</t>
  </si>
  <si>
    <t>Other Non-Operating Income</t>
  </si>
  <si>
    <t>Total Non-Operating Income</t>
  </si>
  <si>
    <t>Taxation</t>
  </si>
  <si>
    <t>Earnings After Tax</t>
  </si>
  <si>
    <t>Discontinued Operations</t>
  </si>
  <si>
    <t>Extraordinary Items</t>
  </si>
  <si>
    <t>Accounting Changes</t>
  </si>
  <si>
    <t>Net Income</t>
  </si>
  <si>
    <t>Preference Dividends &amp; Similar</t>
  </si>
  <si>
    <t>Net Income to Common</t>
  </si>
  <si>
    <t>Average Shares Basic</t>
  </si>
  <si>
    <t>EPS Net Basic</t>
  </si>
  <si>
    <t>EPS Continuing Basic</t>
  </si>
  <si>
    <t>Average Shares Diluted</t>
  </si>
  <si>
    <t>EPS Net Diluted</t>
  </si>
  <si>
    <t>EPS Continuing Diluted</t>
  </si>
  <si>
    <t>Shares Outstanding</t>
  </si>
  <si>
    <t xml:space="preserve">Standardized Annual Cash Flows </t>
  </si>
  <si>
    <t>Adjustments from Inc to Cash</t>
  </si>
  <si>
    <t>Change in Working Capital</t>
  </si>
  <si>
    <t>Cash Flow from Operations</t>
  </si>
  <si>
    <t>Purchase of Pty Plant &amp; Equip</t>
  </si>
  <si>
    <t>Purchase of Investments</t>
  </si>
  <si>
    <t>Proceeds from Pty Plant &amp; Equip</t>
  </si>
  <si>
    <t>Disposal of Investments</t>
  </si>
  <si>
    <t>Change in Business Activities</t>
  </si>
  <si>
    <t>Other Investing Cash Flows</t>
  </si>
  <si>
    <t>Cash Flow from Investing</t>
  </si>
  <si>
    <t>Change in ST Debt</t>
  </si>
  <si>
    <t>Change in LT Debt</t>
  </si>
  <si>
    <t>Change in Equity</t>
  </si>
  <si>
    <t>Payment of Dividends</t>
  </si>
  <si>
    <t>Other Financing Cash Flows</t>
  </si>
  <si>
    <t>Cash Flow from Financing</t>
  </si>
  <si>
    <t>Effect of Exchange Rate</t>
  </si>
  <si>
    <t>Change in Cash</t>
  </si>
  <si>
    <t>Opening Cash</t>
  </si>
  <si>
    <t>Closing Cash</t>
  </si>
  <si>
    <t>Depn &amp; Amortn (CF)</t>
  </si>
  <si>
    <t>Net Purch of Pty Plant &amp; Equip</t>
  </si>
  <si>
    <t>Sales Growth</t>
  </si>
  <si>
    <t>AVG SGrowth</t>
  </si>
  <si>
    <t>St.Dev</t>
  </si>
  <si>
    <t>Common Size</t>
  </si>
  <si>
    <t>Average</t>
  </si>
  <si>
    <t>Operating Income (EBIT)</t>
  </si>
  <si>
    <t>Earnings Before Tax (EBT)</t>
  </si>
  <si>
    <t>percent of assets</t>
  </si>
  <si>
    <t>percent of sales</t>
  </si>
  <si>
    <t>Assumptions</t>
  </si>
  <si>
    <t>Skechers USA Inc (NYS: SKX)</t>
  </si>
  <si>
    <t>12/31/2020</t>
  </si>
  <si>
    <t>12/31/2019</t>
  </si>
  <si>
    <t>12/31/2018</t>
  </si>
  <si>
    <t>12/31/2017</t>
  </si>
  <si>
    <t>12/31/2016</t>
  </si>
  <si>
    <t>12/31/2015</t>
  </si>
  <si>
    <t>12/31/2014</t>
  </si>
  <si>
    <t>12/31/2013</t>
  </si>
  <si>
    <t>12/31/2012</t>
  </si>
  <si>
    <t>12/31/2011</t>
  </si>
  <si>
    <t>Long Term Investments</t>
  </si>
  <si>
    <t>Deferred LT Assets</t>
  </si>
  <si>
    <t>Deferred LT Liabilities</t>
  </si>
  <si>
    <t>Sales Revenue</t>
  </si>
  <si>
    <t>Other Revenue</t>
  </si>
  <si>
    <t>Operating Income</t>
  </si>
  <si>
    <t>Gains on Sale of Assets</t>
  </si>
  <si>
    <t>Foreign Exchange Gains</t>
  </si>
  <si>
    <t>Earnings Before Tax</t>
  </si>
  <si>
    <t>Columbia Sportswear Co. (NMS: COLM)</t>
  </si>
  <si>
    <t>Under Armour Inc (NYS: UAA)</t>
  </si>
  <si>
    <t>Restruct Remediation &amp; Impair</t>
  </si>
  <si>
    <t>Adidas AG (NBB: ADDY Y)</t>
  </si>
  <si>
    <t>Prepayments (ST)</t>
  </si>
  <si>
    <t>Assets Held for Sale (ST)</t>
  </si>
  <si>
    <t>Current Lease Obligations</t>
  </si>
  <si>
    <t>Pensions &amp; OPEB</t>
  </si>
  <si>
    <t>Research &amp; Development</t>
  </si>
  <si>
    <t>Puma SE (NBB: PUMS Y)</t>
  </si>
  <si>
    <t>Treasury Stock</t>
  </si>
  <si>
    <t>Equity Earnings</t>
  </si>
  <si>
    <t>EBIT/TA</t>
  </si>
  <si>
    <t>NI/TA</t>
  </si>
  <si>
    <t>NI/TE</t>
  </si>
  <si>
    <t>Gross margin</t>
  </si>
  <si>
    <t>RD/Sales</t>
  </si>
  <si>
    <t>NI/Revenue</t>
  </si>
  <si>
    <t>COGS/Sales</t>
  </si>
  <si>
    <t>SGA/Sales</t>
  </si>
  <si>
    <t>AR/Sales</t>
  </si>
  <si>
    <t>Sales growth</t>
  </si>
  <si>
    <t>R&amp;D growth</t>
  </si>
  <si>
    <t xml:space="preserve">Assumptions: </t>
  </si>
  <si>
    <t>Perpetual sales</t>
  </si>
  <si>
    <t>Assumprions:</t>
  </si>
  <si>
    <t>Profit Margin</t>
  </si>
  <si>
    <t>Cashflow</t>
  </si>
  <si>
    <t>Operating Cash flow</t>
  </si>
  <si>
    <t>change CAPEX</t>
  </si>
  <si>
    <t>change NWC</t>
  </si>
  <si>
    <t>CFFA</t>
  </si>
  <si>
    <t>Growth</t>
  </si>
  <si>
    <t>Sales</t>
  </si>
  <si>
    <t>Industry</t>
  </si>
  <si>
    <t>Asics Corp (NBB: ASCC Y)</t>
  </si>
  <si>
    <t>Receivables (LT)</t>
  </si>
  <si>
    <t>Nike</t>
  </si>
  <si>
    <t>GDP</t>
  </si>
  <si>
    <t>Profitability/Return on Investment</t>
  </si>
  <si>
    <t>Std.Dev</t>
  </si>
  <si>
    <t>NI/TA (ROA)</t>
  </si>
  <si>
    <t>NI/TE (ROE)</t>
  </si>
  <si>
    <t>CGS/Revenue</t>
  </si>
  <si>
    <t>SGA/Revenue</t>
  </si>
  <si>
    <t>Operating Costs/Sales</t>
  </si>
  <si>
    <t>Tax rate</t>
  </si>
  <si>
    <t xml:space="preserve">Interest (on avg debt) </t>
  </si>
  <si>
    <t>Net income/Revenue</t>
  </si>
  <si>
    <t>AP, Acr Exp/Sales</t>
  </si>
  <si>
    <t>Depreciation/FA</t>
  </si>
  <si>
    <t>FA/Sales</t>
  </si>
  <si>
    <t>Other Assets/Sales</t>
  </si>
  <si>
    <t>Operating Efficiency</t>
  </si>
  <si>
    <t>Other exp/Sales</t>
  </si>
  <si>
    <t>Revenue/TA</t>
  </si>
  <si>
    <t>Sales/AR</t>
  </si>
  <si>
    <t>Receivable/Days</t>
  </si>
  <si>
    <t>Sales/Payable</t>
  </si>
  <si>
    <t>Payable/Days</t>
  </si>
  <si>
    <t>Leverage</t>
  </si>
  <si>
    <t>TD/TA</t>
  </si>
  <si>
    <t>Debt/Equity</t>
  </si>
  <si>
    <t>TA/Equity</t>
  </si>
  <si>
    <t>EBIT/Interest</t>
  </si>
  <si>
    <t>Liquidity</t>
  </si>
  <si>
    <t>CA/CL</t>
  </si>
  <si>
    <t>Cash + AR/CL</t>
  </si>
  <si>
    <t>Cash/Revenue</t>
  </si>
  <si>
    <t xml:space="preserve">Dividend </t>
  </si>
  <si>
    <t>Payout</t>
  </si>
  <si>
    <t>External Factors</t>
  </si>
  <si>
    <t>Risk Free Rate</t>
  </si>
  <si>
    <t>Market risk premium</t>
  </si>
  <si>
    <t>Interest rate on debt (cost of debt)</t>
  </si>
  <si>
    <t>Annual sales growth</t>
  </si>
  <si>
    <t>Cost of equity</t>
  </si>
  <si>
    <t>Capital Structure (% debt)</t>
  </si>
  <si>
    <t>WACC (discount rate)</t>
  </si>
  <si>
    <t>Perpetual CF growth</t>
  </si>
  <si>
    <t>Perpetual discount</t>
  </si>
  <si>
    <t>Payout and financing</t>
  </si>
  <si>
    <t>Debt portion to fin operations</t>
  </si>
  <si>
    <t>Payout ratio</t>
  </si>
  <si>
    <t>Parameter Estimates</t>
  </si>
  <si>
    <t>Depreciation/Fixed Assets</t>
  </si>
  <si>
    <t>Cash/Sales</t>
  </si>
  <si>
    <t>Fixed Assets/Sales</t>
  </si>
  <si>
    <t>AP. Acr Exp etc/Sales</t>
  </si>
  <si>
    <t>Beta</t>
  </si>
  <si>
    <t>Number of shares</t>
  </si>
  <si>
    <t>Income Statement</t>
  </si>
  <si>
    <t>Interest Expense</t>
  </si>
  <si>
    <t>Other Non-Operating Exp</t>
  </si>
  <si>
    <t>Total Non-Operating Exp</t>
  </si>
  <si>
    <t>Profit margin</t>
  </si>
  <si>
    <t>Depreciation</t>
  </si>
  <si>
    <t>Balance Sheet</t>
  </si>
  <si>
    <t>Other Cur Asstets</t>
  </si>
  <si>
    <t>Total LT Assets</t>
  </si>
  <si>
    <t>AP, Accr Exp, etc</t>
  </si>
  <si>
    <t>Other Curr L (customers)</t>
  </si>
  <si>
    <t>LT Debt &amp; Leases &amp; Other long</t>
  </si>
  <si>
    <t>check</t>
  </si>
  <si>
    <t>Investment Module</t>
  </si>
  <si>
    <t>Current Asset Investment</t>
  </si>
  <si>
    <t>Investment in new Fixed Assets</t>
  </si>
  <si>
    <t>Replacement of Depreciated Assets</t>
  </si>
  <si>
    <t>Fixed Asset Investment</t>
  </si>
  <si>
    <t>Total Investment</t>
  </si>
  <si>
    <t>Financiang Module</t>
  </si>
  <si>
    <t>Required financing</t>
  </si>
  <si>
    <t>Sources of funds:</t>
  </si>
  <si>
    <t>Net income</t>
  </si>
  <si>
    <t>Earnings CF</t>
  </si>
  <si>
    <t>Minimum Dividend</t>
  </si>
  <si>
    <t>Internal Financing</t>
  </si>
  <si>
    <t>Spontaneous Financiang (CL)</t>
  </si>
  <si>
    <t>Total int and spont financing</t>
  </si>
  <si>
    <t>Required external financing</t>
  </si>
  <si>
    <t>Debt issued</t>
  </si>
  <si>
    <t>Equity issued</t>
  </si>
  <si>
    <t>Total discretionary financing</t>
  </si>
  <si>
    <t>Total financing</t>
  </si>
  <si>
    <t>Cash flow</t>
  </si>
  <si>
    <t>Operating CF</t>
  </si>
  <si>
    <t>Net CAPEX</t>
  </si>
  <si>
    <t>Net NWC</t>
  </si>
  <si>
    <t>Free cash flow`</t>
  </si>
  <si>
    <t>Enterprise Value</t>
  </si>
  <si>
    <t>EV/share</t>
  </si>
  <si>
    <t>Net Debt</t>
  </si>
  <si>
    <t>Equity Value</t>
  </si>
  <si>
    <t>Proj Stock Price</t>
  </si>
  <si>
    <t>Interest and Debt Service</t>
  </si>
  <si>
    <t>Interest expense</t>
  </si>
  <si>
    <t>Total Interest bearing debt</t>
  </si>
  <si>
    <t>Total debt</t>
  </si>
  <si>
    <t>Date</t>
  </si>
  <si>
    <t>Nike Return</t>
  </si>
  <si>
    <t>Nike Price</t>
  </si>
  <si>
    <t>S&amp;P500 Price</t>
  </si>
  <si>
    <t>S&amp;P Return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</si>
  <si>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</si>
  <si>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</si>
  <si>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</si>
  <si>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</si>
  <si>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</si>
  <si>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</si>
  <si>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</si>
  <si>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</si>
  <si>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</si>
  <si>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</si>
  <si>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</si>
  <si>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</si>
  <si>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</si>
  <si>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</si>
  <si>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</si>
  <si>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</si>
  <si>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</si>
  <si>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</si>
  <si>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</si>
  <si>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</si>
  <si>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</si>
  <si>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</si>
  <si>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</si>
  <si>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</si>
  <si>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Market Cap</t>
  </si>
  <si>
    <t>Shares outstanding</t>
  </si>
  <si>
    <t>NET INCOME (last)</t>
  </si>
  <si>
    <t>EBITDA</t>
  </si>
  <si>
    <t>SALES</t>
  </si>
  <si>
    <t>BOOK VALUE (EQUITY)</t>
  </si>
  <si>
    <t>P/E (forward or last earnings)</t>
  </si>
  <si>
    <t>EBITDA multiplier</t>
  </si>
  <si>
    <t>Sales multiplier</t>
  </si>
  <si>
    <t>Book Value multiplier</t>
  </si>
  <si>
    <t>NKE</t>
  </si>
  <si>
    <t>SKX</t>
  </si>
  <si>
    <t xml:space="preserve">NET INCOME </t>
  </si>
  <si>
    <t>COLM</t>
  </si>
  <si>
    <t>UAA</t>
  </si>
  <si>
    <t>ADDY</t>
  </si>
  <si>
    <t>Current Stock Price</t>
  </si>
  <si>
    <t>PUMSY</t>
  </si>
  <si>
    <t>ASCCY</t>
  </si>
  <si>
    <t>Cap Based on AVG</t>
  </si>
  <si>
    <t>Price per share</t>
  </si>
  <si>
    <t>Average Sales Growth</t>
  </si>
  <si>
    <t>Stdev</t>
  </si>
  <si>
    <t>Average Price</t>
  </si>
  <si>
    <t>SKX Price</t>
  </si>
  <si>
    <t>SKX Return</t>
  </si>
  <si>
    <t>COLM Price</t>
  </si>
  <si>
    <t>COLM Return</t>
  </si>
  <si>
    <t>UAA Price</t>
  </si>
  <si>
    <t>UAA Return</t>
  </si>
  <si>
    <t>ADDYY Price</t>
  </si>
  <si>
    <t>ADDYY Return</t>
  </si>
  <si>
    <t>Inventory/Revenue</t>
  </si>
  <si>
    <t>Terminal Value</t>
  </si>
  <si>
    <t>Factors</t>
  </si>
  <si>
    <t>Results</t>
  </si>
  <si>
    <t>Free cash flow</t>
  </si>
  <si>
    <t>EV/Share</t>
  </si>
  <si>
    <t>Projected Stock Price</t>
  </si>
  <si>
    <t>Number of Share</t>
  </si>
  <si>
    <t>Inventory Turnover</t>
  </si>
  <si>
    <t>Days in Inventory</t>
  </si>
  <si>
    <t xml:space="preserve">P/E </t>
  </si>
  <si>
    <t>$214 Billion USD</t>
  </si>
  <si>
    <t>Close</t>
  </si>
  <si>
    <t>Day's Range</t>
  </si>
  <si>
    <t>52 Week Range</t>
  </si>
  <si>
    <t>$130.70 - 133.62</t>
  </si>
  <si>
    <t>$125.44 - $179.10</t>
  </si>
  <si>
    <t>$207.43 Billion</t>
  </si>
  <si>
    <t>P/E Ratio</t>
  </si>
  <si>
    <t>Diluted EPS</t>
  </si>
  <si>
    <t>Dividends Per Share</t>
  </si>
  <si>
    <t>Dividend Yield</t>
  </si>
  <si>
    <r>
      <rPr>
        <b/>
        <sz val="12"/>
        <color rgb="FF000000"/>
        <rFont val="Times New Roman"/>
        <family val="1"/>
      </rPr>
      <t>NIKE (NYSE : NKE) - March 4, 2022</t>
    </r>
    <r>
      <rPr>
        <sz val="12"/>
        <color rgb="FF000000"/>
        <rFont val="Times New Roman"/>
        <family val="1"/>
      </rPr>
      <t xml:space="preserve">
Industry : Footwear Merchant Wholesalers (NAICS 424340)</t>
    </r>
  </si>
  <si>
    <t>Inventories/Sales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</si>
</sst>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3" formatCode="_(* #,##0.00_);_(* \(#,##0.00\);_(* &quot;-&quot;??_);_(@_)"/>
    <numFmt numFmtId="164" formatCode="0.0"/>
    <numFmt numFmtId="165" formatCode="0.000"/>
    <numFmt numFmtId="166" formatCode="0.0%"/>
    <numFmt numFmtId="167" formatCode="_(* #,##0_);_(* \(#,##0\);_(* &quot;-&quot;??_);_(@_)"/>
  </numFmts>
  <fonts count="30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5"/>
      <name val="Arial"/>
      <family val="2"/>
    </font>
    <font>
      <b/>
      <sz val="1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4"/>
      <color indexed="17"/>
      <name val="Arial"/>
      <family val="2"/>
    </font>
    <font>
      <b/>
      <sz val="12"/>
      <color indexed="17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color indexed="57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9"/>
      <color indexed="81"/>
      <name val="Tahoma"/>
      <family val="2"/>
    </font>
    <font>
      <b/>
      <i/>
      <sz val="10"/>
      <color rgb="FF000000"/>
      <name val="Arial"/>
      <family val="2"/>
    </font>
    <font>
      <b/>
      <sz val="10"/>
      <color rgb="FF339966"/>
      <name val="Arial"/>
      <family val="2"/>
    </font>
    <font>
      <i/>
      <sz val="10"/>
      <color rgb="FF000000"/>
      <name val="Arial"/>
      <family val="2"/>
    </font>
    <font>
      <sz val="10"/>
      <color rgb="FF339966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4" fillId="0" borderId="0"/>
    <xf numFmtId="43" fontId="24" fillId="0" borderId="0" applyFont="0" applyFill="0" applyBorder="0" applyAlignment="0" applyProtection="0"/>
  </cellStyleXfs>
  <cellXfs count="1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1" fillId="0" borderId="0" xfId="2" applyFont="1" applyAlignment="1">
      <alignment horizontal="left"/>
    </xf>
    <xf numFmtId="0" fontId="4" fillId="0" borderId="0" xfId="2"/>
    <xf numFmtId="0" fontId="2" fillId="0" borderId="0" xfId="2" applyFont="1" applyAlignment="1">
      <alignment horizontal="left"/>
    </xf>
    <xf numFmtId="0" fontId="4" fillId="0" borderId="0" xfId="2" applyAlignment="1">
      <alignment horizontal="left" vertical="top" wrapText="1"/>
    </xf>
    <xf numFmtId="0" fontId="3" fillId="0" borderId="0" xfId="2" applyFont="1" applyAlignment="1">
      <alignment vertical="top" wrapText="1"/>
    </xf>
    <xf numFmtId="0" fontId="3" fillId="0" borderId="0" xfId="2" applyFont="1" applyAlignment="1">
      <alignment horizontal="left" vertical="top"/>
    </xf>
    <xf numFmtId="0" fontId="3" fillId="0" borderId="0" xfId="2" applyFont="1" applyAlignment="1">
      <alignment horizontal="right" vertical="top" wrapText="1"/>
    </xf>
    <xf numFmtId="0" fontId="4" fillId="0" borderId="0" xfId="2" applyAlignment="1">
      <alignment horizontal="left"/>
    </xf>
    <xf numFmtId="1" fontId="4" fillId="0" borderId="0" xfId="2" applyNumberFormat="1"/>
    <xf numFmtId="0" fontId="4" fillId="0" borderId="0" xfId="2" applyAlignment="1">
      <alignment horizontal="right"/>
    </xf>
    <xf numFmtId="2" fontId="4" fillId="0" borderId="0" xfId="2" applyNumberFormat="1"/>
    <xf numFmtId="164" fontId="4" fillId="0" borderId="0" xfId="2" applyNumberFormat="1"/>
    <xf numFmtId="0" fontId="3" fillId="0" borderId="0" xfId="2" applyFont="1" applyAlignment="1">
      <alignment horizontal="left"/>
    </xf>
    <xf numFmtId="1" fontId="3" fillId="0" borderId="0" xfId="2" applyNumberFormat="1" applyFont="1"/>
    <xf numFmtId="0" fontId="3" fillId="0" borderId="0" xfId="2" applyFont="1"/>
    <xf numFmtId="10" fontId="4" fillId="0" borderId="0" xfId="1" applyNumberFormat="1"/>
    <xf numFmtId="10" fontId="3" fillId="2" borderId="0" xfId="1" applyNumberFormat="1" applyFont="1" applyFill="1"/>
    <xf numFmtId="10" fontId="5" fillId="2" borderId="0" xfId="2" applyNumberFormat="1" applyFont="1" applyFill="1"/>
    <xf numFmtId="10" fontId="5" fillId="2" borderId="0" xfId="1" applyNumberFormat="1" applyFont="1" applyFill="1"/>
    <xf numFmtId="1" fontId="3" fillId="0" borderId="0" xfId="2" applyNumberFormat="1" applyFont="1" applyAlignment="1">
      <alignment horizontal="right"/>
    </xf>
    <xf numFmtId="10" fontId="3" fillId="0" borderId="0" xfId="1" applyNumberFormat="1" applyFont="1"/>
    <xf numFmtId="10" fontId="3" fillId="0" borderId="0" xfId="2" applyNumberFormat="1" applyFont="1"/>
    <xf numFmtId="1" fontId="3" fillId="0" borderId="0" xfId="0" applyNumberFormat="1" applyFont="1"/>
    <xf numFmtId="0" fontId="3" fillId="0" borderId="0" xfId="0" applyFont="1"/>
    <xf numFmtId="10" fontId="0" fillId="0" borderId="0" xfId="1" applyNumberFormat="1" applyFont="1"/>
    <xf numFmtId="0" fontId="4" fillId="0" borderId="0" xfId="0" applyFont="1"/>
    <xf numFmtId="10" fontId="0" fillId="0" borderId="0" xfId="0" applyNumberFormat="1"/>
    <xf numFmtId="0" fontId="6" fillId="0" borderId="0" xfId="0" applyFont="1"/>
    <xf numFmtId="9" fontId="0" fillId="0" borderId="0" xfId="0" applyNumberFormat="1"/>
    <xf numFmtId="0" fontId="7" fillId="0" borderId="0" xfId="0" applyFont="1" applyAlignment="1">
      <alignment horizontal="left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right" vertical="top" wrapText="1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0" fontId="4" fillId="0" borderId="0" xfId="1" applyNumberFormat="1" applyFont="1"/>
    <xf numFmtId="0" fontId="9" fillId="0" borderId="0" xfId="0" applyFont="1"/>
    <xf numFmtId="9" fontId="10" fillId="0" borderId="0" xfId="0" applyNumberFormat="1" applyFont="1"/>
    <xf numFmtId="9" fontId="11" fillId="0" borderId="0" xfId="0" applyNumberFormat="1" applyFont="1"/>
    <xf numFmtId="9" fontId="12" fillId="0" borderId="0" xfId="1" applyFont="1" applyFill="1" applyAlignment="1">
      <alignment horizontal="left"/>
    </xf>
    <xf numFmtId="9" fontId="6" fillId="0" borderId="0" xfId="1" applyFont="1" applyFill="1" applyAlignment="1">
      <alignment horizontal="left"/>
    </xf>
    <xf numFmtId="10" fontId="6" fillId="0" borderId="0" xfId="1" applyNumberFormat="1" applyFont="1" applyFill="1" applyAlignment="1">
      <alignment horizontal="left"/>
    </xf>
    <xf numFmtId="9" fontId="6" fillId="0" borderId="0" xfId="1" applyNumberFormat="1" applyFont="1" applyFill="1" applyAlignment="1">
      <alignment horizontal="left"/>
    </xf>
    <xf numFmtId="9" fontId="4" fillId="0" borderId="0" xfId="1" applyFont="1"/>
    <xf numFmtId="10" fontId="3" fillId="0" borderId="0" xfId="1" applyNumberFormat="1" applyFont="1" applyAlignment="1">
      <alignment horizontal="left"/>
    </xf>
    <xf numFmtId="0" fontId="6" fillId="0" borderId="0" xfId="0" applyFont="1" applyAlignment="1">
      <alignment horizontal="right"/>
    </xf>
    <xf numFmtId="10" fontId="4" fillId="0" borderId="0" xfId="2" applyNumberFormat="1"/>
    <xf numFmtId="0" fontId="13" fillId="0" borderId="0" xfId="0" applyFont="1"/>
    <xf numFmtId="0" fontId="12" fillId="0" borderId="0" xfId="0" applyFont="1"/>
    <xf numFmtId="10" fontId="0" fillId="3" borderId="0" xfId="1" applyNumberFormat="1" applyFont="1" applyFill="1"/>
    <xf numFmtId="0" fontId="14" fillId="0" borderId="0" xfId="0" applyFont="1"/>
    <xf numFmtId="0" fontId="14" fillId="3" borderId="0" xfId="0" applyFont="1" applyFill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/>
    <xf numFmtId="0" fontId="17" fillId="0" borderId="0" xfId="0" applyFont="1"/>
    <xf numFmtId="0" fontId="0" fillId="3" borderId="0" xfId="0" applyFill="1"/>
    <xf numFmtId="9" fontId="11" fillId="3" borderId="0" xfId="0" applyNumberFormat="1" applyFont="1" applyFill="1"/>
    <xf numFmtId="10" fontId="14" fillId="0" borderId="0" xfId="0" applyNumberFormat="1" applyFont="1"/>
    <xf numFmtId="9" fontId="14" fillId="0" borderId="0" xfId="0" applyNumberFormat="1" applyFont="1"/>
    <xf numFmtId="2" fontId="0" fillId="0" borderId="0" xfId="1" applyNumberFormat="1" applyFont="1"/>
    <xf numFmtId="10" fontId="3" fillId="0" borderId="0" xfId="0" applyNumberFormat="1" applyFont="1"/>
    <xf numFmtId="0" fontId="20" fillId="0" borderId="0" xfId="0" applyFont="1" applyAlignment="1">
      <alignment horizontal="left"/>
    </xf>
    <xf numFmtId="1" fontId="20" fillId="0" borderId="0" xfId="0" applyNumberFormat="1" applyFont="1"/>
    <xf numFmtId="10" fontId="20" fillId="0" borderId="0" xfId="1" applyNumberFormat="1" applyFont="1"/>
    <xf numFmtId="10" fontId="20" fillId="0" borderId="0" xfId="0" applyNumberFormat="1" applyFont="1"/>
    <xf numFmtId="0" fontId="20" fillId="0" borderId="0" xfId="0" applyFont="1"/>
    <xf numFmtId="9" fontId="21" fillId="0" borderId="0" xfId="0" applyNumberFormat="1" applyFont="1"/>
    <xf numFmtId="3" fontId="3" fillId="0" borderId="0" xfId="0" applyNumberFormat="1" applyFont="1"/>
    <xf numFmtId="3" fontId="0" fillId="0" borderId="0" xfId="0" applyNumberFormat="1"/>
    <xf numFmtId="3" fontId="20" fillId="0" borderId="0" xfId="0" applyNumberFormat="1" applyFont="1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2" fillId="0" borderId="2" xfId="0" applyFont="1" applyFill="1" applyBorder="1" applyAlignment="1">
      <alignment horizontal="center"/>
    </xf>
    <xf numFmtId="0" fontId="22" fillId="0" borderId="2" xfId="0" applyFont="1" applyFill="1" applyBorder="1" applyAlignment="1">
      <alignment horizontal="centerContinuous"/>
    </xf>
    <xf numFmtId="0" fontId="23" fillId="0" borderId="0" xfId="0" applyFont="1"/>
    <xf numFmtId="0" fontId="21" fillId="3" borderId="0" xfId="0" applyFont="1" applyFill="1"/>
    <xf numFmtId="166" fontId="14" fillId="0" borderId="0" xfId="0" applyNumberFormat="1" applyFont="1"/>
    <xf numFmtId="166" fontId="0" fillId="0" borderId="0" xfId="0" applyNumberFormat="1"/>
    <xf numFmtId="165" fontId="21" fillId="3" borderId="0" xfId="0" applyNumberFormat="1" applyFont="1" applyFill="1"/>
    <xf numFmtId="43" fontId="25" fillId="0" borderId="0" xfId="3" applyFont="1"/>
    <xf numFmtId="2" fontId="0" fillId="0" borderId="3" xfId="0" applyNumberFormat="1" applyBorder="1"/>
    <xf numFmtId="2" fontId="3" fillId="3" borderId="0" xfId="0" applyNumberFormat="1" applyFont="1" applyFill="1"/>
    <xf numFmtId="167" fontId="26" fillId="0" borderId="0" xfId="3" applyNumberFormat="1" applyFont="1"/>
    <xf numFmtId="167" fontId="0" fillId="0" borderId="0" xfId="3" applyNumberFormat="1" applyFont="1"/>
    <xf numFmtId="167" fontId="3" fillId="0" borderId="0" xfId="3" applyNumberFormat="1" applyFont="1"/>
    <xf numFmtId="167" fontId="20" fillId="0" borderId="0" xfId="3" applyNumberFormat="1" applyFont="1"/>
    <xf numFmtId="2" fontId="4" fillId="0" borderId="0" xfId="0" applyNumberFormat="1" applyFont="1"/>
    <xf numFmtId="43" fontId="0" fillId="0" borderId="0" xfId="3" applyNumberFormat="1" applyFont="1"/>
    <xf numFmtId="43" fontId="0" fillId="0" borderId="0" xfId="0" applyNumberFormat="1"/>
    <xf numFmtId="0" fontId="3" fillId="3" borderId="0" xfId="0" applyFont="1" applyFill="1"/>
    <xf numFmtId="43" fontId="3" fillId="3" borderId="0" xfId="0" applyNumberFormat="1" applyFont="1" applyFill="1"/>
    <xf numFmtId="0" fontId="0" fillId="0" borderId="0" xfId="0" applyFill="1"/>
    <xf numFmtId="0" fontId="21" fillId="0" borderId="0" xfId="0" applyFont="1" applyFill="1"/>
    <xf numFmtId="0" fontId="20" fillId="0" borderId="0" xfId="0" applyFont="1" applyFill="1"/>
    <xf numFmtId="0" fontId="3" fillId="0" borderId="0" xfId="0" applyFont="1" applyFill="1"/>
    <xf numFmtId="0" fontId="26" fillId="3" borderId="0" xfId="0" applyFont="1" applyFill="1"/>
    <xf numFmtId="167" fontId="0" fillId="0" borderId="0" xfId="0" applyNumberFormat="1"/>
    <xf numFmtId="0" fontId="3" fillId="4" borderId="4" xfId="0" applyFont="1" applyFill="1" applyBorder="1"/>
    <xf numFmtId="0" fontId="3" fillId="4" borderId="5" xfId="0" applyFont="1" applyFill="1" applyBorder="1"/>
    <xf numFmtId="10" fontId="0" fillId="4" borderId="4" xfId="1" applyNumberFormat="1" applyFont="1" applyFill="1" applyBorder="1"/>
    <xf numFmtId="10" fontId="0" fillId="4" borderId="5" xfId="1" applyNumberFormat="1" applyFont="1" applyFill="1" applyBorder="1"/>
    <xf numFmtId="165" fontId="0" fillId="4" borderId="4" xfId="1" applyNumberFormat="1" applyFont="1" applyFill="1" applyBorder="1"/>
    <xf numFmtId="0" fontId="3" fillId="4" borderId="3" xfId="0" applyFont="1" applyFill="1" applyBorder="1"/>
    <xf numFmtId="0" fontId="0" fillId="4" borderId="3" xfId="0" applyFill="1" applyBorder="1"/>
    <xf numFmtId="0" fontId="4" fillId="4" borderId="3" xfId="0" applyFont="1" applyFill="1" applyBorder="1"/>
    <xf numFmtId="165" fontId="0" fillId="4" borderId="5" xfId="1" applyNumberFormat="1" applyFont="1" applyFill="1" applyBorder="1"/>
    <xf numFmtId="0" fontId="25" fillId="4" borderId="3" xfId="0" applyFont="1" applyFill="1" applyBorder="1"/>
    <xf numFmtId="0" fontId="3" fillId="4" borderId="4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right" vertical="center"/>
    </xf>
    <xf numFmtId="10" fontId="0" fillId="4" borderId="4" xfId="1" applyNumberFormat="1" applyFont="1" applyFill="1" applyBorder="1" applyAlignment="1">
      <alignment horizontal="right" vertical="center"/>
    </xf>
    <xf numFmtId="10" fontId="0" fillId="4" borderId="5" xfId="1" applyNumberFormat="1" applyFont="1" applyFill="1" applyBorder="1" applyAlignment="1">
      <alignment horizontal="right" vertical="center"/>
    </xf>
    <xf numFmtId="1" fontId="0" fillId="4" borderId="4" xfId="1" applyNumberFormat="1" applyFont="1" applyFill="1" applyBorder="1" applyAlignment="1">
      <alignment horizontal="right" vertical="center"/>
    </xf>
    <xf numFmtId="1" fontId="0" fillId="4" borderId="5" xfId="1" applyNumberFormat="1" applyFont="1" applyFill="1" applyBorder="1" applyAlignment="1">
      <alignment horizontal="right" vertical="center"/>
    </xf>
    <xf numFmtId="2" fontId="0" fillId="4" borderId="4" xfId="1" applyNumberFormat="1" applyFont="1" applyFill="1" applyBorder="1" applyAlignment="1">
      <alignment horizontal="right" vertical="center"/>
    </xf>
    <xf numFmtId="2" fontId="25" fillId="4" borderId="4" xfId="1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/>
    </xf>
    <xf numFmtId="0" fontId="29" fillId="5" borderId="3" xfId="0" applyFont="1" applyFill="1" applyBorder="1" applyAlignment="1">
      <alignment horizontal="left" vertical="center"/>
    </xf>
    <xf numFmtId="0" fontId="29" fillId="5" borderId="3" xfId="0" applyFont="1" applyFill="1" applyBorder="1" applyAlignment="1">
      <alignment horizontal="right" vertical="center"/>
    </xf>
    <xf numFmtId="0" fontId="29" fillId="6" borderId="3" xfId="0" applyFont="1" applyFill="1" applyBorder="1" applyAlignment="1">
      <alignment horizontal="left"/>
    </xf>
    <xf numFmtId="8" fontId="29" fillId="6" borderId="3" xfId="0" applyNumberFormat="1" applyFont="1" applyFill="1" applyBorder="1" applyAlignment="1">
      <alignment horizontal="right"/>
    </xf>
    <xf numFmtId="0" fontId="29" fillId="5" borderId="3" xfId="0" applyFont="1" applyFill="1" applyBorder="1" applyAlignment="1">
      <alignment horizontal="left"/>
    </xf>
    <xf numFmtId="0" fontId="29" fillId="5" borderId="3" xfId="0" applyFont="1" applyFill="1" applyBorder="1" applyAlignment="1">
      <alignment horizontal="right"/>
    </xf>
    <xf numFmtId="0" fontId="29" fillId="6" borderId="3" xfId="0" applyFont="1" applyFill="1" applyBorder="1" applyAlignment="1">
      <alignment horizontal="right"/>
    </xf>
    <xf numFmtId="10" fontId="29" fillId="5" borderId="3" xfId="0" applyNumberFormat="1" applyFont="1" applyFill="1" applyBorder="1" applyAlignment="1">
      <alignment horizontal="right"/>
    </xf>
    <xf numFmtId="2" fontId="0" fillId="8" borderId="3" xfId="0" applyNumberFormat="1" applyFill="1" applyBorder="1"/>
    <xf numFmtId="0" fontId="0" fillId="0" borderId="7" xfId="0" applyBorder="1"/>
    <xf numFmtId="0" fontId="0" fillId="0" borderId="8" xfId="0" applyBorder="1"/>
    <xf numFmtId="0" fontId="12" fillId="0" borderId="9" xfId="0" applyFont="1" applyBorder="1"/>
    <xf numFmtId="167" fontId="25" fillId="0" borderId="10" xfId="3" applyNumberFormat="1" applyFont="1" applyBorder="1"/>
    <xf numFmtId="2" fontId="26" fillId="3" borderId="3" xfId="0" applyNumberFormat="1" applyFont="1" applyFill="1" applyBorder="1"/>
    <xf numFmtId="165" fontId="21" fillId="0" borderId="0" xfId="0" applyNumberFormat="1" applyFont="1" applyFill="1"/>
    <xf numFmtId="2" fontId="3" fillId="0" borderId="0" xfId="0" applyNumberFormat="1" applyFont="1"/>
    <xf numFmtId="0" fontId="4" fillId="0" borderId="0" xfId="2" applyAlignment="1">
      <alignment horizontal="center"/>
    </xf>
    <xf numFmtId="0" fontId="27" fillId="7" borderId="6" xfId="0" applyFont="1" applyFill="1" applyBorder="1" applyAlignment="1">
      <alignment horizontal="center" vertical="center" wrapText="1"/>
    </xf>
    <xf numFmtId="0" fontId="27" fillId="7" borderId="5" xfId="0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D415CFC2-8112-476F-8D55-0CF151452A68}"/>
    <cellStyle name="Percent" xfId="1" builtinId="5"/>
  </cellStyles>
  <dxfs count="0"/>
  <tableStyles count="0" defaultTableStyle="TableStyleMedium9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108923884514429E-2"/>
          <c:y val="0.17171296296296298"/>
          <c:w val="0.87733552055993003"/>
          <c:h val="0.6714577865266842"/>
        </c:manualLayout>
      </c:layout>
      <c:lineChart>
        <c:grouping val="standard"/>
        <c:varyColors val="0"/>
        <c:ser>
          <c:idx val="0"/>
          <c:order val="0"/>
          <c:tx>
            <c:strRef>
              <c:f>'Income Statement'!$A$53</c:f>
              <c:strCache>
                <c:ptCount val="1"/>
                <c:pt idx="0">
                  <c:v>Nike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'Income Statement'!$B$52:$K$52</c15:sqref>
                  </c15:fullRef>
                </c:ext>
              </c:extLst>
              <c:f>'Income Statement'!$C$52:$K$52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'Income Statement'!$B$53:$K$53</c15:sqref>
                  </c15:fullRef>
                </c:ext>
              </c:extLst>
              <c:f>'Income Statement'!$C$53:$K$53</c:f>
              <c:numCache>
                <c:formatCode>0.00%</c:formatCode>
                <c:ptCount val="9"/>
                <c:pt idx="0">
                  <c:v>4.9113063660477456E-2</c:v>
                </c:pt>
                <c:pt idx="1">
                  <c:v>9.8210405720380825E-2</c:v>
                </c:pt>
                <c:pt idx="2">
                  <c:v>0.10079499262563402</c:v>
                </c:pt>
                <c:pt idx="3">
                  <c:v>5.8004640371229696E-2</c:v>
                </c:pt>
                <c:pt idx="4">
                  <c:v>6.0971089696071165E-2</c:v>
                </c:pt>
                <c:pt idx="5">
                  <c:v>5.9592430858806403E-2</c:v>
                </c:pt>
                <c:pt idx="6">
                  <c:v>7.4731433909388134E-2</c:v>
                </c:pt>
                <c:pt idx="7">
                  <c:v>-4.3817266150267146E-2</c:v>
                </c:pt>
                <c:pt idx="8">
                  <c:v>0.1907600994572628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B-43D2-B0C2-31B3E5A44168}"/>
            </c:ext>
          </c:extLst>
        </c:ser>
        <c:ser>
          <c:idx val="1"/>
          <c:order val="1"/>
          <c:tx>
            <c:strRef>
              <c:f>'Income Statement'!$A$54</c:f>
              <c:strCache>
                <c:ptCount val="1"/>
                <c:pt idx="0">
                  <c:v>Industry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'Income Statement'!$B$52:$K$52</c15:sqref>
                  </c15:fullRef>
                </c:ext>
              </c:extLst>
              <c:f>'Income Statement'!$C$52:$K$52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'Income Statement'!$B$54:$K$54</c15:sqref>
                  </c15:fullRef>
                </c:ext>
              </c:extLst>
              <c:f>'Income Statement'!$C$54:$K$54</c:f>
              <c:numCache>
                <c:formatCode>0.00%</c:formatCode>
                <c:ptCount val="9"/>
                <c:pt idx="0">
                  <c:v>6.0432635701753896E-2</c:v>
                </c:pt>
                <c:pt idx="1">
                  <c:v>9.7960899919009345E-2</c:v>
                </c:pt>
                <c:pt idx="2">
                  <c:v>9.1761485019085057E-2</c:v>
                </c:pt>
                <c:pt idx="3">
                  <c:v>0.16330902548743706</c:v>
                </c:pt>
                <c:pt idx="4">
                  <c:v>7.8973575614068869E-2</c:v>
                </c:pt>
                <c:pt idx="5">
                  <c:v>0.13713653552038124</c:v>
                </c:pt>
                <c:pt idx="6">
                  <c:v>5.7427701516835183E-2</c:v>
                </c:pt>
                <c:pt idx="7">
                  <c:v>7.2087615126557328E-2</c:v>
                </c:pt>
                <c:pt idx="8">
                  <c:v>-9.5716876746088045E-2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BB-43D2-B0C2-31B3E5A44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176"/>
        <c:axId val="1075879008"/>
      </c:lineChart>
      <c:catAx>
        <c:axId val="1075878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9008"/>
        <c:crosses val="autoZero"/>
        <c:auto val="1"/>
        <c:lblAlgn val="ctr"/>
        <c:lblOffset val="100"/>
        <c:noMultiLvlLbl val="0"/>
      </c:catAx>
      <c:valAx>
        <c:axId val="107587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224146981627296"/>
          <c:y val="0.9211133289126"/>
          <c:w val="0.31551706036745408"/>
          <c:h val="6.7600316194241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Growth</a:t>
            </a:r>
          </a:p>
        </c:rich>
      </c:tx>
      <c:layout>
        <c:manualLayout>
          <c:xMode val="edge"/>
          <c:yMode val="edge"/>
          <c:x val="0.4122707786526684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Ratios!$D$4</c:f>
              <c:strCache>
                <c:ptCount val="1"/>
                <c:pt idx="0">
                  <c:v>Nike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Ratios!$E$2:$M$2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Ratios!$E$4:$M$4</c:f>
              <c:numCache>
                <c:formatCode>0.00%</c:formatCode>
                <c:ptCount val="9"/>
                <c:pt idx="0">
                  <c:v>4.9113063660477456E-2</c:v>
                </c:pt>
                <c:pt idx="1">
                  <c:v>9.8210405720380825E-2</c:v>
                </c:pt>
                <c:pt idx="2">
                  <c:v>0.10079499262563402</c:v>
                </c:pt>
                <c:pt idx="3">
                  <c:v>5.8004640371229696E-2</c:v>
                </c:pt>
                <c:pt idx="4">
                  <c:v>6.0971089696071165E-2</c:v>
                </c:pt>
                <c:pt idx="5">
                  <c:v>5.9592430858806403E-2</c:v>
                </c:pt>
                <c:pt idx="6">
                  <c:v>7.4731433909388134E-2</c:v>
                </c:pt>
                <c:pt idx="7">
                  <c:v>-4.3817266150267146E-2</c:v>
                </c:pt>
                <c:pt idx="8">
                  <c:v>0.1907600994572628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A9-46EF-98D1-0D2842C43756}"/>
            </c:ext>
          </c:extLst>
        </c:ser>
        <c:ser>
          <c:idx val="1"/>
          <c:order val="1"/>
          <c:tx>
            <c:strRef>
              <c:f>Ratios!$D$5</c:f>
              <c:strCache>
                <c:ptCount val="1"/>
                <c:pt idx="0">
                  <c:v>Industry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Ratios!$E$2:$M$2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Ratios!$E$5:$M$5</c:f>
              <c:numCache>
                <c:formatCode>0.00%</c:formatCode>
                <c:ptCount val="9"/>
                <c:pt idx="0">
                  <c:v>6.0432635701753896E-2</c:v>
                </c:pt>
                <c:pt idx="1">
                  <c:v>9.7960899919009345E-2</c:v>
                </c:pt>
                <c:pt idx="2">
                  <c:v>9.1761485019085057E-2</c:v>
                </c:pt>
                <c:pt idx="3">
                  <c:v>0.16330902548743706</c:v>
                </c:pt>
                <c:pt idx="4">
                  <c:v>7.8973575614068869E-2</c:v>
                </c:pt>
                <c:pt idx="5">
                  <c:v>0.13713653552038124</c:v>
                </c:pt>
                <c:pt idx="6">
                  <c:v>5.7427701516835183E-2</c:v>
                </c:pt>
                <c:pt idx="7">
                  <c:v>7.2087615126557328E-2</c:v>
                </c:pt>
                <c:pt idx="8">
                  <c:v>-9.5716876746088045E-2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A9-46EF-98D1-0D2842C4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548272"/>
        <c:axId val="1080548688"/>
      </c:lineChart>
      <c:catAx>
        <c:axId val="108054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548688"/>
        <c:crosses val="autoZero"/>
        <c:auto val="1"/>
        <c:lblAlgn val="ctr"/>
        <c:lblOffset val="100"/>
        <c:noMultiLvlLbl val="0"/>
      </c:catAx>
      <c:valAx>
        <c:axId val="108054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54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Ratios!$B$15</c:f>
              <c:strCache>
                <c:ptCount val="1"/>
                <c:pt idx="0">
                  <c:v>Nike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Ratios!$D$2:$M$2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Ratios!$D$15:$M$15</c:f>
              <c:numCache>
                <c:formatCode>0.00%</c:formatCode>
                <c:ptCount val="10"/>
                <c:pt idx="0">
                  <c:v>0.14374393792434528</c:v>
                </c:pt>
                <c:pt idx="1">
                  <c:v>0.14132165605095542</c:v>
                </c:pt>
                <c:pt idx="2">
                  <c:v>0.14483166612885878</c:v>
                </c:pt>
                <c:pt idx="3">
                  <c:v>0.15152777777777779</c:v>
                </c:pt>
                <c:pt idx="4">
                  <c:v>0.17573378201532996</c:v>
                </c:pt>
                <c:pt idx="5">
                  <c:v>0.18229502558149532</c:v>
                </c:pt>
                <c:pt idx="6">
                  <c:v>8.5773872914447991E-2</c:v>
                </c:pt>
                <c:pt idx="7">
                  <c:v>0.16987814647721045</c:v>
                </c:pt>
                <c:pt idx="8">
                  <c:v>8.1009508008423201E-2</c:v>
                </c:pt>
                <c:pt idx="9">
                  <c:v>0.15174880763116058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BB-4E2C-8AC8-2531855BA0FD}"/>
            </c:ext>
          </c:extLst>
        </c:ser>
        <c:ser>
          <c:idx val="1"/>
          <c:order val="1"/>
          <c:tx>
            <c:strRef>
              <c:f>Ratios!$B$16</c:f>
              <c:strCache>
                <c:ptCount val="1"/>
                <c:pt idx="0">
                  <c:v>Industry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Ratios!$D$2:$M$2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Ratios!$D$16:$M$16</c:f>
              <c:numCache>
                <c:formatCode>0.00%</c:formatCode>
                <c:ptCount val="10"/>
                <c:pt idx="0">
                  <c:v>5.5857456570322046E-2</c:v>
                </c:pt>
                <c:pt idx="1">
                  <c:v>5.266885706995874E-2</c:v>
                </c:pt>
                <c:pt idx="2">
                  <c:v>5.3569624868654186E-2</c:v>
                </c:pt>
                <c:pt idx="3">
                  <c:v>6.4323722131220076E-2</c:v>
                </c:pt>
                <c:pt idx="4">
                  <c:v>6.3374952478467847E-2</c:v>
                </c:pt>
                <c:pt idx="5">
                  <c:v>6.7085484806412229E-2</c:v>
                </c:pt>
                <c:pt idx="6">
                  <c:v>4.3557619380563954E-2</c:v>
                </c:pt>
                <c:pt idx="7">
                  <c:v>4.937991912865327E-2</c:v>
                </c:pt>
                <c:pt idx="8">
                  <c:v>6.3420090550178956E-2</c:v>
                </c:pt>
                <c:pt idx="9">
                  <c:v>-1.0861151509572118E-2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BB-4E2C-8AC8-2531855BA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7870048"/>
        <c:axId val="1697870880"/>
      </c:lineChart>
      <c:catAx>
        <c:axId val="169787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870880"/>
        <c:crosses val="autoZero"/>
        <c:auto val="1"/>
        <c:lblAlgn val="ctr"/>
        <c:lblOffset val="100"/>
        <c:noMultiLvlLbl val="0"/>
      </c:catAx>
      <c:valAx>
        <c:axId val="169787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87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Ratios!$B$41</c:f>
              <c:strCache>
                <c:ptCount val="1"/>
                <c:pt idx="0">
                  <c:v>Nike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Ratios!$D$2:$M$2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Ratios!$D$41:$M$41</c:f>
              <c:numCache>
                <c:formatCode>0.00%</c:formatCode>
                <c:ptCount val="10"/>
                <c:pt idx="0">
                  <c:v>9.2133620689655166E-2</c:v>
                </c:pt>
                <c:pt idx="1">
                  <c:v>9.8170900327894758E-2</c:v>
                </c:pt>
                <c:pt idx="2">
                  <c:v>9.6873988272959455E-2</c:v>
                </c:pt>
                <c:pt idx="3">
                  <c:v>0.1069572889774844</c:v>
                </c:pt>
                <c:pt idx="4">
                  <c:v>0.11613540894489746</c:v>
                </c:pt>
                <c:pt idx="5">
                  <c:v>0.12343522561863174</c:v>
                </c:pt>
                <c:pt idx="6">
                  <c:v>5.3108772701046789E-2</c:v>
                </c:pt>
                <c:pt idx="7">
                  <c:v>0.10299869621903521</c:v>
                </c:pt>
                <c:pt idx="8">
                  <c:v>6.7882255434056085E-2</c:v>
                </c:pt>
                <c:pt idx="9">
                  <c:v>0.12858682473393507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DC-436D-AA49-1ECE15E550C0}"/>
            </c:ext>
          </c:extLst>
        </c:ser>
        <c:ser>
          <c:idx val="1"/>
          <c:order val="1"/>
          <c:tx>
            <c:strRef>
              <c:f>Ratios!$B$42</c:f>
              <c:strCache>
                <c:ptCount val="1"/>
                <c:pt idx="0">
                  <c:v>Industry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Ratios!$D$2:$M$2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Ratios!$D$42:$M$42</c:f>
              <c:numCache>
                <c:formatCode>0.00%</c:formatCode>
                <c:ptCount val="10"/>
                <c:pt idx="0">
                  <c:v>4.3791247113653044E-2</c:v>
                </c:pt>
                <c:pt idx="1">
                  <c:v>4.0966693723534973E-2</c:v>
                </c:pt>
                <c:pt idx="2">
                  <c:v>4.3353275984666394E-2</c:v>
                </c:pt>
                <c:pt idx="3">
                  <c:v>5.1523101507403669E-2</c:v>
                </c:pt>
                <c:pt idx="4">
                  <c:v>4.6560234484784614E-2</c:v>
                </c:pt>
                <c:pt idx="5">
                  <c:v>5.1829544262056042E-2</c:v>
                </c:pt>
                <c:pt idx="6">
                  <c:v>3.2124403193464483E-2</c:v>
                </c:pt>
                <c:pt idx="7">
                  <c:v>3.6131792553827265E-2</c:v>
                </c:pt>
                <c:pt idx="8">
                  <c:v>5.7045804511178855E-2</c:v>
                </c:pt>
                <c:pt idx="9">
                  <c:v>-1.1729168038994903E-2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DC-436D-AA49-1ECE15E55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366976"/>
        <c:axId val="289367392"/>
      </c:lineChart>
      <c:catAx>
        <c:axId val="28936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67392"/>
        <c:crosses val="autoZero"/>
        <c:auto val="1"/>
        <c:lblAlgn val="ctr"/>
        <c:lblOffset val="100"/>
        <c:noMultiLvlLbl val="0"/>
      </c:catAx>
      <c:valAx>
        <c:axId val="28936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6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A2D6FE2-3BB7-4686-9FF5-DB18F899565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52C9449C-F62B-48A8-95E1-59C3960E6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  <xdr:twoCellAnchor>
    <xdr:from>
      <xdr:col>7</xdr:col>
      <xdr:colOff>95256</xdr:colOff>
      <xdr:row>55</xdr:row>
      <xdr:rowOff>95250</xdr:rowOff>
    </xdr:from>
    <xdr:to>
      <xdr:col>12</xdr:col>
      <xdr:colOff>552456</xdr:colOff>
      <xdr:row>74</xdr:row>
      <xdr:rowOff>57149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E37C506-2CD4-4CF2-98C5-91187B544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566D38A6-A937-4893-8FA8-CB296A813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118110</xdr:colOff>
      <xdr:row>11</xdr:row>
      <xdr:rowOff>5714</xdr:rowOff>
    </xdr:from>
    <xdr:to>
      <xdr:col>23</xdr:col>
      <xdr:colOff>594360</xdr:colOff>
      <xdr:row>31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AFD7FE-AF6D-4E9C-8BCF-F3E2577D8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142874</xdr:colOff>
      <xdr:row>33</xdr:row>
      <xdr:rowOff>20954</xdr:rowOff>
    </xdr:from>
    <xdr:to>
      <xdr:col>24</xdr:col>
      <xdr:colOff>22860</xdr:colOff>
      <xdr:row>53</xdr:row>
      <xdr:rowOff>34290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1C797B-BB4D-4734-8725-AF953E33D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131444</xdr:colOff>
      <xdr:row>55</xdr:row>
      <xdr:rowOff>24764</xdr:rowOff>
    </xdr:from>
    <xdr:to>
      <xdr:col>24</xdr:col>
      <xdr:colOff>19049</xdr:colOff>
      <xdr:row>75</xdr:row>
      <xdr:rowOff>91440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0FC6E4D-8FB4-420C-96C1-D7C94B95B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594360</xdr:colOff>
      <xdr:row>7</xdr:row>
      <xdr:rowOff>91440</xdr:rowOff>
    </xdr:from>
    <xdr:to>
      <xdr:col>22</xdr:col>
      <xdr:colOff>19050</xdr:colOff>
      <xdr:row>24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0833799-9345-415E-9AD5-97BD794F74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78000" y="12306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90"/>
  <sheetViews>
    <sheetView workbookViewId="0">
      <pane xSplit="1" topLeftCell="B1" activePane="topRight" state="frozen"/>
      <selection activeCell="A37" sqref="A37"/>
      <selection pane="topRight" activeCell="B35" sqref="B35"/>
    </sheetView>
  </sheetViews>
  <sheetFormatPr defaultRowHeight="12.3" x14ac:dyDescent="0.4"/>
  <cols>
    <col min="1" max="1" width="50" customWidth="1"/>
    <col min="2" max="191" width="12" customWidth="1"/>
  </cols>
  <sheetData>
    <row r="4" spans="1:33" x14ac:dyDescent="0.4">
      <c r="A4" s="1" t="s">
        <v>0</v>
      </c>
    </row>
    <row r="5" spans="1:33" ht="20.100000000000001" x14ac:dyDescent="0.7">
      <c r="A5" s="2" t="s">
        <v>1</v>
      </c>
    </row>
    <row r="7" spans="1:33" x14ac:dyDescent="0.4">
      <c r="A7" s="3" t="s">
        <v>2</v>
      </c>
      <c r="B7" s="8">
        <f>AVERAGE(B20,A20)</f>
        <v>3350000</v>
      </c>
      <c r="C7" s="8">
        <f>AVERAGE(C20,B20)</f>
        <v>3392000</v>
      </c>
      <c r="D7" s="8">
        <f>AVERAGE(D20,C20)</f>
        <v>3690500</v>
      </c>
      <c r="E7" s="8">
        <f>AVERAGE(E20,D20)</f>
        <v>4142000</v>
      </c>
      <c r="F7" s="8">
        <f t="shared" ref="F7:K7" si="0">AVERAGE(F20,E20)</f>
        <v>4587500</v>
      </c>
      <c r="G7" s="8">
        <f t="shared" si="0"/>
        <v>4946500</v>
      </c>
      <c r="H7" s="8">
        <f t="shared" si="0"/>
        <v>5158000</v>
      </c>
      <c r="I7" s="8">
        <f t="shared" si="0"/>
        <v>5441500</v>
      </c>
      <c r="J7" s="8">
        <f t="shared" si="0"/>
        <v>6494500</v>
      </c>
      <c r="K7" s="8">
        <f t="shared" si="0"/>
        <v>7110500</v>
      </c>
    </row>
    <row r="9" spans="1:33" x14ac:dyDescent="0.4">
      <c r="M9" s="36" t="s">
        <v>98</v>
      </c>
      <c r="N9" s="34" t="s">
        <v>103</v>
      </c>
    </row>
    <row r="10" spans="1:33" x14ac:dyDescent="0.4">
      <c r="A10" s="4" t="s">
        <v>3</v>
      </c>
    </row>
    <row r="11" spans="1:33" x14ac:dyDescent="0.4">
      <c r="A11" s="5" t="s">
        <v>4</v>
      </c>
      <c r="B11" s="43" t="s">
        <v>115</v>
      </c>
      <c r="C11" s="43" t="s">
        <v>114</v>
      </c>
      <c r="D11" s="43" t="s">
        <v>113</v>
      </c>
      <c r="E11" s="43" t="s">
        <v>112</v>
      </c>
      <c r="F11" s="43" t="s">
        <v>111</v>
      </c>
      <c r="G11" s="43" t="s">
        <v>110</v>
      </c>
      <c r="H11" s="43" t="s">
        <v>109</v>
      </c>
      <c r="I11" s="43" t="s">
        <v>108</v>
      </c>
      <c r="J11" s="43" t="s">
        <v>107</v>
      </c>
      <c r="K11" s="43" t="s">
        <v>106</v>
      </c>
      <c r="L11" s="5"/>
      <c r="M11" s="34">
        <v>2011</v>
      </c>
      <c r="N11" s="34">
        <v>2012</v>
      </c>
      <c r="O11" s="34">
        <v>2013</v>
      </c>
      <c r="P11" s="34">
        <v>2014</v>
      </c>
      <c r="Q11" s="34">
        <v>2015</v>
      </c>
      <c r="R11" s="34">
        <v>2016</v>
      </c>
      <c r="S11" s="34">
        <v>2017</v>
      </c>
      <c r="T11" s="34">
        <v>2018</v>
      </c>
      <c r="U11" s="34">
        <v>2019</v>
      </c>
      <c r="V11" s="34">
        <v>2020</v>
      </c>
      <c r="X11" s="38" t="s">
        <v>104</v>
      </c>
      <c r="Y11" s="34">
        <v>2021</v>
      </c>
      <c r="Z11" s="34">
        <v>2022</v>
      </c>
      <c r="AA11" s="34">
        <v>2023</v>
      </c>
      <c r="AB11" s="34">
        <v>2024</v>
      </c>
      <c r="AC11" s="34">
        <v>2025</v>
      </c>
      <c r="AD11" s="34">
        <v>2026</v>
      </c>
      <c r="AE11" s="34">
        <v>2027</v>
      </c>
      <c r="AF11" s="34">
        <v>2028</v>
      </c>
      <c r="AG11" s="34">
        <v>2029</v>
      </c>
    </row>
    <row r="12" spans="1:33" x14ac:dyDescent="0.4">
      <c r="A12" s="5" t="s">
        <v>5</v>
      </c>
      <c r="B12" s="6" t="s">
        <v>6</v>
      </c>
      <c r="C12" s="6" t="s">
        <v>6</v>
      </c>
      <c r="D12" s="6" t="s">
        <v>6</v>
      </c>
      <c r="E12" s="6" t="s">
        <v>6</v>
      </c>
      <c r="F12" s="6" t="s">
        <v>6</v>
      </c>
      <c r="G12" s="6" t="s">
        <v>6</v>
      </c>
      <c r="H12" s="6" t="s">
        <v>6</v>
      </c>
      <c r="I12" s="6" t="s">
        <v>6</v>
      </c>
      <c r="J12" s="6" t="s">
        <v>6</v>
      </c>
      <c r="K12" s="6" t="s">
        <v>6</v>
      </c>
      <c r="L12" s="5"/>
    </row>
    <row r="13" spans="1:33" x14ac:dyDescent="0.4">
      <c r="A13" s="5" t="s">
        <v>7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  <c r="H13" s="6" t="s">
        <v>8</v>
      </c>
      <c r="I13" s="6" t="s">
        <v>8</v>
      </c>
      <c r="J13" s="6" t="s">
        <v>8</v>
      </c>
      <c r="K13" s="6" t="s">
        <v>8</v>
      </c>
      <c r="L13" s="5"/>
    </row>
    <row r="14" spans="1:33" x14ac:dyDescent="0.4">
      <c r="A14" s="5" t="s">
        <v>9</v>
      </c>
      <c r="B14" s="6" t="s">
        <v>10</v>
      </c>
      <c r="C14" s="6" t="s">
        <v>10</v>
      </c>
      <c r="D14" s="6" t="s">
        <v>10</v>
      </c>
      <c r="E14" s="6" t="s">
        <v>10</v>
      </c>
      <c r="F14" s="6" t="s">
        <v>10</v>
      </c>
      <c r="G14" s="6" t="s">
        <v>10</v>
      </c>
      <c r="H14" s="6" t="s">
        <v>10</v>
      </c>
      <c r="I14" s="6" t="s">
        <v>10</v>
      </c>
      <c r="J14" s="6" t="s">
        <v>10</v>
      </c>
      <c r="K14" s="6" t="s">
        <v>10</v>
      </c>
      <c r="L14" s="5"/>
      <c r="W14" s="36" t="s">
        <v>99</v>
      </c>
    </row>
    <row r="15" spans="1:33" x14ac:dyDescent="0.4">
      <c r="A15" s="5" t="s">
        <v>11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12</v>
      </c>
      <c r="G15" s="6" t="s">
        <v>12</v>
      </c>
      <c r="H15" s="6" t="s">
        <v>12</v>
      </c>
      <c r="I15" s="6" t="s">
        <v>12</v>
      </c>
      <c r="J15" s="6" t="s">
        <v>12</v>
      </c>
      <c r="K15" s="6" t="s">
        <v>12</v>
      </c>
      <c r="L15" s="5"/>
    </row>
    <row r="16" spans="1:33" x14ac:dyDescent="0.4">
      <c r="A16" s="7" t="s">
        <v>13</v>
      </c>
      <c r="B16" s="8">
        <v>2317000</v>
      </c>
      <c r="C16" s="8">
        <v>3337000</v>
      </c>
      <c r="D16" s="8">
        <v>2220000</v>
      </c>
      <c r="E16" s="8">
        <v>3852000</v>
      </c>
      <c r="F16" s="8">
        <v>3138000</v>
      </c>
      <c r="G16" s="8">
        <v>3808000</v>
      </c>
      <c r="H16" s="8">
        <v>4249000</v>
      </c>
      <c r="I16" s="8">
        <v>4466000</v>
      </c>
      <c r="J16" s="8">
        <v>8348000</v>
      </c>
      <c r="K16" s="8">
        <v>9889000</v>
      </c>
      <c r="L16" s="7"/>
      <c r="M16" s="35">
        <f>B16/'Income Statement'!B$16</f>
        <v>9.6029509283819633E-2</v>
      </c>
      <c r="N16" s="35">
        <f>C16/'Income Statement'!C$16</f>
        <v>0.13182949472603012</v>
      </c>
      <c r="O16" s="35">
        <f>D16/'Income Statement'!D$16</f>
        <v>7.9858987733371703E-2</v>
      </c>
      <c r="P16" s="35">
        <f>E16/'Income Statement'!E$16</f>
        <v>0.12587823927322636</v>
      </c>
      <c r="Q16" s="35">
        <f>F16/'Income Statement'!F$16</f>
        <v>9.6923647146034103E-2</v>
      </c>
      <c r="R16" s="35">
        <f>G16/'Income Statement'!G$16</f>
        <v>0.11085880640465794</v>
      </c>
      <c r="S16" s="35">
        <f>H16/'Income Statement'!H$16</f>
        <v>0.1167403906915405</v>
      </c>
      <c r="T16" s="35">
        <f>I16/'Income Statement'!I$16</f>
        <v>0.11417030958406831</v>
      </c>
      <c r="U16" s="35">
        <f>J16/'Income Statement'!J$16</f>
        <v>0.22319065315616393</v>
      </c>
      <c r="V16" s="35">
        <f>K16/'Income Statement'!K$16</f>
        <v>0.22203511608065024</v>
      </c>
      <c r="W16" s="37">
        <f>AVERAGE(M16:V16)</f>
        <v>0.13175151540795629</v>
      </c>
      <c r="X16" s="39">
        <v>0.18</v>
      </c>
      <c r="Y16">
        <f>'Income Statement'!AB16*'Balance Sheet'!$X$16</f>
        <v>8578018.7999999989</v>
      </c>
      <c r="Z16">
        <f>'Income Statement'!AC16*'Balance Sheet'!$X$16</f>
        <v>9264260.3039999995</v>
      </c>
      <c r="AA16">
        <f>'Income Statement'!AD16*'Balance Sheet'!$X$16</f>
        <v>10190686.334400002</v>
      </c>
      <c r="AB16">
        <f>'Income Statement'!AE16*'Balance Sheet'!$X$16</f>
        <v>10802127.514464002</v>
      </c>
      <c r="AC16">
        <f>'Income Statement'!AF16*'Balance Sheet'!$X$16</f>
        <v>11666297.715621123</v>
      </c>
      <c r="AD16">
        <f>'Income Statement'!AG16*'Balance Sheet'!$X$16</f>
        <v>12249612.60140218</v>
      </c>
      <c r="AE16">
        <f>'Income Statement'!AH16*'Balance Sheet'!$X$16</f>
        <v>13107085.483500334</v>
      </c>
      <c r="AF16">
        <f>'Income Statement'!AI16*'Balance Sheet'!$X$16</f>
        <v>13762439.757675348</v>
      </c>
      <c r="AG16">
        <f>'Income Statement'!AJ16*'Balance Sheet'!$X$16</f>
        <v>14312937.347982364</v>
      </c>
    </row>
    <row r="17" spans="1:33" x14ac:dyDescent="0.4">
      <c r="A17" s="7" t="s">
        <v>14</v>
      </c>
      <c r="B17" s="8">
        <v>1440000</v>
      </c>
      <c r="C17" s="8">
        <v>2628000</v>
      </c>
      <c r="D17" s="8">
        <v>2922000</v>
      </c>
      <c r="E17" s="8">
        <v>2072000</v>
      </c>
      <c r="F17" s="8">
        <v>2319000</v>
      </c>
      <c r="G17" s="8">
        <v>2371000</v>
      </c>
      <c r="H17" s="8">
        <v>996000</v>
      </c>
      <c r="I17" s="8">
        <v>197000</v>
      </c>
      <c r="J17" s="8">
        <v>439000</v>
      </c>
      <c r="K17" s="8">
        <v>3587000</v>
      </c>
      <c r="L17" s="7"/>
      <c r="M17" s="35">
        <f>B17/'Income Statement'!B$16</f>
        <v>5.9681697612732093E-2</v>
      </c>
      <c r="N17" s="35">
        <f>C17/'Income Statement'!C$16</f>
        <v>0.10382017145340339</v>
      </c>
      <c r="O17" s="35">
        <f>D17/'Income Statement'!D$16</f>
        <v>0.10511169466527573</v>
      </c>
      <c r="P17" s="35">
        <f>E17/'Income Statement'!E$16</f>
        <v>6.7710205548838276E-2</v>
      </c>
      <c r="Q17" s="35">
        <f>F17/'Income Statement'!F$16</f>
        <v>7.1627131208302441E-2</v>
      </c>
      <c r="R17" s="35">
        <f>G17/'Income Statement'!G$16</f>
        <v>6.9024745269286758E-2</v>
      </c>
      <c r="S17" s="35">
        <f>H17/'Income Statement'!H$16</f>
        <v>2.7364892710937713E-2</v>
      </c>
      <c r="T17" s="35">
        <f>I17/'Income Statement'!I$16</f>
        <v>5.0361735306899812E-3</v>
      </c>
      <c r="U17" s="35">
        <f>J17/'Income Statement'!J$16</f>
        <v>1.1737026441729272E-2</v>
      </c>
      <c r="V17" s="35">
        <f>K17/'Income Statement'!K$16</f>
        <v>8.0537967578247785E-2</v>
      </c>
      <c r="W17" s="37">
        <f t="shared" ref="W17:W48" si="1">AVERAGE(M17:V17)</f>
        <v>6.0165170601944339E-2</v>
      </c>
      <c r="X17" s="37">
        <v>1.4999999999999999E-2</v>
      </c>
      <c r="Y17">
        <f>$X$17*'Income Statement'!AB16</f>
        <v>714834.9</v>
      </c>
      <c r="Z17">
        <f>$X$17*'Income Statement'!AC16</f>
        <v>772021.69200000004</v>
      </c>
      <c r="AA17">
        <f>$X$17*'Income Statement'!AD16</f>
        <v>849223.86120000016</v>
      </c>
      <c r="AB17">
        <f>$X$17*'Income Statement'!AE16</f>
        <v>900177.29287200025</v>
      </c>
      <c r="AC17">
        <f>$X$17*'Income Statement'!AF16</f>
        <v>972191.4763017603</v>
      </c>
      <c r="AD17">
        <f>$X$17*'Income Statement'!AG16</f>
        <v>1020801.0501168483</v>
      </c>
      <c r="AE17">
        <f>$X$17*'Income Statement'!AH16</f>
        <v>1092257.1236250277</v>
      </c>
      <c r="AF17">
        <f>$X$17*'Income Statement'!AI16</f>
        <v>1146869.9798062791</v>
      </c>
      <c r="AG17">
        <f>$X$17*'Income Statement'!AJ16</f>
        <v>1192744.7789985302</v>
      </c>
    </row>
    <row r="18" spans="1:33" s="34" customFormat="1" x14ac:dyDescent="0.4">
      <c r="A18" s="10" t="s">
        <v>15</v>
      </c>
      <c r="B18" s="33">
        <v>3757000</v>
      </c>
      <c r="C18" s="33">
        <v>5965000</v>
      </c>
      <c r="D18" s="33">
        <v>5142000</v>
      </c>
      <c r="E18" s="33">
        <v>5924000</v>
      </c>
      <c r="F18" s="33">
        <v>5457000</v>
      </c>
      <c r="G18" s="33">
        <v>6179000</v>
      </c>
      <c r="H18" s="33">
        <v>5245000</v>
      </c>
      <c r="I18" s="33">
        <v>4663000</v>
      </c>
      <c r="J18" s="33">
        <v>8787000</v>
      </c>
      <c r="K18" s="33">
        <v>13476000</v>
      </c>
      <c r="L18" s="10"/>
      <c r="M18" s="35">
        <f>B18/'Income Statement'!B$16</f>
        <v>0.15571120689655171</v>
      </c>
      <c r="N18" s="35">
        <f>C18/'Income Statement'!C$16</f>
        <v>0.2356496661794335</v>
      </c>
      <c r="O18" s="35">
        <f>D18/'Income Statement'!D$16</f>
        <v>0.18497068239864745</v>
      </c>
      <c r="P18" s="35">
        <f>E18/'Income Statement'!E$16</f>
        <v>0.19358844482206464</v>
      </c>
      <c r="Q18" s="35">
        <f>F18/'Income Statement'!F$16</f>
        <v>0.16855077835433654</v>
      </c>
      <c r="R18" s="35">
        <f>G18/'Income Statement'!G$16</f>
        <v>0.17988355167394468</v>
      </c>
      <c r="S18" s="35">
        <f>H18/'Income Statement'!H$16</f>
        <v>0.14410528340247822</v>
      </c>
      <c r="T18" s="35">
        <f>I18/'Income Statement'!I$16</f>
        <v>0.11920648311475829</v>
      </c>
      <c r="U18" s="35">
        <f>J18/'Income Statement'!J$16</f>
        <v>0.23492767959789321</v>
      </c>
      <c r="V18" s="35">
        <f>K18/'Income Statement'!K$16</f>
        <v>0.30257308365889801</v>
      </c>
      <c r="W18" s="37">
        <f t="shared" si="1"/>
        <v>0.19191668600990064</v>
      </c>
      <c r="X18"/>
      <c r="Y18" s="34">
        <f>Y16+Y17</f>
        <v>9292853.6999999993</v>
      </c>
      <c r="Z18" s="34">
        <f t="shared" ref="Z18:AG18" si="2">Z16+Z17</f>
        <v>10036281.995999999</v>
      </c>
      <c r="AA18" s="34">
        <f t="shared" si="2"/>
        <v>11039910.195600003</v>
      </c>
      <c r="AB18" s="34">
        <f t="shared" si="2"/>
        <v>11702304.807336003</v>
      </c>
      <c r="AC18" s="34">
        <f t="shared" si="2"/>
        <v>12638489.191922883</v>
      </c>
      <c r="AD18" s="34">
        <f t="shared" si="2"/>
        <v>13270413.651519028</v>
      </c>
      <c r="AE18" s="34">
        <f t="shared" si="2"/>
        <v>14199342.607125361</v>
      </c>
      <c r="AF18" s="34">
        <f t="shared" si="2"/>
        <v>14909309.737481628</v>
      </c>
      <c r="AG18" s="34">
        <f t="shared" si="2"/>
        <v>15505682.126980893</v>
      </c>
    </row>
    <row r="19" spans="1:33" ht="11.4" customHeight="1" x14ac:dyDescent="0.4">
      <c r="A19" s="7" t="s">
        <v>16</v>
      </c>
      <c r="B19" s="8">
        <v>3280000</v>
      </c>
      <c r="C19" s="8">
        <v>3117000</v>
      </c>
      <c r="D19" s="8">
        <v>3434000</v>
      </c>
      <c r="E19" s="8">
        <v>3358000</v>
      </c>
      <c r="F19" s="8">
        <v>3241000</v>
      </c>
      <c r="G19" s="8">
        <v>3677000</v>
      </c>
      <c r="H19" s="8">
        <v>3498000</v>
      </c>
      <c r="I19" s="8">
        <v>4272000</v>
      </c>
      <c r="J19" s="8">
        <v>2749000</v>
      </c>
      <c r="K19" s="8">
        <v>4463000</v>
      </c>
      <c r="L19" s="7"/>
      <c r="M19" s="35">
        <f>B19/'Income Statement'!B$16</f>
        <v>0.13594164456233421</v>
      </c>
      <c r="N19" s="35">
        <f>C19/'Income Statement'!C$16</f>
        <v>0.12313830837909374</v>
      </c>
      <c r="O19" s="35">
        <f>D19/'Income Statement'!D$16</f>
        <v>0.12352962336774705</v>
      </c>
      <c r="P19" s="35">
        <f>E19/'Income Statement'!E$16</f>
        <v>0.10973497598117708</v>
      </c>
      <c r="Q19" s="35">
        <f>F19/'Income Statement'!F$16</f>
        <v>0.10010501606127996</v>
      </c>
      <c r="R19" s="35">
        <f>G19/'Income Statement'!G$16</f>
        <v>0.10704512372634643</v>
      </c>
      <c r="S19" s="35">
        <f>H19/'Income Statement'!H$16</f>
        <v>9.6106821990823418E-2</v>
      </c>
      <c r="T19" s="35">
        <f>I19/'Income Statement'!I$16</f>
        <v>0.10921082905130762</v>
      </c>
      <c r="U19" s="35">
        <f>J19/'Income Statement'!J$16</f>
        <v>7.349677833328877E-2</v>
      </c>
      <c r="V19" s="35">
        <f>K19/'Income Statement'!K$16</f>
        <v>0.10020656518029548</v>
      </c>
      <c r="W19" s="37">
        <f t="shared" si="1"/>
        <v>0.10785156866336938</v>
      </c>
      <c r="X19" s="39">
        <v>0.21</v>
      </c>
      <c r="Y19">
        <f>$X$19*'Income Statement'!AB16</f>
        <v>10007688.6</v>
      </c>
      <c r="Z19">
        <f>$X$19*'Income Statement'!AC16</f>
        <v>10808303.688000001</v>
      </c>
      <c r="AA19">
        <f>$X$19*'Income Statement'!AD16</f>
        <v>11889134.056800002</v>
      </c>
      <c r="AB19">
        <f>$X$19*'Income Statement'!AE16</f>
        <v>12602482.100208003</v>
      </c>
      <c r="AC19">
        <f>$X$19*'Income Statement'!AF16</f>
        <v>13610680.668224644</v>
      </c>
      <c r="AD19">
        <f>$X$19*'Income Statement'!AG16</f>
        <v>14291214.701635877</v>
      </c>
      <c r="AE19">
        <f>$X$19*'Income Statement'!AH16</f>
        <v>15291599.730750388</v>
      </c>
      <c r="AF19">
        <f>$X$19*'Income Statement'!AI16</f>
        <v>16056179.717287907</v>
      </c>
      <c r="AG19">
        <f>$X$19*'Income Statement'!AJ16</f>
        <v>16698426.905979423</v>
      </c>
    </row>
    <row r="20" spans="1:33" x14ac:dyDescent="0.4">
      <c r="A20" s="133" t="s">
        <v>17</v>
      </c>
      <c r="B20" s="8">
        <v>3350000</v>
      </c>
      <c r="C20" s="8">
        <v>3434000</v>
      </c>
      <c r="D20" s="8">
        <v>3947000</v>
      </c>
      <c r="E20" s="8">
        <v>4337000</v>
      </c>
      <c r="F20" s="8">
        <v>4838000</v>
      </c>
      <c r="G20" s="8">
        <v>5055000</v>
      </c>
      <c r="H20" s="8">
        <v>5261000</v>
      </c>
      <c r="I20" s="8">
        <v>5622000</v>
      </c>
      <c r="J20" s="8">
        <v>7367000</v>
      </c>
      <c r="K20" s="8">
        <v>6854000</v>
      </c>
      <c r="L20" s="7"/>
      <c r="M20" s="35">
        <f>B20/'Income Statement'!B$16</f>
        <v>0.13884283819628648</v>
      </c>
      <c r="N20" s="35">
        <f>C20/'Income Statement'!C$16</f>
        <v>0.1356615177971793</v>
      </c>
      <c r="O20" s="35">
        <f>D20/'Income Statement'!D$16</f>
        <v>0.14198352458721536</v>
      </c>
      <c r="P20" s="35">
        <f>E20/'Income Statement'!E$16</f>
        <v>0.14172739452959054</v>
      </c>
      <c r="Q20" s="35">
        <f>F20/'Income Statement'!F$16</f>
        <v>0.14943167778601432</v>
      </c>
      <c r="R20" s="35">
        <f>G20/'Income Statement'!G$16</f>
        <v>0.14716157205240174</v>
      </c>
      <c r="S20" s="35">
        <f>H20/'Income Statement'!H$16</f>
        <v>0.14454488007253344</v>
      </c>
      <c r="T20" s="35">
        <f>I20/'Income Statement'!I$16</f>
        <v>0.14372267811948769</v>
      </c>
      <c r="U20" s="35">
        <f>J20/'Income Statement'!J$16</f>
        <v>0.19696281046974842</v>
      </c>
      <c r="V20" s="35">
        <f>K20/'Income Statement'!K$16</f>
        <v>0.15389105932013111</v>
      </c>
      <c r="W20" s="37">
        <f t="shared" si="1"/>
        <v>0.14939299529305883</v>
      </c>
      <c r="X20" s="39">
        <v>0.15</v>
      </c>
      <c r="Y20">
        <f>$X$20*'Income Statement'!AB16</f>
        <v>7148349</v>
      </c>
      <c r="Z20">
        <f>$X$20*'Income Statement'!AC16</f>
        <v>7720216.9199999999</v>
      </c>
      <c r="AA20">
        <f>$X$20*'Income Statement'!AD16</f>
        <v>8492238.6120000016</v>
      </c>
      <c r="AB20">
        <f>$X$20*'Income Statement'!AE16</f>
        <v>9001772.928720003</v>
      </c>
      <c r="AC20">
        <f>$X$20*'Income Statement'!AF16</f>
        <v>9721914.7630176023</v>
      </c>
      <c r="AD20">
        <f>$X$20*'Income Statement'!AG16</f>
        <v>10208010.501168484</v>
      </c>
      <c r="AE20">
        <f>$X$20*'Income Statement'!AH16</f>
        <v>10922571.236250278</v>
      </c>
      <c r="AF20">
        <f>$X$20*'Income Statement'!AI16</f>
        <v>11468699.79806279</v>
      </c>
      <c r="AG20">
        <f>$X$20*'Income Statement'!AJ16</f>
        <v>11927447.789985303</v>
      </c>
    </row>
    <row r="21" spans="1:33" x14ac:dyDescent="0.4">
      <c r="A21" s="7" t="s">
        <v>18</v>
      </c>
      <c r="B21" s="8">
        <v>274000</v>
      </c>
      <c r="C21" s="8">
        <v>308000</v>
      </c>
      <c r="D21" s="8">
        <v>355000</v>
      </c>
      <c r="E21" s="8">
        <v>389000</v>
      </c>
      <c r="F21" s="9" t="s">
        <v>19</v>
      </c>
      <c r="G21" s="9" t="s">
        <v>19</v>
      </c>
      <c r="H21" s="9" t="s">
        <v>19</v>
      </c>
      <c r="I21" s="9" t="s">
        <v>19</v>
      </c>
      <c r="J21" s="9" t="s">
        <v>19</v>
      </c>
      <c r="K21" s="9" t="s">
        <v>19</v>
      </c>
      <c r="L21" s="7"/>
      <c r="M21" s="35">
        <f>B21/'Income Statement'!B$16</f>
        <v>1.1356100795755969E-2</v>
      </c>
      <c r="N21" s="35">
        <f>C21/'Income Statement'!C$16</f>
        <v>1.2167660885710899E-2</v>
      </c>
      <c r="O21" s="35">
        <f>D21/'Income Statement'!D$16</f>
        <v>1.277024353394007E-2</v>
      </c>
      <c r="P21" s="35">
        <f>E21/'Income Statement'!E$16</f>
        <v>1.2712002875723015E-2</v>
      </c>
      <c r="Q21" s="35" t="e">
        <f>F21/'Income Statement'!F$16</f>
        <v>#VALUE!</v>
      </c>
      <c r="R21" s="35" t="e">
        <f>G21/'Income Statement'!G$16</f>
        <v>#VALUE!</v>
      </c>
      <c r="S21" s="35" t="e">
        <f>H21/'Income Statement'!H$16</f>
        <v>#VALUE!</v>
      </c>
      <c r="T21" s="35" t="e">
        <f>I21/'Income Statement'!I$16</f>
        <v>#VALUE!</v>
      </c>
      <c r="U21" s="35" t="e">
        <f>J21/'Income Statement'!J$16</f>
        <v>#VALUE!</v>
      </c>
      <c r="V21" s="35" t="e">
        <f>K21/'Income Statement'!K$16</f>
        <v>#VALUE!</v>
      </c>
      <c r="W21" s="37" t="e">
        <f t="shared" si="1"/>
        <v>#VALUE!</v>
      </c>
      <c r="X21" s="39">
        <v>0</v>
      </c>
    </row>
    <row r="22" spans="1:33" x14ac:dyDescent="0.4">
      <c r="A22" s="7" t="s">
        <v>20</v>
      </c>
      <c r="B22" s="8">
        <v>870000</v>
      </c>
      <c r="C22" s="8">
        <v>802000</v>
      </c>
      <c r="D22" s="8">
        <v>818000</v>
      </c>
      <c r="E22" s="8">
        <v>1968000</v>
      </c>
      <c r="F22" s="8">
        <v>1489000</v>
      </c>
      <c r="G22" s="8">
        <v>1150000</v>
      </c>
      <c r="H22" s="8">
        <v>1130000</v>
      </c>
      <c r="I22" s="8">
        <v>1968000</v>
      </c>
      <c r="J22" s="8">
        <v>1653000</v>
      </c>
      <c r="K22" s="8">
        <v>1498000</v>
      </c>
      <c r="L22" s="7"/>
      <c r="M22" s="35">
        <f>B22/'Income Statement'!B$16</f>
        <v>3.6057692307692304E-2</v>
      </c>
      <c r="N22" s="35">
        <f>C22/'Income Statement'!C$16</f>
        <v>3.168332477383163E-2</v>
      </c>
      <c r="O22" s="35">
        <f>D22/'Income Statement'!D$16</f>
        <v>2.9425518903557681E-2</v>
      </c>
      <c r="P22" s="35">
        <f>E22/'Income Statement'!E$16</f>
        <v>6.4311623803143689E-2</v>
      </c>
      <c r="Q22" s="35">
        <f>F22/'Income Statement'!F$16</f>
        <v>4.5990857425253273E-2</v>
      </c>
      <c r="R22" s="35">
        <f>G22/'Income Statement'!G$16</f>
        <v>3.3478893740902474E-2</v>
      </c>
      <c r="S22" s="35">
        <f>H22/'Income Statement'!H$16</f>
        <v>3.104651482265022E-2</v>
      </c>
      <c r="T22" s="35">
        <f>I22/'Income Statement'!I$16</f>
        <v>5.0310606641613624E-2</v>
      </c>
      <c r="U22" s="35">
        <f>J22/'Income Statement'!J$16</f>
        <v>4.4194315963960111E-2</v>
      </c>
      <c r="V22" s="35">
        <f>K22/'Income Statement'!K$16</f>
        <v>3.3634200008981097E-2</v>
      </c>
      <c r="W22" s="37">
        <f t="shared" si="1"/>
        <v>4.0013354839158612E-2</v>
      </c>
    </row>
    <row r="23" spans="1:33" s="34" customFormat="1" x14ac:dyDescent="0.4">
      <c r="A23" s="10" t="s">
        <v>21</v>
      </c>
      <c r="B23" s="33">
        <v>11531000</v>
      </c>
      <c r="C23" s="33">
        <v>13626000</v>
      </c>
      <c r="D23" s="33">
        <v>13696000</v>
      </c>
      <c r="E23" s="33">
        <v>15976000</v>
      </c>
      <c r="F23" s="33">
        <v>15025000</v>
      </c>
      <c r="G23" s="33">
        <v>16061000</v>
      </c>
      <c r="H23" s="33">
        <v>15134000</v>
      </c>
      <c r="I23" s="33">
        <v>16525000</v>
      </c>
      <c r="J23" s="33">
        <v>20556000</v>
      </c>
      <c r="K23" s="33">
        <v>26291000</v>
      </c>
      <c r="L23" s="10"/>
      <c r="M23" s="35">
        <f>B23/'Income Statement'!B$16</f>
        <v>0.47790948275862066</v>
      </c>
      <c r="N23" s="35">
        <f>C23/'Income Statement'!C$16</f>
        <v>0.53830047801524905</v>
      </c>
      <c r="O23" s="35">
        <f>D23/'Income Statement'!D$16</f>
        <v>0.49267959279110757</v>
      </c>
      <c r="P23" s="35">
        <f>E23/'Income Statement'!E$16</f>
        <v>0.52207444201169895</v>
      </c>
      <c r="Q23" s="35">
        <f>F23/'Income Statement'!F$16</f>
        <v>0.46407832962688411</v>
      </c>
      <c r="R23" s="35">
        <f>G23/'Income Statement'!G$16</f>
        <v>0.46756914119359533</v>
      </c>
      <c r="S23" s="35">
        <f>H23/'Income Statement'!H$16</f>
        <v>0.41580350028848534</v>
      </c>
      <c r="T23" s="35">
        <f>I23/'Income Statement'!I$16</f>
        <v>0.42245059692716724</v>
      </c>
      <c r="U23" s="35">
        <f>J23/'Income Statement'!J$16</f>
        <v>0.54958158436489046</v>
      </c>
      <c r="V23" s="35">
        <f>K23/'Income Statement'!K$16</f>
        <v>0.59030490816830572</v>
      </c>
      <c r="W23" s="37">
        <f t="shared" si="1"/>
        <v>0.49407520561460039</v>
      </c>
    </row>
    <row r="24" spans="1:33" x14ac:dyDescent="0.4">
      <c r="A24" s="7" t="s">
        <v>22</v>
      </c>
      <c r="B24" s="8">
        <v>5244000</v>
      </c>
      <c r="C24" s="8">
        <v>5500000</v>
      </c>
      <c r="D24" s="8">
        <v>6220000</v>
      </c>
      <c r="E24" s="8">
        <v>6352000</v>
      </c>
      <c r="F24" s="8">
        <v>7038000</v>
      </c>
      <c r="G24" s="8">
        <v>7958000</v>
      </c>
      <c r="H24" s="8">
        <v>8891000</v>
      </c>
      <c r="I24" s="8">
        <v>9469000</v>
      </c>
      <c r="J24" s="8">
        <v>9661000</v>
      </c>
      <c r="K24" s="8">
        <v>10061000</v>
      </c>
      <c r="L24" s="7"/>
      <c r="M24" s="35">
        <f>B24/'Income Statement'!B$16</f>
        <v>0.21734084880636606</v>
      </c>
      <c r="N24" s="35">
        <f>C24/'Income Statement'!C$16</f>
        <v>0.21727965867340893</v>
      </c>
      <c r="O24" s="35">
        <f>D24/'Income Statement'!D$16</f>
        <v>0.22374905572142884</v>
      </c>
      <c r="P24" s="35">
        <f>E24/'Income Statement'!E$16</f>
        <v>0.20757491585242313</v>
      </c>
      <c r="Q24" s="35">
        <f>F24/'Income Statement'!F$16</f>
        <v>0.21738324684951815</v>
      </c>
      <c r="R24" s="35">
        <f>G24/'Income Statement'!G$16</f>
        <v>0.23167394468704514</v>
      </c>
      <c r="S24" s="35">
        <f>H24/'Income Statement'!H$16</f>
        <v>0.24427837459131246</v>
      </c>
      <c r="T24" s="35">
        <f>I24/'Income Statement'!I$16</f>
        <v>0.24206866579747935</v>
      </c>
      <c r="U24" s="35">
        <f>J24/'Income Statement'!J$16</f>
        <v>0.25829478918803306</v>
      </c>
      <c r="V24" s="35">
        <f>K24/'Income Statement'!K$16</f>
        <v>0.22589698684269613</v>
      </c>
      <c r="W24" s="37">
        <f t="shared" si="1"/>
        <v>0.22855404870097112</v>
      </c>
    </row>
    <row r="25" spans="1:33" x14ac:dyDescent="0.4">
      <c r="A25" s="7" t="s">
        <v>23</v>
      </c>
      <c r="B25" s="8">
        <v>2965000</v>
      </c>
      <c r="C25" s="8">
        <v>3048000</v>
      </c>
      <c r="D25" s="8">
        <v>3386000</v>
      </c>
      <c r="E25" s="8">
        <v>3341000</v>
      </c>
      <c r="F25" s="8">
        <v>3518000</v>
      </c>
      <c r="G25" s="8">
        <v>3969000</v>
      </c>
      <c r="H25" s="8">
        <v>4437000</v>
      </c>
      <c r="I25" s="8">
        <v>4725000</v>
      </c>
      <c r="J25" s="8">
        <v>4795000</v>
      </c>
      <c r="K25" s="8">
        <v>5157000</v>
      </c>
      <c r="L25" s="7"/>
      <c r="M25" s="35">
        <f>B25/'Income Statement'!B$16</f>
        <v>0.12288627320954908</v>
      </c>
      <c r="N25" s="35">
        <f>C25/'Income Statement'!C$16</f>
        <v>0.12041243629755462</v>
      </c>
      <c r="O25" s="35">
        <f>D25/'Income Statement'!D$16</f>
        <v>0.12180294255189035</v>
      </c>
      <c r="P25" s="35">
        <f>E25/'Income Statement'!E$16</f>
        <v>0.10917943858043855</v>
      </c>
      <c r="Q25" s="35">
        <f>F25/'Income Statement'!F$16</f>
        <v>0.10866073634791204</v>
      </c>
      <c r="R25" s="35">
        <f>G25/'Income Statement'!G$16</f>
        <v>0.11554585152838429</v>
      </c>
      <c r="S25" s="35">
        <f>H25/'Income Statement'!H$16</f>
        <v>0.1219056515646894</v>
      </c>
      <c r="T25" s="35">
        <f>I25/'Income Statement'!I$16</f>
        <v>0.12079147173863027</v>
      </c>
      <c r="U25" s="35">
        <f>J25/'Income Statement'!J$16</f>
        <v>0.1281982728658129</v>
      </c>
      <c r="V25" s="35">
        <f>K25/'Income Statement'!K$16</f>
        <v>0.11578876465041088</v>
      </c>
      <c r="W25" s="37">
        <f t="shared" si="1"/>
        <v>0.11851718393352724</v>
      </c>
    </row>
    <row r="26" spans="1:33" x14ac:dyDescent="0.4">
      <c r="A26" s="7" t="s">
        <v>24</v>
      </c>
      <c r="B26" s="8">
        <v>2279000</v>
      </c>
      <c r="C26" s="8">
        <v>2452000</v>
      </c>
      <c r="D26" s="8">
        <v>2834000</v>
      </c>
      <c r="E26" s="8">
        <v>3011000</v>
      </c>
      <c r="F26" s="8">
        <v>3520000</v>
      </c>
      <c r="G26" s="8">
        <v>3989000</v>
      </c>
      <c r="H26" s="8">
        <v>4454000</v>
      </c>
      <c r="I26" s="8">
        <v>4744000</v>
      </c>
      <c r="J26" s="8">
        <v>4866000</v>
      </c>
      <c r="K26" s="8">
        <v>4904000</v>
      </c>
      <c r="L26" s="7"/>
      <c r="M26" s="35">
        <f>B26/'Income Statement'!B$16</f>
        <v>9.445457559681697E-2</v>
      </c>
      <c r="N26" s="35">
        <f>C26/'Income Statement'!C$16</f>
        <v>9.6867222375854309E-2</v>
      </c>
      <c r="O26" s="35">
        <f>D26/'Income Statement'!D$16</f>
        <v>0.10194611316953847</v>
      </c>
      <c r="P26" s="35">
        <f>E26/'Income Statement'!E$16</f>
        <v>9.8395477271984569E-2</v>
      </c>
      <c r="Q26" s="35">
        <f>F26/'Income Statement'!F$16</f>
        <v>0.10872251050160613</v>
      </c>
      <c r="R26" s="35">
        <f>G26/'Income Statement'!G$16</f>
        <v>0.11612809315866085</v>
      </c>
      <c r="S26" s="35">
        <f>H26/'Income Statement'!H$16</f>
        <v>0.12237272302662307</v>
      </c>
      <c r="T26" s="35">
        <f>I26/'Income Statement'!I$16</f>
        <v>0.1212771940588491</v>
      </c>
      <c r="U26" s="35">
        <f>J26/'Income Statement'!J$16</f>
        <v>0.13009651632222013</v>
      </c>
      <c r="V26" s="35">
        <f>K26/'Income Statement'!K$16</f>
        <v>0.11010822219228523</v>
      </c>
      <c r="W26" s="37">
        <f t="shared" si="1"/>
        <v>0.1100368647674439</v>
      </c>
    </row>
    <row r="27" spans="1:33" x14ac:dyDescent="0.4">
      <c r="A27" s="7" t="s">
        <v>25</v>
      </c>
      <c r="B27" s="8">
        <v>736000</v>
      </c>
      <c r="C27" s="8">
        <v>513000</v>
      </c>
      <c r="D27" s="8">
        <v>413000</v>
      </c>
      <c r="E27" s="8">
        <v>412000</v>
      </c>
      <c r="F27" s="8">
        <v>412000</v>
      </c>
      <c r="G27" s="8">
        <v>422000</v>
      </c>
      <c r="H27" s="8">
        <v>439000</v>
      </c>
      <c r="I27" s="8">
        <v>437000</v>
      </c>
      <c r="J27" s="8">
        <v>497000</v>
      </c>
      <c r="K27" s="8">
        <v>511000</v>
      </c>
      <c r="L27" s="7"/>
      <c r="M27" s="35">
        <f>B27/'Income Statement'!B$16</f>
        <v>3.0503978779840849E-2</v>
      </c>
      <c r="N27" s="35">
        <f>C27/'Income Statement'!C$16</f>
        <v>2.0266266345356141E-2</v>
      </c>
      <c r="O27" s="35">
        <f>D27/'Income Statement'!D$16</f>
        <v>1.4856649519766897E-2</v>
      </c>
      <c r="P27" s="35">
        <f>E27/'Income Statement'!E$16</f>
        <v>1.3463612300251625E-2</v>
      </c>
      <c r="Q27" s="35">
        <f>F27/'Income Statement'!F$16</f>
        <v>1.2725475660983445E-2</v>
      </c>
      <c r="R27" s="35">
        <f>G27/'Income Statement'!G$16</f>
        <v>1.2285298398835517E-2</v>
      </c>
      <c r="S27" s="35">
        <f>H27/'Income Statement'!H$16</f>
        <v>1.2061433634640217E-2</v>
      </c>
      <c r="T27" s="35">
        <f>I27/'Income Statement'!I$16</f>
        <v>1.1171613365033107E-2</v>
      </c>
      <c r="U27" s="35">
        <f>J27/'Income Statement'!J$16</f>
        <v>1.328770419485068E-2</v>
      </c>
      <c r="V27" s="35">
        <f>K27/'Income Statement'!K$16</f>
        <v>1.1473348601194486E-2</v>
      </c>
      <c r="W27" s="37">
        <f t="shared" si="1"/>
        <v>1.5209538080075297E-2</v>
      </c>
    </row>
    <row r="28" spans="1:33" x14ac:dyDescent="0.4">
      <c r="A28" s="7" t="s">
        <v>26</v>
      </c>
      <c r="B28" s="8">
        <v>919000</v>
      </c>
      <c r="C28" s="8">
        <v>993000</v>
      </c>
      <c r="D28" s="8">
        <v>1651000</v>
      </c>
      <c r="E28" s="8">
        <v>2201000</v>
      </c>
      <c r="F28" s="8">
        <v>2439000</v>
      </c>
      <c r="G28" s="8">
        <v>2787000</v>
      </c>
      <c r="H28" s="8">
        <v>2509000</v>
      </c>
      <c r="I28" s="8">
        <v>2011000</v>
      </c>
      <c r="J28" s="8">
        <v>5423000</v>
      </c>
      <c r="K28" s="8">
        <v>6034000</v>
      </c>
      <c r="L28" s="7"/>
      <c r="M28" s="35">
        <f>B28/'Income Statement'!B$16</f>
        <v>3.8088527851458887E-2</v>
      </c>
      <c r="N28" s="35">
        <f>C28/'Income Statement'!C$16</f>
        <v>3.9228854738671826E-2</v>
      </c>
      <c r="O28" s="35">
        <f>D28/'Income Statement'!D$16</f>
        <v>5.939062556207058E-2</v>
      </c>
      <c r="P28" s="35">
        <f>E28/'Income Statement'!E$16</f>
        <v>7.1925754060324823E-2</v>
      </c>
      <c r="Q28" s="35">
        <f>F28/'Income Statement'!F$16</f>
        <v>7.5333580429948116E-2</v>
      </c>
      <c r="R28" s="35">
        <f>G28/'Income Statement'!G$16</f>
        <v>8.1135371179039295E-2</v>
      </c>
      <c r="S28" s="35">
        <f>H28/'Income Statement'!H$16</f>
        <v>6.8934252823034864E-2</v>
      </c>
      <c r="T28" s="35">
        <f>I28/'Income Statement'!I$16</f>
        <v>5.1409872945266763E-2</v>
      </c>
      <c r="U28" s="35">
        <f>J28/'Income Statement'!J$16</f>
        <v>0.1449883699168516</v>
      </c>
      <c r="V28" s="35">
        <f>K28/'Income Statement'!K$16</f>
        <v>0.13547981498944722</v>
      </c>
      <c r="W28" s="37">
        <f t="shared" si="1"/>
        <v>7.6591502449611396E-2</v>
      </c>
    </row>
    <row r="29" spans="1:33" s="34" customFormat="1" x14ac:dyDescent="0.4">
      <c r="A29" s="10" t="s">
        <v>27</v>
      </c>
      <c r="B29" s="33">
        <v>15465000</v>
      </c>
      <c r="C29" s="33">
        <v>17584000</v>
      </c>
      <c r="D29" s="33">
        <v>18594000</v>
      </c>
      <c r="E29" s="33">
        <v>21600000</v>
      </c>
      <c r="F29" s="33">
        <v>21396000</v>
      </c>
      <c r="G29" s="33">
        <v>23259000</v>
      </c>
      <c r="H29" s="33">
        <v>22536000</v>
      </c>
      <c r="I29" s="33">
        <v>23717000</v>
      </c>
      <c r="J29" s="33">
        <v>31342000</v>
      </c>
      <c r="K29" s="33">
        <v>37740000</v>
      </c>
      <c r="L29" s="10"/>
      <c r="M29" s="35">
        <f>B29/'Income Statement'!B$16</f>
        <v>0.64095656498673736</v>
      </c>
      <c r="N29" s="35">
        <f>C29/'Income Statement'!C$16</f>
        <v>0.69466282147513136</v>
      </c>
      <c r="O29" s="35">
        <f>D29/'Income Statement'!D$16</f>
        <v>0.66887298104248349</v>
      </c>
      <c r="P29" s="35">
        <f>E29/'Income Statement'!E$16</f>
        <v>0.70585928564426004</v>
      </c>
      <c r="Q29" s="35">
        <f>F29/'Income Statement'!F$16</f>
        <v>0.66085989621942176</v>
      </c>
      <c r="R29" s="35">
        <f>G29/'Income Statement'!G$16</f>
        <v>0.67711790393013105</v>
      </c>
      <c r="S29" s="35">
        <f>H29/'Income Statement'!H$16</f>
        <v>0.61917190977278347</v>
      </c>
      <c r="T29" s="35">
        <f>I29/'Income Statement'!I$16</f>
        <v>0.60630927729631623</v>
      </c>
      <c r="U29" s="35">
        <f>J29/'Income Statement'!J$16</f>
        <v>0.83795417479881296</v>
      </c>
      <c r="V29" s="35">
        <f>K29/'Income Statement'!K$16</f>
        <v>0.84736629395123264</v>
      </c>
      <c r="W29" s="37">
        <f t="shared" si="1"/>
        <v>0.69591311091173103</v>
      </c>
    </row>
    <row r="30" spans="1:33" x14ac:dyDescent="0.4">
      <c r="A30" s="7" t="s">
        <v>28</v>
      </c>
      <c r="B30" s="8">
        <v>3641000</v>
      </c>
      <c r="C30" s="8">
        <v>3632000</v>
      </c>
      <c r="D30" s="8">
        <v>4421000</v>
      </c>
      <c r="E30" s="8">
        <v>6082000</v>
      </c>
      <c r="F30" s="8">
        <v>5228000</v>
      </c>
      <c r="G30" s="8">
        <v>5059000</v>
      </c>
      <c r="H30" s="8">
        <v>5548000</v>
      </c>
      <c r="I30" s="8">
        <v>7622000</v>
      </c>
      <c r="J30" s="8">
        <v>7432000</v>
      </c>
      <c r="K30" s="8">
        <v>8899000</v>
      </c>
      <c r="L30" s="7"/>
      <c r="M30" s="35">
        <f>B30/'Income Statement'!B$16</f>
        <v>0.15090351458885942</v>
      </c>
      <c r="N30" s="35">
        <f>C30/'Income Statement'!C$16</f>
        <v>0.14348358550942203</v>
      </c>
      <c r="O30" s="35">
        <f>D30/'Income Statement'!D$16</f>
        <v>0.15903449764380015</v>
      </c>
      <c r="P30" s="35">
        <f>E30/'Income Statement'!E$16</f>
        <v>0.19875167478186986</v>
      </c>
      <c r="Q30" s="35">
        <f>F30/'Income Statement'!F$16</f>
        <v>0.16147763775636273</v>
      </c>
      <c r="R30" s="35">
        <f>G30/'Income Statement'!G$16</f>
        <v>0.14727802037845705</v>
      </c>
      <c r="S30" s="35">
        <f>H30/'Income Statement'!H$16</f>
        <v>0.15243014534164903</v>
      </c>
      <c r="T30" s="35">
        <f>I30/'Income Statement'!I$16</f>
        <v>0.19485134340568039</v>
      </c>
      <c r="U30" s="35">
        <f>J30/'Income Statement'!J$16</f>
        <v>0.19870063898617757</v>
      </c>
      <c r="V30" s="35">
        <f>K30/'Income Statement'!K$16</f>
        <v>0.19980690646189769</v>
      </c>
      <c r="W30" s="37">
        <f t="shared" si="1"/>
        <v>0.17067179648541758</v>
      </c>
    </row>
    <row r="31" spans="1:33" x14ac:dyDescent="0.4">
      <c r="A31" s="7" t="s">
        <v>29</v>
      </c>
      <c r="B31" s="8">
        <v>1588000</v>
      </c>
      <c r="C31" s="8">
        <v>1646000</v>
      </c>
      <c r="D31" s="8">
        <v>1930000</v>
      </c>
      <c r="E31" s="8">
        <v>2131000</v>
      </c>
      <c r="F31" s="8">
        <v>2191000</v>
      </c>
      <c r="G31" s="8">
        <v>2048000</v>
      </c>
      <c r="H31" s="8">
        <v>2279000</v>
      </c>
      <c r="I31" s="8">
        <v>2612000</v>
      </c>
      <c r="J31" s="8">
        <v>2248000</v>
      </c>
      <c r="K31" s="8">
        <v>2836000</v>
      </c>
      <c r="L31" s="7"/>
      <c r="M31" s="35">
        <f>B31/'Income Statement'!B$16</f>
        <v>6.581564986737401E-2</v>
      </c>
      <c r="N31" s="35">
        <f>C31/'Income Statement'!C$16</f>
        <v>6.5025876032078378E-2</v>
      </c>
      <c r="O31" s="35">
        <f>D31/'Income Statement'!D$16</f>
        <v>6.9426957804237563E-2</v>
      </c>
      <c r="P31" s="35">
        <f>E31/'Income Statement'!E$16</f>
        <v>6.9638247116107319E-2</v>
      </c>
      <c r="Q31" s="35">
        <f>F31/'Income Statement'!F$16</f>
        <v>6.767358537188041E-2</v>
      </c>
      <c r="R31" s="35">
        <f>G31/'Income Statement'!G$16</f>
        <v>5.9621542940320231E-2</v>
      </c>
      <c r="S31" s="35">
        <f>H31/'Income Statement'!H$16</f>
        <v>6.261505069099102E-2</v>
      </c>
      <c r="T31" s="35">
        <f>I31/'Income Statement'!I$16</f>
        <v>6.6774036863767677E-2</v>
      </c>
      <c r="U31" s="35">
        <f>J31/'Income Statement'!J$16</f>
        <v>6.0102130845119374E-2</v>
      </c>
      <c r="V31" s="35">
        <f>K31/'Income Statement'!K$16</f>
        <v>6.3675962099779965E-2</v>
      </c>
      <c r="W31" s="37">
        <f t="shared" si="1"/>
        <v>6.503690396316561E-2</v>
      </c>
    </row>
    <row r="32" spans="1:33" x14ac:dyDescent="0.4">
      <c r="A32" s="7" t="s">
        <v>30</v>
      </c>
      <c r="B32" s="8">
        <v>2053000</v>
      </c>
      <c r="C32" s="8">
        <v>1986000</v>
      </c>
      <c r="D32" s="8">
        <v>2491000</v>
      </c>
      <c r="E32" s="8">
        <v>3951000</v>
      </c>
      <c r="F32" s="8">
        <v>3037000</v>
      </c>
      <c r="G32" s="8">
        <v>3011000</v>
      </c>
      <c r="H32" s="8">
        <v>3269000</v>
      </c>
      <c r="I32" s="8">
        <v>5010000</v>
      </c>
      <c r="J32" s="8">
        <v>5184000</v>
      </c>
      <c r="K32" s="8">
        <v>6063000</v>
      </c>
      <c r="L32" s="7"/>
      <c r="M32" s="35">
        <f>B32/'Income Statement'!B$16</f>
        <v>8.5087864721485412E-2</v>
      </c>
      <c r="N32" s="35">
        <f>C32/'Income Statement'!C$16</f>
        <v>7.8457709477343651E-2</v>
      </c>
      <c r="O32" s="35">
        <f>D32/'Income Statement'!D$16</f>
        <v>8.9607539839562572E-2</v>
      </c>
      <c r="P32" s="35">
        <f>E32/'Income Statement'!E$16</f>
        <v>0.12911342766576256</v>
      </c>
      <c r="Q32" s="35">
        <f>F32/'Income Statement'!F$16</f>
        <v>9.3804052384482334E-2</v>
      </c>
      <c r="R32" s="35">
        <f>G32/'Income Statement'!G$16</f>
        <v>8.7656477438136829E-2</v>
      </c>
      <c r="S32" s="35">
        <f>H32/'Income Statement'!H$16</f>
        <v>8.9815094650658026E-2</v>
      </c>
      <c r="T32" s="35">
        <f>I32/'Income Statement'!I$16</f>
        <v>0.12807730654191271</v>
      </c>
      <c r="U32" s="35">
        <f>J32/'Income Statement'!J$16</f>
        <v>0.1385985081410582</v>
      </c>
      <c r="V32" s="35">
        <f>K32/'Income Statement'!K$16</f>
        <v>0.13613094436211773</v>
      </c>
      <c r="W32" s="37">
        <f t="shared" si="1"/>
        <v>0.10563489252225203</v>
      </c>
    </row>
    <row r="33" spans="1:23" x14ac:dyDescent="0.4">
      <c r="A33" s="7" t="s">
        <v>31</v>
      </c>
      <c r="B33" s="8">
        <v>157000</v>
      </c>
      <c r="C33" s="8">
        <v>178000</v>
      </c>
      <c r="D33" s="8">
        <v>174000</v>
      </c>
      <c r="E33" s="8">
        <v>181000</v>
      </c>
      <c r="F33" s="8">
        <v>45000</v>
      </c>
      <c r="G33" s="8">
        <v>331000</v>
      </c>
      <c r="H33" s="8">
        <v>342000</v>
      </c>
      <c r="I33" s="8">
        <v>15000</v>
      </c>
      <c r="J33" s="8">
        <v>251000</v>
      </c>
      <c r="K33" s="8">
        <v>2000</v>
      </c>
      <c r="L33" s="7"/>
      <c r="M33" s="35">
        <f>B33/'Income Statement'!B$16</f>
        <v>6.5069628647214852E-3</v>
      </c>
      <c r="N33" s="35">
        <f>C33/'Income Statement'!C$16</f>
        <v>7.0319598625212341E-3</v>
      </c>
      <c r="O33" s="35">
        <f>D33/'Income Statement'!D$16</f>
        <v>6.2592179574804847E-3</v>
      </c>
      <c r="P33" s="35">
        <f>E33/'Income Statement'!E$16</f>
        <v>5.914839384333845E-3</v>
      </c>
      <c r="Q33" s="35">
        <f>F33/'Income Statement'!F$16</f>
        <v>1.3899184581171238E-3</v>
      </c>
      <c r="R33" s="35">
        <f>G33/'Income Statement'!G$16</f>
        <v>9.6360989810771475E-3</v>
      </c>
      <c r="S33" s="35">
        <f>H33/'Income Statement'!H$16</f>
        <v>9.3963788224304193E-3</v>
      </c>
      <c r="T33" s="35">
        <f>I33/'Income Statement'!I$16</f>
        <v>3.8346498964644528E-4</v>
      </c>
      <c r="U33" s="35">
        <f>J33/'Income Statement'!J$16</f>
        <v>6.7106916557495384E-3</v>
      </c>
      <c r="V33" s="35">
        <f>K33/'Income Statement'!K$16</f>
        <v>4.4905473977277827E-5</v>
      </c>
      <c r="W33" s="37">
        <f t="shared" si="1"/>
        <v>5.3274438450054999E-3</v>
      </c>
    </row>
    <row r="34" spans="1:23" x14ac:dyDescent="0.4">
      <c r="A34" s="7" t="s">
        <v>32</v>
      </c>
      <c r="B34" s="9" t="s">
        <v>19</v>
      </c>
      <c r="C34" s="8">
        <v>18000</v>
      </c>
      <c r="D34" s="9" t="s">
        <v>19</v>
      </c>
      <c r="E34" s="9" t="s">
        <v>19</v>
      </c>
      <c r="F34" s="9" t="s">
        <v>19</v>
      </c>
      <c r="G34" s="9" t="s">
        <v>19</v>
      </c>
      <c r="H34" s="9" t="s">
        <v>19</v>
      </c>
      <c r="I34" s="9" t="s">
        <v>19</v>
      </c>
      <c r="J34" s="9" t="s">
        <v>19</v>
      </c>
      <c r="K34" s="9" t="s">
        <v>19</v>
      </c>
      <c r="L34" s="7"/>
      <c r="M34" s="35" t="e">
        <f>B34/'Income Statement'!B$16</f>
        <v>#VALUE!</v>
      </c>
      <c r="N34" s="35">
        <f>C34/'Income Statement'!C$16</f>
        <v>7.1109706474933832E-4</v>
      </c>
      <c r="O34" s="35" t="e">
        <f>D34/'Income Statement'!D$16</f>
        <v>#VALUE!</v>
      </c>
      <c r="P34" s="35" t="e">
        <f>E34/'Income Statement'!E$16</f>
        <v>#VALUE!</v>
      </c>
      <c r="Q34" s="35" t="e">
        <f>F34/'Income Statement'!F$16</f>
        <v>#VALUE!</v>
      </c>
      <c r="R34" s="35" t="e">
        <f>G34/'Income Statement'!G$16</f>
        <v>#VALUE!</v>
      </c>
      <c r="S34" s="35" t="e">
        <f>H34/'Income Statement'!H$16</f>
        <v>#VALUE!</v>
      </c>
      <c r="T34" s="35" t="e">
        <f>I34/'Income Statement'!I$16</f>
        <v>#VALUE!</v>
      </c>
      <c r="U34" s="35" t="e">
        <f>J34/'Income Statement'!J$16</f>
        <v>#VALUE!</v>
      </c>
      <c r="V34" s="35" t="e">
        <f>K34/'Income Statement'!K$16</f>
        <v>#VALUE!</v>
      </c>
      <c r="W34" s="37" t="e">
        <f t="shared" si="1"/>
        <v>#VALUE!</v>
      </c>
    </row>
    <row r="35" spans="1:23" x14ac:dyDescent="0.4">
      <c r="A35" s="7" t="s">
        <v>33</v>
      </c>
      <c r="B35" s="8">
        <v>67000</v>
      </c>
      <c r="C35" s="8">
        <v>98000</v>
      </c>
      <c r="D35" s="8">
        <v>432000</v>
      </c>
      <c r="E35" s="8">
        <v>71000</v>
      </c>
      <c r="F35" s="8">
        <v>85000</v>
      </c>
      <c r="G35" s="8">
        <v>84000</v>
      </c>
      <c r="H35" s="8">
        <v>150000</v>
      </c>
      <c r="I35" s="8">
        <v>229000</v>
      </c>
      <c r="J35" s="8">
        <v>601000</v>
      </c>
      <c r="K35" s="8">
        <v>773000</v>
      </c>
      <c r="L35" s="7"/>
      <c r="M35" s="35">
        <f>B35/'Income Statement'!B$16</f>
        <v>2.7768567639257294E-3</v>
      </c>
      <c r="N35" s="35">
        <f>C35/'Income Statement'!C$16</f>
        <v>3.8715284636352864E-3</v>
      </c>
      <c r="O35" s="35">
        <f>D35/'Income Statement'!D$16</f>
        <v>1.554012734271017E-2</v>
      </c>
      <c r="P35" s="35">
        <f>E35/'Income Statement'!E$16</f>
        <v>2.3201856148491878E-3</v>
      </c>
      <c r="Q35" s="35">
        <f>F35/'Income Statement'!F$16</f>
        <v>2.6254015319990115E-3</v>
      </c>
      <c r="R35" s="35">
        <f>G35/'Income Statement'!G$16</f>
        <v>2.4454148471615722E-3</v>
      </c>
      <c r="S35" s="35">
        <f>H35/'Income Statement'!H$16</f>
        <v>4.1212187817677281E-3</v>
      </c>
      <c r="T35" s="35">
        <f>I35/'Income Statement'!I$16</f>
        <v>5.8542321752690649E-3</v>
      </c>
      <c r="U35" s="35">
        <f>J35/'Income Statement'!J$16</f>
        <v>1.6068229821137342E-2</v>
      </c>
      <c r="V35" s="35">
        <f>K35/'Income Statement'!K$16</f>
        <v>1.7355965692217881E-2</v>
      </c>
      <c r="W35" s="37">
        <f t="shared" si="1"/>
        <v>7.297916103467297E-3</v>
      </c>
    </row>
    <row r="36" spans="1:23" s="82" customFormat="1" x14ac:dyDescent="0.4">
      <c r="A36" s="78" t="s">
        <v>34</v>
      </c>
      <c r="B36" s="79">
        <v>3865000</v>
      </c>
      <c r="C36" s="79">
        <v>3926000</v>
      </c>
      <c r="D36" s="79">
        <v>5027000</v>
      </c>
      <c r="E36" s="79">
        <v>6334000</v>
      </c>
      <c r="F36" s="79">
        <v>5358000</v>
      </c>
      <c r="G36" s="79">
        <v>5474000</v>
      </c>
      <c r="H36" s="79">
        <v>6040000</v>
      </c>
      <c r="I36" s="79">
        <v>7866000</v>
      </c>
      <c r="J36" s="79">
        <v>8284000</v>
      </c>
      <c r="K36" s="79">
        <v>9674000</v>
      </c>
      <c r="L36" s="78"/>
      <c r="M36" s="80">
        <f>B36/'Income Statement'!B$16</f>
        <v>0.16018733421750664</v>
      </c>
      <c r="N36" s="80">
        <f>C36/'Income Statement'!C$16</f>
        <v>0.1550981709003279</v>
      </c>
      <c r="O36" s="80">
        <f>D36/'Income Statement'!D$16</f>
        <v>0.1808338429439908</v>
      </c>
      <c r="P36" s="80">
        <f>E36/'Income Statement'!E$16</f>
        <v>0.20698669978105291</v>
      </c>
      <c r="Q36" s="80">
        <f>F36/'Income Statement'!F$16</f>
        <v>0.16549295774647887</v>
      </c>
      <c r="R36" s="80">
        <f>G36/'Income Statement'!G$16</f>
        <v>0.15935953420669577</v>
      </c>
      <c r="S36" s="80">
        <f>H36/'Income Statement'!H$16</f>
        <v>0.16594774294584719</v>
      </c>
      <c r="T36" s="80">
        <f>I36/'Income Statement'!I$16</f>
        <v>0.2010890405705959</v>
      </c>
      <c r="U36" s="80">
        <f>J36/'Income Statement'!J$16</f>
        <v>0.22147956046306447</v>
      </c>
      <c r="V36" s="80">
        <f>K36/'Income Statement'!K$16</f>
        <v>0.21720777762809287</v>
      </c>
      <c r="W36" s="81">
        <f t="shared" si="1"/>
        <v>0.18336826614036533</v>
      </c>
    </row>
    <row r="37" spans="1:23" x14ac:dyDescent="0.4">
      <c r="A37" s="7" t="s">
        <v>35</v>
      </c>
      <c r="B37" s="8">
        <v>228000</v>
      </c>
      <c r="C37" s="8">
        <v>1210000</v>
      </c>
      <c r="D37" s="8">
        <v>1199000</v>
      </c>
      <c r="E37" s="8">
        <v>1079000</v>
      </c>
      <c r="F37" s="8">
        <v>2010000</v>
      </c>
      <c r="G37" s="8">
        <v>3471000</v>
      </c>
      <c r="H37" s="8">
        <v>3468000</v>
      </c>
      <c r="I37" s="8">
        <v>3464000</v>
      </c>
      <c r="J37" s="8">
        <v>9406000</v>
      </c>
      <c r="K37" s="8">
        <v>9413000</v>
      </c>
      <c r="L37" s="7"/>
      <c r="M37" s="35">
        <f>B37/'Income Statement'!B$16</f>
        <v>9.4496021220159144E-3</v>
      </c>
      <c r="N37" s="35">
        <f>C37/'Income Statement'!C$16</f>
        <v>4.7801524908149963E-2</v>
      </c>
      <c r="O37" s="35">
        <f>D37/'Income Statement'!D$16</f>
        <v>4.3131047879420126E-2</v>
      </c>
      <c r="P37" s="35">
        <f>E37/'Income Statement'!E$16</f>
        <v>3.5260285611581323E-2</v>
      </c>
      <c r="Q37" s="35">
        <f>F37/'Income Statement'!F$16</f>
        <v>6.2083024462564862E-2</v>
      </c>
      <c r="R37" s="35">
        <f>G37/'Income Statement'!G$16</f>
        <v>0.10104803493449782</v>
      </c>
      <c r="S37" s="35">
        <f>H37/'Income Statement'!H$16</f>
        <v>9.5282578234469881E-2</v>
      </c>
      <c r="T37" s="35">
        <f>I37/'Income Statement'!I$16</f>
        <v>8.8554848275685757E-2</v>
      </c>
      <c r="U37" s="35">
        <f>J37/'Income Statement'!J$16</f>
        <v>0.25147715423896477</v>
      </c>
      <c r="V37" s="35">
        <f>K37/'Income Statement'!K$16</f>
        <v>0.2113476132740581</v>
      </c>
      <c r="W37" s="37">
        <f t="shared" si="1"/>
        <v>9.4543571394140852E-2</v>
      </c>
    </row>
    <row r="38" spans="1:23" x14ac:dyDescent="0.4">
      <c r="A38" s="7" t="s">
        <v>36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7"/>
      <c r="M38" s="35">
        <f>B38/'Income Statement'!B$16</f>
        <v>0</v>
      </c>
      <c r="N38" s="35">
        <f>C38/'Income Statement'!C$16</f>
        <v>0</v>
      </c>
      <c r="O38" s="35">
        <f>D38/'Income Statement'!D$16</f>
        <v>0</v>
      </c>
      <c r="P38" s="35">
        <f>E38/'Income Statement'!E$16</f>
        <v>0</v>
      </c>
      <c r="Q38" s="35">
        <f>F38/'Income Statement'!F$16</f>
        <v>0</v>
      </c>
      <c r="R38" s="35">
        <f>G38/'Income Statement'!G$16</f>
        <v>0</v>
      </c>
      <c r="S38" s="35">
        <f>H38/'Income Statement'!H$16</f>
        <v>0</v>
      </c>
      <c r="T38" s="35">
        <f>I38/'Income Statement'!I$16</f>
        <v>0</v>
      </c>
      <c r="U38" s="35">
        <f>J38/'Income Statement'!J$16</f>
        <v>0</v>
      </c>
      <c r="V38" s="35">
        <f>K38/'Income Statement'!K$16</f>
        <v>0</v>
      </c>
      <c r="W38" s="37">
        <f t="shared" si="1"/>
        <v>0</v>
      </c>
    </row>
    <row r="39" spans="1:23" x14ac:dyDescent="0.4">
      <c r="A39" s="7" t="s">
        <v>37</v>
      </c>
      <c r="B39" s="8">
        <v>991000</v>
      </c>
      <c r="C39" s="8">
        <v>1292000</v>
      </c>
      <c r="D39" s="8">
        <v>1544000</v>
      </c>
      <c r="E39" s="8">
        <v>1480000</v>
      </c>
      <c r="F39" s="8">
        <v>1770000</v>
      </c>
      <c r="G39" s="8">
        <v>1907000</v>
      </c>
      <c r="H39" s="8">
        <v>3216000</v>
      </c>
      <c r="I39" s="8">
        <v>3347000</v>
      </c>
      <c r="J39" s="8">
        <v>5597000</v>
      </c>
      <c r="K39" s="8">
        <v>5886000</v>
      </c>
      <c r="L39" s="7"/>
      <c r="M39" s="35">
        <f>B39/'Income Statement'!B$16</f>
        <v>4.107261273209549E-2</v>
      </c>
      <c r="N39" s="35">
        <f>C39/'Income Statement'!C$16</f>
        <v>5.104096709200806E-2</v>
      </c>
      <c r="O39" s="35">
        <f>D39/'Income Statement'!D$16</f>
        <v>5.5541566243390052E-2</v>
      </c>
      <c r="P39" s="35">
        <f>E39/'Income Statement'!E$16</f>
        <v>4.8364432534884483E-2</v>
      </c>
      <c r="Q39" s="35">
        <f>F39/'Income Statement'!F$16</f>
        <v>5.4670126019273534E-2</v>
      </c>
      <c r="R39" s="35">
        <f>G39/'Income Statement'!G$16</f>
        <v>5.5516739446870453E-2</v>
      </c>
      <c r="S39" s="35">
        <f>H39/'Income Statement'!H$16</f>
        <v>8.8358930681100095E-2</v>
      </c>
      <c r="T39" s="35">
        <f>I39/'Income Statement'!I$16</f>
        <v>8.5563821356443484E-2</v>
      </c>
      <c r="U39" s="35">
        <f>J39/'Income Statement'!J$16</f>
        <v>0.14964040317621582</v>
      </c>
      <c r="V39" s="35">
        <f>K39/'Income Statement'!K$16</f>
        <v>0.13215680991512865</v>
      </c>
      <c r="W39" s="37">
        <f t="shared" si="1"/>
        <v>7.6192640919741011E-2</v>
      </c>
    </row>
    <row r="40" spans="1:23" s="34" customFormat="1" x14ac:dyDescent="0.4">
      <c r="A40" s="10" t="s">
        <v>38</v>
      </c>
      <c r="B40" s="33">
        <v>5084000</v>
      </c>
      <c r="C40" s="33">
        <v>6428000</v>
      </c>
      <c r="D40" s="33">
        <v>7770000</v>
      </c>
      <c r="E40" s="33">
        <v>8893000</v>
      </c>
      <c r="F40" s="33">
        <v>9138000</v>
      </c>
      <c r="G40" s="33">
        <v>10852000</v>
      </c>
      <c r="H40" s="33">
        <v>12724000</v>
      </c>
      <c r="I40" s="33">
        <v>14677000</v>
      </c>
      <c r="J40" s="33">
        <v>23287000</v>
      </c>
      <c r="K40" s="33">
        <v>24973000</v>
      </c>
      <c r="L40" s="10"/>
      <c r="M40" s="31">
        <f>B40/'Income Statement'!B$16</f>
        <v>0.21070954907161804</v>
      </c>
      <c r="N40" s="31">
        <f>C40/'Income Statement'!C$16</f>
        <v>0.25394066290048589</v>
      </c>
      <c r="O40" s="31">
        <f>D40/'Income Statement'!D$16</f>
        <v>0.27950645706680094</v>
      </c>
      <c r="P40" s="31">
        <f>E40/'Income Statement'!E$16</f>
        <v>0.29061141792751871</v>
      </c>
      <c r="Q40" s="31">
        <f>F40/'Income Statement'!F$16</f>
        <v>0.28224610822831725</v>
      </c>
      <c r="R40" s="31">
        <f>G40/'Income Statement'!G$16</f>
        <v>0.31592430858806403</v>
      </c>
      <c r="S40" s="31">
        <f>H40/'Income Statement'!H$16</f>
        <v>0.34958925186141715</v>
      </c>
      <c r="T40" s="31">
        <f>I40/'Income Statement'!I$16</f>
        <v>0.37520771020272514</v>
      </c>
      <c r="U40" s="31">
        <f>J40/'Income Statement'!J$16</f>
        <v>0.62259711787824501</v>
      </c>
      <c r="V40" s="31">
        <f>K40/'Income Statement'!K$16</f>
        <v>0.56071220081727957</v>
      </c>
      <c r="W40" s="77">
        <f t="shared" si="1"/>
        <v>0.3541044784542472</v>
      </c>
    </row>
    <row r="41" spans="1:23" x14ac:dyDescent="0.4">
      <c r="A41" s="7" t="s">
        <v>39</v>
      </c>
      <c r="B41" s="8">
        <v>3000</v>
      </c>
      <c r="C41" s="8">
        <v>3000</v>
      </c>
      <c r="D41" s="8">
        <v>3000</v>
      </c>
      <c r="E41" s="8">
        <v>3000</v>
      </c>
      <c r="F41" s="8">
        <v>3000</v>
      </c>
      <c r="G41" s="8">
        <v>3000</v>
      </c>
      <c r="H41" s="8">
        <v>3000</v>
      </c>
      <c r="I41" s="8">
        <v>3000</v>
      </c>
      <c r="J41" s="8">
        <v>3000</v>
      </c>
      <c r="K41" s="8">
        <v>3000</v>
      </c>
      <c r="L41" s="7"/>
      <c r="M41" s="35">
        <f>B41/'Income Statement'!B$16</f>
        <v>1.243368700265252E-4</v>
      </c>
      <c r="N41" s="35">
        <f>C41/'Income Statement'!C$16</f>
        <v>1.1851617745822304E-4</v>
      </c>
      <c r="O41" s="35">
        <f>D41/'Income Statement'!D$16</f>
        <v>1.0791755099104285E-4</v>
      </c>
      <c r="P41" s="35">
        <f>E41/'Income Statement'!E$16</f>
        <v>9.8036011895036112E-5</v>
      </c>
      <c r="Q41" s="35">
        <f>F41/'Income Statement'!F$16</f>
        <v>9.2661230541141583E-5</v>
      </c>
      <c r="R41" s="35">
        <f>G41/'Income Statement'!G$16</f>
        <v>8.733624454148471E-5</v>
      </c>
      <c r="S41" s="35">
        <f>H41/'Income Statement'!H$16</f>
        <v>8.2424375635354563E-5</v>
      </c>
      <c r="T41" s="35">
        <f>I41/'Income Statement'!I$16</f>
        <v>7.6692997929289053E-5</v>
      </c>
      <c r="U41" s="35">
        <f>J41/'Income Statement'!J$16</f>
        <v>8.0207469989038315E-5</v>
      </c>
      <c r="V41" s="35">
        <f>K41/'Income Statement'!K$16</f>
        <v>6.7358210965916748E-5</v>
      </c>
      <c r="W41" s="37">
        <f t="shared" si="1"/>
        <v>9.3548713997305215E-5</v>
      </c>
    </row>
    <row r="42" spans="1:23" x14ac:dyDescent="0.4">
      <c r="A42" s="7" t="s">
        <v>40</v>
      </c>
      <c r="B42" s="8">
        <v>4641000</v>
      </c>
      <c r="C42" s="8">
        <v>5184000</v>
      </c>
      <c r="D42" s="8">
        <v>5865000</v>
      </c>
      <c r="E42" s="8">
        <v>6773000</v>
      </c>
      <c r="F42" s="8">
        <v>7786000</v>
      </c>
      <c r="G42" s="8">
        <v>8638000</v>
      </c>
      <c r="H42" s="8">
        <v>6384000</v>
      </c>
      <c r="I42" s="8">
        <v>7163000</v>
      </c>
      <c r="J42" s="8">
        <v>8299000</v>
      </c>
      <c r="K42" s="8">
        <v>9965000</v>
      </c>
      <c r="L42" s="7"/>
      <c r="M42" s="35">
        <f>B42/'Income Statement'!B$16</f>
        <v>0.19234913793103448</v>
      </c>
      <c r="N42" s="35">
        <f>C42/'Income Statement'!C$16</f>
        <v>0.20479595464780942</v>
      </c>
      <c r="O42" s="35">
        <f>D42/'Income Statement'!D$16</f>
        <v>0.21097881218748876</v>
      </c>
      <c r="P42" s="35">
        <f>E42/'Income Statement'!E$16</f>
        <v>0.22133263618835985</v>
      </c>
      <c r="Q42" s="35">
        <f>F42/'Income Statement'!F$16</f>
        <v>0.24048678033110946</v>
      </c>
      <c r="R42" s="35">
        <f>G42/'Income Statement'!G$16</f>
        <v>0.25147016011644835</v>
      </c>
      <c r="S42" s="35">
        <f>H42/'Income Statement'!H$16</f>
        <v>0.1753990713520345</v>
      </c>
      <c r="T42" s="35">
        <f>I42/'Income Statement'!I$16</f>
        <v>0.18311731472249917</v>
      </c>
      <c r="U42" s="35">
        <f>J42/'Income Statement'!J$16</f>
        <v>0.22188059781300964</v>
      </c>
      <c r="V42" s="35">
        <f>K42/'Income Statement'!K$16</f>
        <v>0.2237415240917868</v>
      </c>
      <c r="W42" s="37">
        <f t="shared" si="1"/>
        <v>0.21255519893815805</v>
      </c>
    </row>
    <row r="43" spans="1:23" x14ac:dyDescent="0.4">
      <c r="A43" s="7" t="s">
        <v>41</v>
      </c>
      <c r="B43" s="8">
        <v>5588000</v>
      </c>
      <c r="C43" s="8">
        <v>5695000</v>
      </c>
      <c r="D43" s="8">
        <v>4871000</v>
      </c>
      <c r="E43" s="8">
        <v>4685000</v>
      </c>
      <c r="F43" s="8">
        <v>4151000</v>
      </c>
      <c r="G43" s="8">
        <v>3979000</v>
      </c>
      <c r="H43" s="8">
        <v>3517000</v>
      </c>
      <c r="I43" s="8">
        <v>1643000</v>
      </c>
      <c r="J43" s="8">
        <v>-191000</v>
      </c>
      <c r="K43" s="8">
        <v>3179000</v>
      </c>
      <c r="L43" s="7"/>
      <c r="M43" s="35">
        <f>B43/'Income Statement'!B$16</f>
        <v>0.23159814323607428</v>
      </c>
      <c r="N43" s="35">
        <f>C43/'Income Statement'!C$16</f>
        <v>0.22498321020819342</v>
      </c>
      <c r="O43" s="35">
        <f>D43/'Income Statement'!D$16</f>
        <v>0.17522213029245656</v>
      </c>
      <c r="P43" s="35">
        <f>E43/'Income Statement'!E$16</f>
        <v>0.15309957190941473</v>
      </c>
      <c r="Q43" s="35">
        <f>F43/'Income Statement'!F$16</f>
        <v>0.12821225599209291</v>
      </c>
      <c r="R43" s="35">
        <f>G43/'Income Statement'!G$16</f>
        <v>0.11583697234352257</v>
      </c>
      <c r="S43" s="35">
        <f>H43/'Income Statement'!H$16</f>
        <v>9.6628843036513992E-2</v>
      </c>
      <c r="T43" s="35">
        <f>I43/'Income Statement'!I$16</f>
        <v>4.2002198532607303E-2</v>
      </c>
      <c r="U43" s="35">
        <f>J43/'Income Statement'!J$16</f>
        <v>-5.1065422559687726E-3</v>
      </c>
      <c r="V43" s="35">
        <f>K43/'Income Statement'!K$16</f>
        <v>7.1377250886883112E-2</v>
      </c>
      <c r="W43" s="37">
        <f t="shared" si="1"/>
        <v>0.12338540341817901</v>
      </c>
    </row>
    <row r="44" spans="1:23" x14ac:dyDescent="0.4">
      <c r="A44" s="7" t="s">
        <v>42</v>
      </c>
      <c r="B44" s="8">
        <v>149000</v>
      </c>
      <c r="C44" s="8">
        <v>274000</v>
      </c>
      <c r="D44" s="8">
        <v>85000</v>
      </c>
      <c r="E44" s="8">
        <v>1246000</v>
      </c>
      <c r="F44" s="8">
        <v>318000</v>
      </c>
      <c r="G44" s="8">
        <v>-213000</v>
      </c>
      <c r="H44" s="8">
        <v>-92000</v>
      </c>
      <c r="I44" s="8">
        <v>231000</v>
      </c>
      <c r="J44" s="8">
        <v>-56000</v>
      </c>
      <c r="K44" s="8">
        <v>-380000</v>
      </c>
      <c r="L44" s="7"/>
      <c r="M44" s="35">
        <f>B44/'Income Statement'!B$16</f>
        <v>6.1753978779840847E-3</v>
      </c>
      <c r="N44" s="35">
        <f>C44/'Income Statement'!C$16</f>
        <v>1.0824477541184372E-2</v>
      </c>
      <c r="O44" s="35">
        <f>D44/'Income Statement'!D$16</f>
        <v>3.0576639447462139E-3</v>
      </c>
      <c r="P44" s="35">
        <f>E44/'Income Statement'!E$16</f>
        <v>4.0717623607071665E-2</v>
      </c>
      <c r="Q44" s="35">
        <f>F44/'Income Statement'!F$16</f>
        <v>9.8220904373610089E-3</v>
      </c>
      <c r="R44" s="35">
        <f>G44/'Income Statement'!G$16</f>
        <v>-6.2008733624454148E-3</v>
      </c>
      <c r="S44" s="35">
        <f>H44/'Income Statement'!H$16</f>
        <v>-2.5276808528175397E-3</v>
      </c>
      <c r="T44" s="35">
        <f>I44/'Income Statement'!I$16</f>
        <v>5.9053608405552575E-3</v>
      </c>
      <c r="U44" s="35">
        <f>J44/'Income Statement'!J$16</f>
        <v>-1.4972061064620484E-3</v>
      </c>
      <c r="V44" s="35">
        <f>K44/'Income Statement'!K$16</f>
        <v>-8.5320400556827877E-3</v>
      </c>
      <c r="W44" s="37">
        <f t="shared" si="1"/>
        <v>5.7744813871494823E-3</v>
      </c>
    </row>
    <row r="45" spans="1:23" x14ac:dyDescent="0.4">
      <c r="A45" s="7" t="s">
        <v>43</v>
      </c>
      <c r="B45" s="9" t="s">
        <v>19</v>
      </c>
      <c r="C45" s="9" t="s">
        <v>19</v>
      </c>
      <c r="D45" s="8">
        <v>9000</v>
      </c>
      <c r="E45" s="8">
        <v>-11000</v>
      </c>
      <c r="F45" s="8">
        <v>-207000</v>
      </c>
      <c r="G45" s="8">
        <v>-191000</v>
      </c>
      <c r="H45" s="8">
        <v>-173000</v>
      </c>
      <c r="I45" s="8">
        <v>-346000</v>
      </c>
      <c r="J45" s="8">
        <v>-494000</v>
      </c>
      <c r="K45" s="8">
        <v>2000</v>
      </c>
      <c r="L45" s="7"/>
      <c r="M45" s="35" t="e">
        <f>B45/'Income Statement'!B$16</f>
        <v>#VALUE!</v>
      </c>
      <c r="N45" s="35" t="e">
        <f>C45/'Income Statement'!C$16</f>
        <v>#VALUE!</v>
      </c>
      <c r="O45" s="35">
        <f>D45/'Income Statement'!D$16</f>
        <v>3.2375265297312854E-4</v>
      </c>
      <c r="P45" s="35">
        <f>E45/'Income Statement'!E$16</f>
        <v>-3.5946537694846572E-4</v>
      </c>
      <c r="Q45" s="35">
        <f>F45/'Income Statement'!F$16</f>
        <v>-6.3936249073387698E-3</v>
      </c>
      <c r="R45" s="35">
        <f>G45/'Income Statement'!G$16</f>
        <v>-5.5604075691411932E-3</v>
      </c>
      <c r="S45" s="35">
        <f>H45/'Income Statement'!H$16</f>
        <v>-4.753138994972113E-3</v>
      </c>
      <c r="T45" s="35">
        <f>I45/'Income Statement'!I$16</f>
        <v>-8.8452590945113374E-3</v>
      </c>
      <c r="U45" s="35">
        <f>J45/'Income Statement'!J$16</f>
        <v>-1.3207496724861642E-2</v>
      </c>
      <c r="V45" s="35">
        <f>K45/'Income Statement'!K$16</f>
        <v>4.4905473977277827E-5</v>
      </c>
      <c r="W45" s="37" t="e">
        <f t="shared" si="1"/>
        <v>#VALUE!</v>
      </c>
    </row>
    <row r="46" spans="1:23" x14ac:dyDescent="0.4">
      <c r="A46" s="7" t="s">
        <v>44</v>
      </c>
      <c r="B46" s="8">
        <v>0</v>
      </c>
      <c r="C46" s="8">
        <v>0</v>
      </c>
      <c r="D46" s="8">
        <v>-9000</v>
      </c>
      <c r="E46" s="8">
        <v>11000</v>
      </c>
      <c r="F46" s="8">
        <v>207000</v>
      </c>
      <c r="G46" s="8">
        <v>191000</v>
      </c>
      <c r="H46" s="8">
        <v>173000</v>
      </c>
      <c r="I46" s="8">
        <v>346000</v>
      </c>
      <c r="J46" s="8">
        <v>494000</v>
      </c>
      <c r="K46" s="8">
        <v>-2000</v>
      </c>
      <c r="L46" s="7"/>
      <c r="M46" s="35">
        <f>B46/'Income Statement'!B$16</f>
        <v>0</v>
      </c>
      <c r="N46" s="35">
        <f>C46/'Income Statement'!C$16</f>
        <v>0</v>
      </c>
      <c r="O46" s="35">
        <f>D46/'Income Statement'!D$16</f>
        <v>-3.2375265297312854E-4</v>
      </c>
      <c r="P46" s="35">
        <f>E46/'Income Statement'!E$16</f>
        <v>3.5946537694846572E-4</v>
      </c>
      <c r="Q46" s="35">
        <f>F46/'Income Statement'!F$16</f>
        <v>6.3936249073387698E-3</v>
      </c>
      <c r="R46" s="35">
        <f>G46/'Income Statement'!G$16</f>
        <v>5.5604075691411932E-3</v>
      </c>
      <c r="S46" s="35">
        <f>H46/'Income Statement'!H$16</f>
        <v>4.753138994972113E-3</v>
      </c>
      <c r="T46" s="35">
        <f>I46/'Income Statement'!I$16</f>
        <v>8.8452590945113374E-3</v>
      </c>
      <c r="U46" s="35">
        <f>J46/'Income Statement'!J$16</f>
        <v>1.3207496724861642E-2</v>
      </c>
      <c r="V46" s="35">
        <f>K46/'Income Statement'!K$16</f>
        <v>-4.4905473977277827E-5</v>
      </c>
      <c r="W46" s="37">
        <f t="shared" si="1"/>
        <v>3.875073454082311E-3</v>
      </c>
    </row>
    <row r="47" spans="1:23" s="34" customFormat="1" x14ac:dyDescent="0.4">
      <c r="A47" s="10" t="s">
        <v>45</v>
      </c>
      <c r="B47" s="33">
        <v>10381000</v>
      </c>
      <c r="C47" s="33">
        <v>11156000</v>
      </c>
      <c r="D47" s="33">
        <v>10824000</v>
      </c>
      <c r="E47" s="33">
        <v>12707000</v>
      </c>
      <c r="F47" s="33">
        <v>12258000</v>
      </c>
      <c r="G47" s="33">
        <v>12407000</v>
      </c>
      <c r="H47" s="33">
        <v>9812000</v>
      </c>
      <c r="I47" s="33">
        <v>9040000</v>
      </c>
      <c r="J47" s="33">
        <v>8055000</v>
      </c>
      <c r="K47" s="33">
        <v>12767000</v>
      </c>
      <c r="L47" s="10"/>
      <c r="M47" s="31">
        <f>B47/'Income Statement'!B$16</f>
        <v>0.43024701591511938</v>
      </c>
      <c r="N47" s="31">
        <f>C47/'Income Statement'!C$16</f>
        <v>0.44072215857464542</v>
      </c>
      <c r="O47" s="31">
        <f>D47/'Income Statement'!D$16</f>
        <v>0.38936652397568255</v>
      </c>
      <c r="P47" s="31">
        <f>E47/'Income Statement'!E$16</f>
        <v>0.41524786771674127</v>
      </c>
      <c r="Q47" s="31">
        <f>F47/'Income Statement'!F$16</f>
        <v>0.37861378799110451</v>
      </c>
      <c r="R47" s="31">
        <f>G47/'Income Statement'!G$16</f>
        <v>0.36119359534206696</v>
      </c>
      <c r="S47" s="31">
        <f>H47/'Income Statement'!H$16</f>
        <v>0.26958265791136632</v>
      </c>
      <c r="T47" s="31">
        <f>I47/'Income Statement'!I$16</f>
        <v>0.23110156709359103</v>
      </c>
      <c r="U47" s="31">
        <f>J47/'Income Statement'!J$16</f>
        <v>0.21535705692056786</v>
      </c>
      <c r="V47" s="31">
        <f>K47/'Income Statement'!K$16</f>
        <v>0.28665409313395301</v>
      </c>
      <c r="W47" s="77">
        <f t="shared" si="1"/>
        <v>0.34180863245748383</v>
      </c>
    </row>
    <row r="48" spans="1:23" x14ac:dyDescent="0.4">
      <c r="A48" s="7" t="s">
        <v>46</v>
      </c>
      <c r="B48" s="8">
        <v>15465000</v>
      </c>
      <c r="C48" s="8">
        <v>17584000</v>
      </c>
      <c r="D48" s="8">
        <v>18594000</v>
      </c>
      <c r="E48" s="8">
        <v>21600000</v>
      </c>
      <c r="F48" s="8">
        <v>21396000</v>
      </c>
      <c r="G48" s="8">
        <v>23259000</v>
      </c>
      <c r="H48" s="8">
        <v>22536000</v>
      </c>
      <c r="I48" s="8">
        <v>23717000</v>
      </c>
      <c r="J48" s="8">
        <v>31342000</v>
      </c>
      <c r="K48" s="8">
        <v>37740000</v>
      </c>
      <c r="L48" s="7"/>
      <c r="M48" s="35">
        <f>B48/'Income Statement'!B$16</f>
        <v>0.64095656498673736</v>
      </c>
      <c r="N48" s="35">
        <f>C48/'Income Statement'!C$16</f>
        <v>0.69466282147513136</v>
      </c>
      <c r="O48" s="35">
        <f>D48/'Income Statement'!D$16</f>
        <v>0.66887298104248349</v>
      </c>
      <c r="P48" s="35">
        <f>E48/'Income Statement'!E$16</f>
        <v>0.70585928564426004</v>
      </c>
      <c r="Q48" s="35">
        <f>F48/'Income Statement'!F$16</f>
        <v>0.66085989621942176</v>
      </c>
      <c r="R48" s="35">
        <f>G48/'Income Statement'!G$16</f>
        <v>0.67711790393013105</v>
      </c>
      <c r="S48" s="35">
        <f>H48/'Income Statement'!H$16</f>
        <v>0.61917190977278347</v>
      </c>
      <c r="T48" s="35">
        <f>I48/'Income Statement'!I$16</f>
        <v>0.60630927729631623</v>
      </c>
      <c r="U48" s="35">
        <f>J48/'Income Statement'!J$16</f>
        <v>0.83795417479881296</v>
      </c>
      <c r="V48" s="35">
        <f>K48/'Income Statement'!K$16</f>
        <v>0.84736629395123264</v>
      </c>
      <c r="W48" s="37">
        <f t="shared" si="1"/>
        <v>0.69591311091173103</v>
      </c>
    </row>
    <row r="51" spans="1:11" x14ac:dyDescent="0.4">
      <c r="B51" s="36" t="s">
        <v>98</v>
      </c>
      <c r="C51" s="34" t="s">
        <v>102</v>
      </c>
    </row>
    <row r="53" spans="1:11" x14ac:dyDescent="0.4">
      <c r="A53" s="5" t="s">
        <v>4</v>
      </c>
      <c r="B53" s="34">
        <v>2011</v>
      </c>
      <c r="C53" s="34">
        <v>2012</v>
      </c>
      <c r="D53" s="34">
        <v>2013</v>
      </c>
      <c r="E53" s="34">
        <v>2014</v>
      </c>
      <c r="F53" s="34">
        <v>2015</v>
      </c>
      <c r="G53" s="34">
        <v>2016</v>
      </c>
      <c r="H53" s="34">
        <v>2017</v>
      </c>
      <c r="I53" s="34">
        <v>2018</v>
      </c>
      <c r="J53" s="34">
        <v>2019</v>
      </c>
      <c r="K53" s="34">
        <v>2020</v>
      </c>
    </row>
    <row r="54" spans="1:11" x14ac:dyDescent="0.4">
      <c r="A54" s="5" t="s">
        <v>5</v>
      </c>
    </row>
    <row r="55" spans="1:11" x14ac:dyDescent="0.4">
      <c r="A55" s="5" t="s">
        <v>7</v>
      </c>
    </row>
    <row r="56" spans="1:11" x14ac:dyDescent="0.4">
      <c r="A56" s="5" t="s">
        <v>9</v>
      </c>
    </row>
    <row r="57" spans="1:11" x14ac:dyDescent="0.4">
      <c r="A57" s="5" t="s">
        <v>11</v>
      </c>
    </row>
    <row r="58" spans="1:11" x14ac:dyDescent="0.4">
      <c r="A58" s="7" t="s">
        <v>13</v>
      </c>
      <c r="B58" s="35">
        <f t="shared" ref="B58:K58" si="3">B16/B$29</f>
        <v>0.14982217911412868</v>
      </c>
      <c r="C58" s="35">
        <f t="shared" si="3"/>
        <v>0.18977479526842583</v>
      </c>
      <c r="D58" s="35">
        <f t="shared" si="3"/>
        <v>0.11939335269441756</v>
      </c>
      <c r="E58" s="35">
        <f t="shared" si="3"/>
        <v>0.17833333333333334</v>
      </c>
      <c r="F58" s="35">
        <f t="shared" si="3"/>
        <v>0.14666292765002803</v>
      </c>
      <c r="G58" s="35">
        <f t="shared" si="3"/>
        <v>0.16372157014489014</v>
      </c>
      <c r="H58" s="35">
        <f t="shared" si="3"/>
        <v>0.18854277600283989</v>
      </c>
      <c r="I58" s="35">
        <f t="shared" si="3"/>
        <v>0.18830374836615085</v>
      </c>
      <c r="J58" s="35">
        <f t="shared" si="3"/>
        <v>0.26635186012379553</v>
      </c>
      <c r="K58" s="35">
        <f t="shared" si="3"/>
        <v>0.2620296767355591</v>
      </c>
    </row>
    <row r="59" spans="1:11" x14ac:dyDescent="0.4">
      <c r="A59" s="7" t="s">
        <v>14</v>
      </c>
      <c r="B59" s="35">
        <f t="shared" ref="B59:K59" si="4">B17/B$29</f>
        <v>9.3113482056256067E-2</v>
      </c>
      <c r="C59" s="35">
        <f t="shared" si="4"/>
        <v>0.1494540491355778</v>
      </c>
      <c r="D59" s="35">
        <f t="shared" si="4"/>
        <v>0.15714746692481446</v>
      </c>
      <c r="E59" s="35">
        <f t="shared" si="4"/>
        <v>9.5925925925925928E-2</v>
      </c>
      <c r="F59" s="35">
        <f t="shared" si="4"/>
        <v>0.10838474481211441</v>
      </c>
      <c r="G59" s="35">
        <f t="shared" si="4"/>
        <v>0.10193903435229373</v>
      </c>
      <c r="H59" s="35">
        <f t="shared" si="4"/>
        <v>4.4195953141640043E-2</v>
      </c>
      <c r="I59" s="35">
        <f t="shared" si="4"/>
        <v>8.3062781970738297E-3</v>
      </c>
      <c r="J59" s="35">
        <f t="shared" si="4"/>
        <v>1.4006764086529257E-2</v>
      </c>
      <c r="K59" s="35">
        <f t="shared" si="4"/>
        <v>9.5045045045045046E-2</v>
      </c>
    </row>
    <row r="60" spans="1:11" x14ac:dyDescent="0.4">
      <c r="A60" s="10" t="s">
        <v>15</v>
      </c>
      <c r="B60" s="35">
        <f t="shared" ref="B60:K60" si="5">B18/B$29</f>
        <v>0.24293566117038473</v>
      </c>
      <c r="C60" s="35">
        <f t="shared" si="5"/>
        <v>0.33922884440400364</v>
      </c>
      <c r="D60" s="35">
        <f t="shared" si="5"/>
        <v>0.27654081961923199</v>
      </c>
      <c r="E60" s="35">
        <f t="shared" si="5"/>
        <v>0.27425925925925926</v>
      </c>
      <c r="F60" s="35">
        <f t="shared" si="5"/>
        <v>0.25504767246214244</v>
      </c>
      <c r="G60" s="35">
        <f t="shared" si="5"/>
        <v>0.26566060449718387</v>
      </c>
      <c r="H60" s="35">
        <f t="shared" si="5"/>
        <v>0.23273872914447993</v>
      </c>
      <c r="I60" s="35">
        <f t="shared" si="5"/>
        <v>0.19661002656322468</v>
      </c>
      <c r="J60" s="35">
        <f t="shared" si="5"/>
        <v>0.28035862421032481</v>
      </c>
      <c r="K60" s="35">
        <f t="shared" si="5"/>
        <v>0.35707472178060412</v>
      </c>
    </row>
    <row r="61" spans="1:11" x14ac:dyDescent="0.4">
      <c r="A61" s="7" t="s">
        <v>16</v>
      </c>
      <c r="B61" s="35">
        <f t="shared" ref="B61:K61" si="6">B19/B$29</f>
        <v>0.21209182023924991</v>
      </c>
      <c r="C61" s="35">
        <f t="shared" si="6"/>
        <v>0.17726342129208372</v>
      </c>
      <c r="D61" s="35">
        <f t="shared" si="6"/>
        <v>0.18468323114983329</v>
      </c>
      <c r="E61" s="35">
        <f t="shared" si="6"/>
        <v>0.15546296296296297</v>
      </c>
      <c r="F61" s="35">
        <f t="shared" si="6"/>
        <v>0.15147691157225648</v>
      </c>
      <c r="G61" s="35">
        <f t="shared" si="6"/>
        <v>0.15808934176017886</v>
      </c>
      <c r="H61" s="35">
        <f t="shared" si="6"/>
        <v>0.15521831735889244</v>
      </c>
      <c r="I61" s="35">
        <f t="shared" si="6"/>
        <v>0.18012396171522538</v>
      </c>
      <c r="J61" s="35">
        <f t="shared" si="6"/>
        <v>8.7709782400612599E-2</v>
      </c>
      <c r="K61" s="35">
        <f t="shared" si="6"/>
        <v>0.11825649178590356</v>
      </c>
    </row>
    <row r="62" spans="1:11" x14ac:dyDescent="0.4">
      <c r="A62" s="7" t="s">
        <v>17</v>
      </c>
      <c r="B62" s="35">
        <f t="shared" ref="B62:K62" si="7">B20/B$29</f>
        <v>0.21661817006142903</v>
      </c>
      <c r="C62" s="35">
        <f t="shared" si="7"/>
        <v>0.19529117379435851</v>
      </c>
      <c r="D62" s="35">
        <f t="shared" si="7"/>
        <v>0.21227277616435408</v>
      </c>
      <c r="E62" s="35">
        <f t="shared" si="7"/>
        <v>0.20078703703703704</v>
      </c>
      <c r="F62" s="35">
        <f t="shared" si="7"/>
        <v>0.22611703122078894</v>
      </c>
      <c r="G62" s="35">
        <f t="shared" si="7"/>
        <v>0.21733522507416483</v>
      </c>
      <c r="H62" s="35">
        <f t="shared" si="7"/>
        <v>0.23344870429534967</v>
      </c>
      <c r="I62" s="35">
        <f t="shared" si="7"/>
        <v>0.23704515748197497</v>
      </c>
      <c r="J62" s="35">
        <f t="shared" si="7"/>
        <v>0.2350520068917108</v>
      </c>
      <c r="K62" s="35">
        <f t="shared" si="7"/>
        <v>0.18161102278749339</v>
      </c>
    </row>
    <row r="63" spans="1:11" x14ac:dyDescent="0.4">
      <c r="A63" s="7" t="s">
        <v>18</v>
      </c>
      <c r="B63" s="35">
        <f>B21/B$29</f>
        <v>1.7717426446815388E-2</v>
      </c>
      <c r="C63" s="35">
        <f t="shared" ref="C63:K63" si="8">C21/C$29</f>
        <v>1.751592356687898E-2</v>
      </c>
      <c r="D63" s="35">
        <f t="shared" si="8"/>
        <v>1.9092180273206409E-2</v>
      </c>
      <c r="E63" s="35">
        <f t="shared" si="8"/>
        <v>1.800925925925926E-2</v>
      </c>
      <c r="F63" s="35" t="e">
        <f t="shared" si="8"/>
        <v>#VALUE!</v>
      </c>
      <c r="G63" s="35" t="e">
        <f t="shared" si="8"/>
        <v>#VALUE!</v>
      </c>
      <c r="H63" s="35" t="e">
        <f t="shared" si="8"/>
        <v>#VALUE!</v>
      </c>
      <c r="I63" s="35" t="e">
        <f t="shared" si="8"/>
        <v>#VALUE!</v>
      </c>
      <c r="J63" s="35" t="e">
        <f t="shared" si="8"/>
        <v>#VALUE!</v>
      </c>
      <c r="K63" s="35" t="e">
        <f t="shared" si="8"/>
        <v>#VALUE!</v>
      </c>
    </row>
    <row r="64" spans="1:11" x14ac:dyDescent="0.4">
      <c r="A64" s="7" t="s">
        <v>20</v>
      </c>
      <c r="B64" s="35">
        <f t="shared" ref="B64:K64" si="9">B22/B$29</f>
        <v>5.6256062075654707E-2</v>
      </c>
      <c r="C64" s="35">
        <f t="shared" si="9"/>
        <v>4.5609645131938124E-2</v>
      </c>
      <c r="D64" s="35">
        <f t="shared" si="9"/>
        <v>4.3992685812627733E-2</v>
      </c>
      <c r="E64" s="35">
        <f t="shared" si="9"/>
        <v>9.1111111111111115E-2</v>
      </c>
      <c r="F64" s="35">
        <f t="shared" si="9"/>
        <v>6.9592447186389975E-2</v>
      </c>
      <c r="G64" s="35">
        <f t="shared" si="9"/>
        <v>4.9443226277999915E-2</v>
      </c>
      <c r="H64" s="35">
        <f t="shared" si="9"/>
        <v>5.0141995030173941E-2</v>
      </c>
      <c r="I64" s="35">
        <f t="shared" si="9"/>
        <v>8.2978454273306065E-2</v>
      </c>
      <c r="J64" s="35">
        <f t="shared" si="9"/>
        <v>5.2740731287090802E-2</v>
      </c>
      <c r="K64" s="35">
        <f t="shared" si="9"/>
        <v>3.9692633810280868E-2</v>
      </c>
    </row>
    <row r="65" spans="1:11" x14ac:dyDescent="0.4">
      <c r="A65" s="10" t="s">
        <v>21</v>
      </c>
      <c r="B65" s="35">
        <f t="shared" ref="B65:K65" si="10">B23/B$29</f>
        <v>0.7456191399935338</v>
      </c>
      <c r="C65" s="35">
        <f t="shared" si="10"/>
        <v>0.774909008189263</v>
      </c>
      <c r="D65" s="35">
        <f t="shared" si="10"/>
        <v>0.73658169301925347</v>
      </c>
      <c r="E65" s="35">
        <f t="shared" si="10"/>
        <v>0.73962962962962964</v>
      </c>
      <c r="F65" s="35">
        <f t="shared" si="10"/>
        <v>0.70223406244157782</v>
      </c>
      <c r="G65" s="35">
        <f t="shared" si="10"/>
        <v>0.69052839760952744</v>
      </c>
      <c r="H65" s="35">
        <f t="shared" si="10"/>
        <v>0.67154774582889598</v>
      </c>
      <c r="I65" s="35">
        <f t="shared" si="10"/>
        <v>0.69675760003373111</v>
      </c>
      <c r="J65" s="35">
        <f t="shared" si="10"/>
        <v>0.655861144789739</v>
      </c>
      <c r="K65" s="35">
        <f t="shared" si="10"/>
        <v>0.69663487016428194</v>
      </c>
    </row>
    <row r="66" spans="1:11" x14ac:dyDescent="0.4">
      <c r="A66" s="7" t="s">
        <v>22</v>
      </c>
      <c r="B66" s="35">
        <f t="shared" ref="B66:K66" si="11">B24/B$29</f>
        <v>0.33908826382153251</v>
      </c>
      <c r="C66" s="35">
        <f t="shared" si="11"/>
        <v>0.31278434940855321</v>
      </c>
      <c r="D66" s="35">
        <f t="shared" si="11"/>
        <v>0.33451651070237709</v>
      </c>
      <c r="E66" s="35">
        <f t="shared" si="11"/>
        <v>0.2940740740740741</v>
      </c>
      <c r="F66" s="35">
        <f t="shared" si="11"/>
        <v>0.32893998878295011</v>
      </c>
      <c r="G66" s="35">
        <f t="shared" si="11"/>
        <v>0.34214712584375939</v>
      </c>
      <c r="H66" s="35">
        <f t="shared" si="11"/>
        <v>0.39452431664891729</v>
      </c>
      <c r="I66" s="35">
        <f t="shared" si="11"/>
        <v>0.39924948349285322</v>
      </c>
      <c r="J66" s="35">
        <f t="shared" si="11"/>
        <v>0.30824452810924635</v>
      </c>
      <c r="K66" s="35">
        <f t="shared" si="11"/>
        <v>0.26658717541070481</v>
      </c>
    </row>
    <row r="67" spans="1:11" x14ac:dyDescent="0.4">
      <c r="A67" s="7" t="s">
        <v>23</v>
      </c>
      <c r="B67" s="35">
        <f t="shared" ref="B67:K67" si="12">B25/B$29</f>
        <v>0.19172324603944391</v>
      </c>
      <c r="C67" s="35">
        <f t="shared" si="12"/>
        <v>0.17333939945404914</v>
      </c>
      <c r="D67" s="35">
        <f t="shared" si="12"/>
        <v>0.18210175325373776</v>
      </c>
      <c r="E67" s="35">
        <f t="shared" si="12"/>
        <v>0.15467592592592594</v>
      </c>
      <c r="F67" s="35">
        <f t="shared" si="12"/>
        <v>0.16442325668349225</v>
      </c>
      <c r="G67" s="35">
        <f t="shared" si="12"/>
        <v>0.17064362182381013</v>
      </c>
      <c r="H67" s="35">
        <f t="shared" si="12"/>
        <v>0.1968849840255591</v>
      </c>
      <c r="I67" s="35">
        <f t="shared" si="12"/>
        <v>0.19922418518362356</v>
      </c>
      <c r="J67" s="35">
        <f t="shared" si="12"/>
        <v>0.15298959862165784</v>
      </c>
      <c r="K67" s="35">
        <f t="shared" si="12"/>
        <v>0.13664546899841018</v>
      </c>
    </row>
    <row r="68" spans="1:11" x14ac:dyDescent="0.4">
      <c r="A68" s="7" t="s">
        <v>24</v>
      </c>
      <c r="B68" s="35">
        <f t="shared" ref="B68:K68" si="13">B26/B$29</f>
        <v>0.14736501778208858</v>
      </c>
      <c r="C68" s="35">
        <f t="shared" si="13"/>
        <v>0.1394449499545041</v>
      </c>
      <c r="D68" s="35">
        <f t="shared" si="13"/>
        <v>0.15241475744863936</v>
      </c>
      <c r="E68" s="35">
        <f t="shared" si="13"/>
        <v>0.13939814814814816</v>
      </c>
      <c r="F68" s="35">
        <f t="shared" si="13"/>
        <v>0.16451673209945783</v>
      </c>
      <c r="G68" s="35">
        <f t="shared" si="13"/>
        <v>0.17150350401994927</v>
      </c>
      <c r="H68" s="35">
        <f t="shared" si="13"/>
        <v>0.19763933262335817</v>
      </c>
      <c r="I68" s="35">
        <f t="shared" si="13"/>
        <v>0.20002529830922966</v>
      </c>
      <c r="J68" s="35">
        <f t="shared" si="13"/>
        <v>0.15525492948758854</v>
      </c>
      <c r="K68" s="35">
        <f t="shared" si="13"/>
        <v>0.12994170641229466</v>
      </c>
    </row>
    <row r="69" spans="1:11" x14ac:dyDescent="0.4">
      <c r="A69" s="7" t="s">
        <v>25</v>
      </c>
      <c r="B69" s="35">
        <f t="shared" ref="B69:K69" si="14">B27/B$29</f>
        <v>4.7591335273197539E-2</v>
      </c>
      <c r="C69" s="35">
        <f t="shared" si="14"/>
        <v>2.9174249317561421E-2</v>
      </c>
      <c r="D69" s="35">
        <f t="shared" si="14"/>
        <v>2.2211466064321825E-2</v>
      </c>
      <c r="E69" s="35">
        <f t="shared" si="14"/>
        <v>1.9074074074074073E-2</v>
      </c>
      <c r="F69" s="35">
        <f t="shared" si="14"/>
        <v>1.9255935688913817E-2</v>
      </c>
      <c r="G69" s="35">
        <f t="shared" si="14"/>
        <v>1.8143514338535619E-2</v>
      </c>
      <c r="H69" s="35">
        <f t="shared" si="14"/>
        <v>1.9479943201987929E-2</v>
      </c>
      <c r="I69" s="35">
        <f t="shared" si="14"/>
        <v>1.8425601888940421E-2</v>
      </c>
      <c r="J69" s="35">
        <f t="shared" si="14"/>
        <v>1.5857316061514901E-2</v>
      </c>
      <c r="K69" s="35">
        <f t="shared" si="14"/>
        <v>1.3540010598834128E-2</v>
      </c>
    </row>
    <row r="70" spans="1:11" x14ac:dyDescent="0.4">
      <c r="A70" s="7" t="s">
        <v>26</v>
      </c>
      <c r="B70" s="35">
        <f t="shared" ref="B70:K70" si="15">B28/B$29</f>
        <v>5.9424506951180081E-2</v>
      </c>
      <c r="C70" s="35">
        <f t="shared" si="15"/>
        <v>5.6471792538671517E-2</v>
      </c>
      <c r="D70" s="35">
        <f t="shared" si="15"/>
        <v>8.8792083467785304E-2</v>
      </c>
      <c r="E70" s="35">
        <f t="shared" si="15"/>
        <v>0.10189814814814815</v>
      </c>
      <c r="F70" s="35">
        <f t="shared" si="15"/>
        <v>0.11399326977005048</v>
      </c>
      <c r="G70" s="35">
        <f t="shared" si="15"/>
        <v>0.11982458403198762</v>
      </c>
      <c r="H70" s="35">
        <f t="shared" si="15"/>
        <v>0.11133297834575789</v>
      </c>
      <c r="I70" s="35">
        <f t="shared" si="15"/>
        <v>8.4791499768098827E-2</v>
      </c>
      <c r="J70" s="35">
        <f t="shared" si="15"/>
        <v>0.17302660966115754</v>
      </c>
      <c r="K70" s="35">
        <f t="shared" si="15"/>
        <v>0.15988341282458929</v>
      </c>
    </row>
    <row r="71" spans="1:11" x14ac:dyDescent="0.4">
      <c r="A71" s="10" t="s">
        <v>27</v>
      </c>
      <c r="B71" s="35">
        <f t="shared" ref="B71:K71" si="16">B29/B$29</f>
        <v>1</v>
      </c>
      <c r="C71" s="35">
        <f t="shared" si="16"/>
        <v>1</v>
      </c>
      <c r="D71" s="35">
        <f t="shared" si="16"/>
        <v>1</v>
      </c>
      <c r="E71" s="35">
        <f t="shared" si="16"/>
        <v>1</v>
      </c>
      <c r="F71" s="35">
        <f t="shared" si="16"/>
        <v>1</v>
      </c>
      <c r="G71" s="35">
        <f t="shared" si="16"/>
        <v>1</v>
      </c>
      <c r="H71" s="35">
        <f t="shared" si="16"/>
        <v>1</v>
      </c>
      <c r="I71" s="35">
        <f t="shared" si="16"/>
        <v>1</v>
      </c>
      <c r="J71" s="35">
        <f t="shared" si="16"/>
        <v>1</v>
      </c>
      <c r="K71" s="35">
        <f t="shared" si="16"/>
        <v>1</v>
      </c>
    </row>
    <row r="72" spans="1:11" x14ac:dyDescent="0.4">
      <c r="A72" s="7" t="s">
        <v>28</v>
      </c>
      <c r="B72" s="35">
        <f t="shared" ref="B72:K72" si="17">B30/B$29</f>
        <v>0.23543485289363078</v>
      </c>
      <c r="C72" s="35">
        <f t="shared" si="17"/>
        <v>0.20655141037306643</v>
      </c>
      <c r="D72" s="35">
        <f t="shared" si="17"/>
        <v>0.2377648703882973</v>
      </c>
      <c r="E72" s="35">
        <f t="shared" si="17"/>
        <v>0.28157407407407409</v>
      </c>
      <c r="F72" s="35">
        <f t="shared" si="17"/>
        <v>0.24434473733408113</v>
      </c>
      <c r="G72" s="35">
        <f t="shared" si="17"/>
        <v>0.21750720151339267</v>
      </c>
      <c r="H72" s="35">
        <f t="shared" si="17"/>
        <v>0.24618388356407525</v>
      </c>
      <c r="I72" s="35">
        <f t="shared" si="17"/>
        <v>0.32137285491419659</v>
      </c>
      <c r="J72" s="35">
        <f t="shared" si="17"/>
        <v>0.2371259013464361</v>
      </c>
      <c r="K72" s="35">
        <f t="shared" si="17"/>
        <v>0.23579756226815049</v>
      </c>
    </row>
    <row r="73" spans="1:11" x14ac:dyDescent="0.4">
      <c r="A73" s="7" t="s">
        <v>29</v>
      </c>
      <c r="B73" s="35">
        <f t="shared" ref="B73:K73" si="18">B31/B$29</f>
        <v>0.10268347882314904</v>
      </c>
      <c r="C73" s="35">
        <f t="shared" si="18"/>
        <v>9.3607825295723382E-2</v>
      </c>
      <c r="D73" s="35">
        <f t="shared" si="18"/>
        <v>0.10379692373884049</v>
      </c>
      <c r="E73" s="35">
        <f t="shared" si="18"/>
        <v>9.8657407407407402E-2</v>
      </c>
      <c r="F73" s="35">
        <f t="shared" si="18"/>
        <v>0.10240231819031595</v>
      </c>
      <c r="G73" s="35">
        <f t="shared" si="18"/>
        <v>8.8051936884646798E-2</v>
      </c>
      <c r="H73" s="35">
        <f t="shared" si="18"/>
        <v>0.10112708555200568</v>
      </c>
      <c r="I73" s="35">
        <f t="shared" si="18"/>
        <v>0.11013197284648142</v>
      </c>
      <c r="J73" s="35">
        <f t="shared" si="18"/>
        <v>7.1724842064960756E-2</v>
      </c>
      <c r="K73" s="35">
        <f t="shared" si="18"/>
        <v>7.5145733969263384E-2</v>
      </c>
    </row>
    <row r="74" spans="1:11" x14ac:dyDescent="0.4">
      <c r="A74" s="7" t="s">
        <v>30</v>
      </c>
      <c r="B74" s="35">
        <f t="shared" ref="B74:K74" si="19">B32/B$29</f>
        <v>0.13275137407048174</v>
      </c>
      <c r="C74" s="35">
        <f t="shared" si="19"/>
        <v>0.11294358507734303</v>
      </c>
      <c r="D74" s="35">
        <f t="shared" si="19"/>
        <v>0.13396794664945683</v>
      </c>
      <c r="E74" s="35">
        <f t="shared" si="19"/>
        <v>0.18291666666666667</v>
      </c>
      <c r="F74" s="35">
        <f>F32/F$29</f>
        <v>0.14194241914376518</v>
      </c>
      <c r="G74" s="35">
        <f t="shared" si="19"/>
        <v>0.12945526462874588</v>
      </c>
      <c r="H74" s="35">
        <f t="shared" si="19"/>
        <v>0.14505679801206958</v>
      </c>
      <c r="I74" s="35">
        <f t="shared" si="19"/>
        <v>0.21124088206771513</v>
      </c>
      <c r="J74" s="35">
        <f t="shared" si="19"/>
        <v>0.16540105928147533</v>
      </c>
      <c r="K74" s="35">
        <f t="shared" si="19"/>
        <v>0.16065182829888713</v>
      </c>
    </row>
    <row r="75" spans="1:11" x14ac:dyDescent="0.4">
      <c r="A75" s="7" t="s">
        <v>31</v>
      </c>
      <c r="B75" s="35">
        <f t="shared" ref="B75:K75" si="20">B33/B$29</f>
        <v>1.0151956029744584E-2</v>
      </c>
      <c r="C75" s="35">
        <f t="shared" si="20"/>
        <v>1.0122838944494995E-2</v>
      </c>
      <c r="D75" s="35">
        <f t="shared" si="20"/>
        <v>9.35785737334624E-3</v>
      </c>
      <c r="E75" s="35">
        <f t="shared" si="20"/>
        <v>8.3796296296296292E-3</v>
      </c>
      <c r="F75" s="35">
        <f t="shared" si="20"/>
        <v>2.1031968592260235E-3</v>
      </c>
      <c r="G75" s="35">
        <f t="shared" si="20"/>
        <v>1.4231050346102584E-2</v>
      </c>
      <c r="H75" s="35">
        <f t="shared" si="20"/>
        <v>1.5175718849840255E-2</v>
      </c>
      <c r="I75" s="35">
        <f t="shared" si="20"/>
        <v>6.3245773074166207E-4</v>
      </c>
      <c r="J75" s="35">
        <f t="shared" si="20"/>
        <v>8.0084232020930374E-3</v>
      </c>
      <c r="K75" s="35">
        <f t="shared" si="20"/>
        <v>5.2994170641229467E-5</v>
      </c>
    </row>
    <row r="76" spans="1:11" x14ac:dyDescent="0.4">
      <c r="A76" s="7" t="s">
        <v>32</v>
      </c>
      <c r="B76" s="35" t="e">
        <f t="shared" ref="B76:K76" si="21">B34/B$29</f>
        <v>#VALUE!</v>
      </c>
      <c r="C76" s="35">
        <f t="shared" si="21"/>
        <v>1.0236578707916288E-3</v>
      </c>
      <c r="D76" s="35" t="e">
        <f t="shared" si="21"/>
        <v>#VALUE!</v>
      </c>
      <c r="E76" s="35" t="e">
        <f t="shared" si="21"/>
        <v>#VALUE!</v>
      </c>
      <c r="F76" s="35" t="e">
        <f t="shared" si="21"/>
        <v>#VALUE!</v>
      </c>
      <c r="G76" s="35" t="e">
        <f t="shared" si="21"/>
        <v>#VALUE!</v>
      </c>
      <c r="H76" s="35" t="e">
        <f t="shared" si="21"/>
        <v>#VALUE!</v>
      </c>
      <c r="I76" s="35" t="e">
        <f t="shared" si="21"/>
        <v>#VALUE!</v>
      </c>
      <c r="J76" s="35" t="e">
        <f t="shared" si="21"/>
        <v>#VALUE!</v>
      </c>
      <c r="K76" s="35" t="e">
        <f t="shared" si="21"/>
        <v>#VALUE!</v>
      </c>
    </row>
    <row r="77" spans="1:11" x14ac:dyDescent="0.4">
      <c r="A77" s="7" t="s">
        <v>33</v>
      </c>
      <c r="B77" s="35">
        <f t="shared" ref="B77:K77" si="22">B35/B$29</f>
        <v>4.3323634012285804E-3</v>
      </c>
      <c r="C77" s="35">
        <f t="shared" si="22"/>
        <v>5.5732484076433117E-3</v>
      </c>
      <c r="D77" s="35">
        <f t="shared" si="22"/>
        <v>2.3233301064859633E-2</v>
      </c>
      <c r="E77" s="35">
        <f t="shared" si="22"/>
        <v>3.2870370370370371E-3</v>
      </c>
      <c r="F77" s="35">
        <f t="shared" si="22"/>
        <v>3.9727051785380446E-3</v>
      </c>
      <c r="G77" s="35">
        <f t="shared" si="22"/>
        <v>3.6115052237843414E-3</v>
      </c>
      <c r="H77" s="35">
        <f t="shared" si="22"/>
        <v>6.6560170394036212E-3</v>
      </c>
      <c r="I77" s="35">
        <f t="shared" si="22"/>
        <v>9.6555213559893754E-3</v>
      </c>
      <c r="J77" s="35">
        <f t="shared" si="22"/>
        <v>1.9175547189075361E-2</v>
      </c>
      <c r="K77" s="35">
        <f t="shared" si="22"/>
        <v>2.0482246952835188E-2</v>
      </c>
    </row>
    <row r="78" spans="1:11" x14ac:dyDescent="0.4">
      <c r="A78" s="7" t="s">
        <v>34</v>
      </c>
      <c r="B78" s="35">
        <f t="shared" ref="B78:K78" si="23">B36/B$29</f>
        <v>0.24991917232460395</v>
      </c>
      <c r="C78" s="35">
        <f t="shared" si="23"/>
        <v>0.22327115559599636</v>
      </c>
      <c r="D78" s="35">
        <f t="shared" si="23"/>
        <v>0.27035602882650317</v>
      </c>
      <c r="E78" s="35">
        <f t="shared" si="23"/>
        <v>0.29324074074074075</v>
      </c>
      <c r="F78" s="35">
        <f t="shared" si="23"/>
        <v>0.25042063937184522</v>
      </c>
      <c r="G78" s="35">
        <f t="shared" si="23"/>
        <v>0.2353497570832796</v>
      </c>
      <c r="H78" s="35">
        <f t="shared" si="23"/>
        <v>0.26801561945331914</v>
      </c>
      <c r="I78" s="35">
        <f t="shared" si="23"/>
        <v>0.33166083400092761</v>
      </c>
      <c r="J78" s="35">
        <f t="shared" si="23"/>
        <v>0.26430987173760451</v>
      </c>
      <c r="K78" s="35">
        <f t="shared" si="23"/>
        <v>0.2563328033916269</v>
      </c>
    </row>
    <row r="79" spans="1:11" x14ac:dyDescent="0.4">
      <c r="A79" s="7" t="s">
        <v>35</v>
      </c>
      <c r="B79" s="35">
        <f t="shared" ref="B79:K79" si="24">B37/B$29</f>
        <v>1.4742967992240542E-2</v>
      </c>
      <c r="C79" s="35">
        <f t="shared" si="24"/>
        <v>6.8812556869881705E-2</v>
      </c>
      <c r="D79" s="35">
        <f t="shared" si="24"/>
        <v>6.4483166612885875E-2</v>
      </c>
      <c r="E79" s="35">
        <f t="shared" si="24"/>
        <v>4.9953703703703702E-2</v>
      </c>
      <c r="F79" s="35">
        <f t="shared" si="24"/>
        <v>9.3942793045429046E-2</v>
      </c>
      <c r="G79" s="35">
        <f t="shared" si="24"/>
        <v>0.14923255513994582</v>
      </c>
      <c r="H79" s="35">
        <f t="shared" si="24"/>
        <v>0.15388711395101171</v>
      </c>
      <c r="I79" s="35">
        <f t="shared" si="24"/>
        <v>0.14605557195260782</v>
      </c>
      <c r="J79" s="35">
        <f t="shared" si="24"/>
        <v>0.30010848063301637</v>
      </c>
      <c r="K79" s="35">
        <f t="shared" si="24"/>
        <v>0.24941706412294648</v>
      </c>
    </row>
    <row r="80" spans="1:11" x14ac:dyDescent="0.4">
      <c r="A80" s="7" t="s">
        <v>36</v>
      </c>
      <c r="B80" s="35">
        <f t="shared" ref="B80:K80" si="25">B38/B$29</f>
        <v>0</v>
      </c>
      <c r="C80" s="35">
        <f t="shared" si="25"/>
        <v>0</v>
      </c>
      <c r="D80" s="35">
        <f t="shared" si="25"/>
        <v>0</v>
      </c>
      <c r="E80" s="35">
        <f t="shared" si="25"/>
        <v>0</v>
      </c>
      <c r="F80" s="35">
        <f t="shared" si="25"/>
        <v>0</v>
      </c>
      <c r="G80" s="35">
        <f t="shared" si="25"/>
        <v>0</v>
      </c>
      <c r="H80" s="35">
        <f t="shared" si="25"/>
        <v>0</v>
      </c>
      <c r="I80" s="35">
        <f t="shared" si="25"/>
        <v>0</v>
      </c>
      <c r="J80" s="35">
        <f t="shared" si="25"/>
        <v>0</v>
      </c>
      <c r="K80" s="35">
        <f t="shared" si="25"/>
        <v>0</v>
      </c>
    </row>
    <row r="81" spans="1:11" x14ac:dyDescent="0.4">
      <c r="A81" s="7" t="s">
        <v>37</v>
      </c>
      <c r="B81" s="35">
        <f t="shared" ref="B81:K81" si="26">B39/B$29</f>
        <v>6.4080181053992893E-2</v>
      </c>
      <c r="C81" s="35">
        <f t="shared" si="26"/>
        <v>7.3475887170154686E-2</v>
      </c>
      <c r="D81" s="35">
        <f t="shared" si="26"/>
        <v>8.3037538991072385E-2</v>
      </c>
      <c r="E81" s="35">
        <f t="shared" si="26"/>
        <v>6.851851851851852E-2</v>
      </c>
      <c r="F81" s="35">
        <f t="shared" si="26"/>
        <v>8.2725743129556925E-2</v>
      </c>
      <c r="G81" s="35">
        <f t="shared" si="26"/>
        <v>8.1989767401865948E-2</v>
      </c>
      <c r="H81" s="35">
        <f t="shared" si="26"/>
        <v>0.14270500532481364</v>
      </c>
      <c r="I81" s="35">
        <f t="shared" si="26"/>
        <v>0.14112240165282286</v>
      </c>
      <c r="J81" s="35">
        <f t="shared" si="26"/>
        <v>0.17857826558611448</v>
      </c>
      <c r="K81" s="35">
        <f t="shared" si="26"/>
        <v>0.15596184419713832</v>
      </c>
    </row>
    <row r="82" spans="1:11" x14ac:dyDescent="0.4">
      <c r="A82" s="7" t="s">
        <v>38</v>
      </c>
      <c r="B82" s="35">
        <f t="shared" ref="B82:K82" si="27">B40/B$29</f>
        <v>0.32874232137083736</v>
      </c>
      <c r="C82" s="35">
        <f t="shared" si="27"/>
        <v>0.36555959963603274</v>
      </c>
      <c r="D82" s="35">
        <f t="shared" si="27"/>
        <v>0.41787673443046142</v>
      </c>
      <c r="E82" s="35">
        <f t="shared" si="27"/>
        <v>0.41171296296296295</v>
      </c>
      <c r="F82" s="35">
        <f t="shared" si="27"/>
        <v>0.42708917554683118</v>
      </c>
      <c r="G82" s="35">
        <f t="shared" si="27"/>
        <v>0.46657207962509134</v>
      </c>
      <c r="H82" s="35">
        <f t="shared" si="27"/>
        <v>0.56460773872914449</v>
      </c>
      <c r="I82" s="35">
        <f t="shared" si="27"/>
        <v>0.61883880760635834</v>
      </c>
      <c r="J82" s="35">
        <f t="shared" si="27"/>
        <v>0.74299661795673533</v>
      </c>
      <c r="K82" s="35">
        <f t="shared" si="27"/>
        <v>0.66171171171171173</v>
      </c>
    </row>
    <row r="83" spans="1:11" x14ac:dyDescent="0.4">
      <c r="A83" s="7" t="s">
        <v>39</v>
      </c>
      <c r="B83" s="35">
        <f t="shared" ref="B83:K83" si="28">B41/B$29</f>
        <v>1.9398642095053346E-4</v>
      </c>
      <c r="C83" s="35">
        <f t="shared" si="28"/>
        <v>1.7060964513193814E-4</v>
      </c>
      <c r="D83" s="35">
        <f t="shared" si="28"/>
        <v>1.6134236850596966E-4</v>
      </c>
      <c r="E83" s="35">
        <f t="shared" si="28"/>
        <v>1.3888888888888889E-4</v>
      </c>
      <c r="F83" s="35">
        <f t="shared" si="28"/>
        <v>1.4021312394840157E-4</v>
      </c>
      <c r="G83" s="35">
        <f t="shared" si="28"/>
        <v>1.2898232942086933E-4</v>
      </c>
      <c r="H83" s="35">
        <f t="shared" si="28"/>
        <v>1.3312034078807243E-4</v>
      </c>
      <c r="I83" s="35">
        <f t="shared" si="28"/>
        <v>1.2649154614833243E-4</v>
      </c>
      <c r="J83" s="35">
        <f t="shared" si="28"/>
        <v>9.5718205602705631E-5</v>
      </c>
      <c r="K83" s="35">
        <f t="shared" si="28"/>
        <v>7.9491255961844197E-5</v>
      </c>
    </row>
    <row r="84" spans="1:11" x14ac:dyDescent="0.4">
      <c r="A84" s="7" t="s">
        <v>40</v>
      </c>
      <c r="B84" s="35">
        <f t="shared" ref="B84:K84" si="29">B42/B$29</f>
        <v>0.30009699321047528</v>
      </c>
      <c r="C84" s="35">
        <f t="shared" si="29"/>
        <v>0.29481346678798909</v>
      </c>
      <c r="D84" s="35">
        <f t="shared" si="29"/>
        <v>0.31542433042917067</v>
      </c>
      <c r="E84" s="35">
        <f t="shared" si="29"/>
        <v>0.3135648148148148</v>
      </c>
      <c r="F84" s="35">
        <f t="shared" si="29"/>
        <v>0.36389979435408487</v>
      </c>
      <c r="G84" s="35">
        <f t="shared" si="29"/>
        <v>0.37138312051248978</v>
      </c>
      <c r="H84" s="35">
        <f t="shared" si="29"/>
        <v>0.28328008519701808</v>
      </c>
      <c r="I84" s="35">
        <f t="shared" si="29"/>
        <v>0.3020196483535017</v>
      </c>
      <c r="J84" s="35">
        <f t="shared" si="29"/>
        <v>0.26478846276561802</v>
      </c>
      <c r="K84" s="35">
        <f t="shared" si="29"/>
        <v>0.26404345521992578</v>
      </c>
    </row>
    <row r="85" spans="1:11" x14ac:dyDescent="0.4">
      <c r="A85" s="7" t="s">
        <v>41</v>
      </c>
      <c r="B85" s="35">
        <f t="shared" ref="B85:K85" si="30">B43/B$29</f>
        <v>0.361332040090527</v>
      </c>
      <c r="C85" s="35">
        <f t="shared" si="30"/>
        <v>0.32387397634212922</v>
      </c>
      <c r="D85" s="35">
        <f t="shared" si="30"/>
        <v>0.26196622566419275</v>
      </c>
      <c r="E85" s="35">
        <f t="shared" si="30"/>
        <v>0.21689814814814815</v>
      </c>
      <c r="F85" s="35">
        <f t="shared" si="30"/>
        <v>0.19400822583660499</v>
      </c>
      <c r="G85" s="35">
        <f t="shared" si="30"/>
        <v>0.1710735629218797</v>
      </c>
      <c r="H85" s="35">
        <f t="shared" si="30"/>
        <v>0.15606141285055022</v>
      </c>
      <c r="I85" s="35">
        <f t="shared" si="30"/>
        <v>6.927520344057006E-2</v>
      </c>
      <c r="J85" s="35">
        <f t="shared" si="30"/>
        <v>-6.0940590900389257E-3</v>
      </c>
      <c r="K85" s="35">
        <f t="shared" si="30"/>
        <v>8.4234234234234234E-2</v>
      </c>
    </row>
    <row r="86" spans="1:11" x14ac:dyDescent="0.4">
      <c r="A86" s="7" t="s">
        <v>42</v>
      </c>
      <c r="B86" s="35">
        <f t="shared" ref="B86:K86" si="31">B44/B$29</f>
        <v>9.6346589072098289E-3</v>
      </c>
      <c r="C86" s="35">
        <f t="shared" si="31"/>
        <v>1.5582347588717016E-2</v>
      </c>
      <c r="D86" s="35">
        <f t="shared" si="31"/>
        <v>4.5713671076691408E-3</v>
      </c>
      <c r="E86" s="35">
        <f t="shared" si="31"/>
        <v>5.7685185185185187E-2</v>
      </c>
      <c r="F86" s="35">
        <f t="shared" si="31"/>
        <v>1.4862591138530567E-2</v>
      </c>
      <c r="G86" s="35">
        <f t="shared" si="31"/>
        <v>-9.1577453888817238E-3</v>
      </c>
      <c r="H86" s="35">
        <f t="shared" si="31"/>
        <v>-4.0823571175008875E-3</v>
      </c>
      <c r="I86" s="35">
        <f t="shared" si="31"/>
        <v>9.7398490534215971E-3</v>
      </c>
      <c r="J86" s="35">
        <f t="shared" si="31"/>
        <v>-1.7867398379171719E-3</v>
      </c>
      <c r="K86" s="35">
        <f t="shared" si="31"/>
        <v>-1.0068892421833599E-2</v>
      </c>
    </row>
    <row r="87" spans="1:11" x14ac:dyDescent="0.4">
      <c r="A87" s="7" t="s">
        <v>43</v>
      </c>
      <c r="B87" s="35" t="e">
        <f t="shared" ref="B87:K87" si="32">B45/B$29</f>
        <v>#VALUE!</v>
      </c>
      <c r="C87" s="35" t="e">
        <f t="shared" si="32"/>
        <v>#VALUE!</v>
      </c>
      <c r="D87" s="35">
        <f t="shared" si="32"/>
        <v>4.8402710551790902E-4</v>
      </c>
      <c r="E87" s="35">
        <f t="shared" si="32"/>
        <v>-5.0925925925925921E-4</v>
      </c>
      <c r="F87" s="35">
        <f t="shared" si="32"/>
        <v>-9.674705552439709E-3</v>
      </c>
      <c r="G87" s="35">
        <f t="shared" si="32"/>
        <v>-8.211874973128681E-3</v>
      </c>
      <c r="H87" s="35">
        <f t="shared" si="32"/>
        <v>-7.6766063187788426E-3</v>
      </c>
      <c r="I87" s="35">
        <f t="shared" si="32"/>
        <v>-1.4588691655774338E-2</v>
      </c>
      <c r="J87" s="35">
        <f t="shared" si="32"/>
        <v>-1.5761597855912194E-2</v>
      </c>
      <c r="K87" s="35">
        <f t="shared" si="32"/>
        <v>5.2994170641229467E-5</v>
      </c>
    </row>
    <row r="88" spans="1:11" x14ac:dyDescent="0.4">
      <c r="A88" s="7" t="s">
        <v>44</v>
      </c>
      <c r="B88" s="35">
        <f t="shared" ref="B88:K88" si="33">B46/B$29</f>
        <v>0</v>
      </c>
      <c r="C88" s="35">
        <f t="shared" si="33"/>
        <v>0</v>
      </c>
      <c r="D88" s="35">
        <f t="shared" si="33"/>
        <v>-4.8402710551790902E-4</v>
      </c>
      <c r="E88" s="35">
        <f t="shared" si="33"/>
        <v>5.0925925925925921E-4</v>
      </c>
      <c r="F88" s="35">
        <f t="shared" si="33"/>
        <v>9.674705552439709E-3</v>
      </c>
      <c r="G88" s="35">
        <f t="shared" si="33"/>
        <v>8.211874973128681E-3</v>
      </c>
      <c r="H88" s="35">
        <f t="shared" si="33"/>
        <v>7.6766063187788426E-3</v>
      </c>
      <c r="I88" s="35">
        <f t="shared" si="33"/>
        <v>1.4588691655774338E-2</v>
      </c>
      <c r="J88" s="35">
        <f t="shared" si="33"/>
        <v>1.5761597855912194E-2</v>
      </c>
      <c r="K88" s="35">
        <f t="shared" si="33"/>
        <v>-5.2994170641229467E-5</v>
      </c>
    </row>
    <row r="89" spans="1:11" x14ac:dyDescent="0.4">
      <c r="A89" s="7" t="s">
        <v>45</v>
      </c>
      <c r="B89" s="35">
        <f t="shared" ref="B89:K89" si="34">B47/B$29</f>
        <v>0.67125767862916264</v>
      </c>
      <c r="C89" s="35">
        <f t="shared" si="34"/>
        <v>0.63444040036396721</v>
      </c>
      <c r="D89" s="35">
        <f t="shared" si="34"/>
        <v>0.58212326556953853</v>
      </c>
      <c r="E89" s="35">
        <f t="shared" si="34"/>
        <v>0.588287037037037</v>
      </c>
      <c r="F89" s="35">
        <f t="shared" si="34"/>
        <v>0.57291082445316877</v>
      </c>
      <c r="G89" s="35">
        <f t="shared" si="34"/>
        <v>0.5334279203749086</v>
      </c>
      <c r="H89" s="35">
        <f t="shared" si="34"/>
        <v>0.43539226127085551</v>
      </c>
      <c r="I89" s="35">
        <f t="shared" si="34"/>
        <v>0.38116119239364171</v>
      </c>
      <c r="J89" s="35">
        <f t="shared" si="34"/>
        <v>0.25700338204326462</v>
      </c>
      <c r="K89" s="35">
        <f t="shared" si="34"/>
        <v>0.33828828828828827</v>
      </c>
    </row>
    <row r="90" spans="1:11" x14ac:dyDescent="0.4">
      <c r="A90" s="7" t="s">
        <v>46</v>
      </c>
      <c r="B90" s="35">
        <f t="shared" ref="B90:K90" si="35">B48/B$29</f>
        <v>1</v>
      </c>
      <c r="C90" s="35">
        <f t="shared" si="35"/>
        <v>1</v>
      </c>
      <c r="D90" s="35">
        <f t="shared" si="35"/>
        <v>1</v>
      </c>
      <c r="E90" s="35">
        <f t="shared" si="35"/>
        <v>1</v>
      </c>
      <c r="F90" s="35">
        <f t="shared" si="35"/>
        <v>1</v>
      </c>
      <c r="G90" s="35">
        <f t="shared" si="35"/>
        <v>1</v>
      </c>
      <c r="H90" s="35">
        <f t="shared" si="35"/>
        <v>1</v>
      </c>
      <c r="I90" s="35">
        <f t="shared" si="35"/>
        <v>1</v>
      </c>
      <c r="J90" s="35">
        <f t="shared" si="35"/>
        <v>1</v>
      </c>
      <c r="K90" s="35">
        <f t="shared" si="35"/>
        <v>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columnSort="1" ref="B4:K48">
    <sortCondition ref="B11:K1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7FDE-4ACB-4CA5-B0CB-D4A4ABCC9634}">
  <dimension ref="A1:AJ59"/>
  <sheetViews>
    <sheetView topLeftCell="A7" workbookViewId="0">
      <pane xSplit="1" topLeftCell="B1" activePane="topRight" state="frozen"/>
      <selection pane="topRight" activeCell="M22" sqref="M22"/>
    </sheetView>
  </sheetViews>
  <sheetFormatPr defaultRowHeight="12.3" x14ac:dyDescent="0.4"/>
  <cols>
    <col min="1" max="1" width="50" style="12" customWidth="1"/>
    <col min="2" max="25" width="12" style="12" customWidth="1"/>
    <col min="26" max="26" width="13.33203125" style="12" bestFit="1" customWidth="1"/>
    <col min="27" max="191" width="12" style="12" customWidth="1"/>
    <col min="192" max="16384" width="8.88671875" style="12"/>
  </cols>
  <sheetData>
    <row r="1" spans="1:36" x14ac:dyDescent="0.4">
      <c r="Z1" s="38" t="s">
        <v>148</v>
      </c>
      <c r="AA1"/>
    </row>
    <row r="2" spans="1:36" ht="17.7" x14ac:dyDescent="0.6">
      <c r="Z2" s="50" t="s">
        <v>149</v>
      </c>
      <c r="AA2" s="51">
        <v>0.04</v>
      </c>
    </row>
    <row r="4" spans="1:36" x14ac:dyDescent="0.4">
      <c r="A4" s="11" t="s">
        <v>0</v>
      </c>
    </row>
    <row r="5" spans="1:36" ht="20.100000000000001" x14ac:dyDescent="0.7">
      <c r="A5" s="13" t="s">
        <v>1</v>
      </c>
    </row>
    <row r="7" spans="1:36" x14ac:dyDescent="0.4">
      <c r="A7" s="14" t="s">
        <v>2</v>
      </c>
    </row>
    <row r="9" spans="1:36" ht="15" x14ac:dyDescent="0.5">
      <c r="B9" s="150" t="s">
        <v>95</v>
      </c>
      <c r="C9" s="150"/>
      <c r="D9" s="150"/>
      <c r="E9" s="150"/>
      <c r="F9" s="150"/>
      <c r="G9" s="150"/>
      <c r="H9" s="150"/>
      <c r="I9" s="150"/>
      <c r="J9" s="150"/>
      <c r="K9" s="150"/>
      <c r="O9" s="12" t="s">
        <v>98</v>
      </c>
      <c r="AA9" s="50" t="s">
        <v>95</v>
      </c>
      <c r="AB9" s="52">
        <v>7.0000000000000007E-2</v>
      </c>
      <c r="AC9" s="52">
        <v>0.08</v>
      </c>
      <c r="AD9" s="52">
        <v>0.1</v>
      </c>
      <c r="AE9" s="52">
        <v>0.06</v>
      </c>
      <c r="AF9" s="52">
        <v>0.08</v>
      </c>
      <c r="AG9" s="52">
        <v>0.05</v>
      </c>
      <c r="AH9" s="52">
        <v>7.0000000000000007E-2</v>
      </c>
      <c r="AI9" s="52">
        <v>0.05</v>
      </c>
      <c r="AJ9" s="52">
        <v>0.04</v>
      </c>
    </row>
    <row r="10" spans="1:36" x14ac:dyDescent="0.4">
      <c r="A10" s="15" t="s">
        <v>47</v>
      </c>
      <c r="C10" s="27">
        <f>(C16-B16)/B16</f>
        <v>4.9113063660477456E-2</v>
      </c>
      <c r="D10" s="27">
        <f t="shared" ref="D10:K10" si="0">(D16-C16)/C16</f>
        <v>9.8210405720380825E-2</v>
      </c>
      <c r="E10" s="27">
        <f t="shared" si="0"/>
        <v>0.10079499262563402</v>
      </c>
      <c r="F10" s="27">
        <f t="shared" si="0"/>
        <v>5.8004640371229696E-2</v>
      </c>
      <c r="G10" s="27">
        <f t="shared" si="0"/>
        <v>6.0971089696071165E-2</v>
      </c>
      <c r="H10" s="27">
        <f t="shared" si="0"/>
        <v>5.9592430858806403E-2</v>
      </c>
      <c r="I10" s="27">
        <f t="shared" si="0"/>
        <v>7.4731433909388134E-2</v>
      </c>
      <c r="J10" s="27">
        <f t="shared" si="0"/>
        <v>-4.3817266150267146E-2</v>
      </c>
      <c r="K10" s="27">
        <f t="shared" si="0"/>
        <v>0.1907600994572628</v>
      </c>
      <c r="L10" s="12" t="s">
        <v>96</v>
      </c>
      <c r="M10" s="28">
        <f>AVERAGE(C10:K10)</f>
        <v>7.2040098905442593E-2</v>
      </c>
      <c r="O10" s="34">
        <v>2011</v>
      </c>
      <c r="P10" s="34">
        <v>2012</v>
      </c>
      <c r="Q10" s="34">
        <v>2013</v>
      </c>
      <c r="R10" s="34">
        <v>2014</v>
      </c>
      <c r="S10" s="34">
        <v>2015</v>
      </c>
      <c r="T10" s="34">
        <v>2016</v>
      </c>
      <c r="U10" s="34">
        <v>2017</v>
      </c>
      <c r="V10" s="34">
        <v>2018</v>
      </c>
      <c r="W10" s="34">
        <v>2019</v>
      </c>
      <c r="X10" s="34">
        <v>2020</v>
      </c>
      <c r="AB10" s="25">
        <v>2020</v>
      </c>
      <c r="AC10" s="25">
        <v>2021</v>
      </c>
      <c r="AD10" s="25">
        <v>2022</v>
      </c>
      <c r="AE10" s="25">
        <v>2023</v>
      </c>
      <c r="AF10" s="25">
        <v>2024</v>
      </c>
      <c r="AG10" s="25">
        <v>2025</v>
      </c>
      <c r="AH10" s="25">
        <v>2026</v>
      </c>
      <c r="AI10" s="25">
        <v>2027</v>
      </c>
      <c r="AJ10" s="25">
        <v>2028</v>
      </c>
    </row>
    <row r="11" spans="1:36" x14ac:dyDescent="0.4">
      <c r="A11" s="16" t="s">
        <v>4</v>
      </c>
      <c r="B11" s="43" t="s">
        <v>115</v>
      </c>
      <c r="C11" s="43" t="s">
        <v>114</v>
      </c>
      <c r="D11" s="43" t="s">
        <v>113</v>
      </c>
      <c r="E11" s="43" t="s">
        <v>112</v>
      </c>
      <c r="F11" s="43" t="s">
        <v>111</v>
      </c>
      <c r="G11" s="43" t="s">
        <v>110</v>
      </c>
      <c r="H11" s="43" t="s">
        <v>109</v>
      </c>
      <c r="I11" s="43" t="s">
        <v>108</v>
      </c>
      <c r="J11" s="43" t="s">
        <v>107</v>
      </c>
      <c r="K11" s="43" t="s">
        <v>106</v>
      </c>
      <c r="L11" s="12" t="s">
        <v>97</v>
      </c>
      <c r="M11" s="29">
        <f>_xlfn.STDEV.S(C10:K10)</f>
        <v>6.1274434075816869E-2</v>
      </c>
    </row>
    <row r="12" spans="1:36" x14ac:dyDescent="0.4">
      <c r="A12" s="16" t="s">
        <v>5</v>
      </c>
      <c r="B12" s="17" t="s">
        <v>6</v>
      </c>
      <c r="C12" s="17" t="s">
        <v>6</v>
      </c>
      <c r="D12" s="17" t="s">
        <v>6</v>
      </c>
      <c r="E12" s="17" t="s">
        <v>6</v>
      </c>
      <c r="F12" s="17" t="s">
        <v>6</v>
      </c>
      <c r="G12" s="17" t="s">
        <v>6</v>
      </c>
      <c r="H12" s="17" t="s">
        <v>6</v>
      </c>
      <c r="I12" s="17" t="s">
        <v>6</v>
      </c>
      <c r="J12" s="17" t="s">
        <v>6</v>
      </c>
      <c r="K12" s="17" t="s">
        <v>6</v>
      </c>
      <c r="L12" s="16"/>
    </row>
    <row r="13" spans="1:36" x14ac:dyDescent="0.4">
      <c r="A13" s="16" t="s">
        <v>7</v>
      </c>
      <c r="B13" s="17" t="s">
        <v>8</v>
      </c>
      <c r="C13" s="17" t="s">
        <v>8</v>
      </c>
      <c r="D13" s="17" t="s">
        <v>8</v>
      </c>
      <c r="E13" s="17" t="s">
        <v>8</v>
      </c>
      <c r="F13" s="17" t="s">
        <v>8</v>
      </c>
      <c r="G13" s="17" t="s">
        <v>8</v>
      </c>
      <c r="H13" s="17" t="s">
        <v>8</v>
      </c>
      <c r="I13" s="17" t="s">
        <v>8</v>
      </c>
      <c r="J13" s="17" t="s">
        <v>8</v>
      </c>
      <c r="K13" s="17" t="s">
        <v>8</v>
      </c>
      <c r="L13" s="16"/>
    </row>
    <row r="14" spans="1:36" x14ac:dyDescent="0.4">
      <c r="A14" s="16" t="s">
        <v>9</v>
      </c>
      <c r="B14" s="17" t="s">
        <v>10</v>
      </c>
      <c r="C14" s="17" t="s">
        <v>10</v>
      </c>
      <c r="D14" s="17" t="s">
        <v>10</v>
      </c>
      <c r="E14" s="17" t="s">
        <v>10</v>
      </c>
      <c r="F14" s="17" t="s">
        <v>10</v>
      </c>
      <c r="G14" s="17" t="s">
        <v>10</v>
      </c>
      <c r="H14" s="17" t="s">
        <v>10</v>
      </c>
      <c r="I14" s="17" t="s">
        <v>10</v>
      </c>
      <c r="J14" s="17" t="s">
        <v>10</v>
      </c>
      <c r="K14" s="17" t="s">
        <v>10</v>
      </c>
      <c r="L14" s="16"/>
    </row>
    <row r="15" spans="1:36" x14ac:dyDescent="0.4">
      <c r="A15" s="16" t="s">
        <v>11</v>
      </c>
      <c r="B15" s="17" t="s">
        <v>12</v>
      </c>
      <c r="C15" s="17" t="s">
        <v>12</v>
      </c>
      <c r="D15" s="17" t="s">
        <v>12</v>
      </c>
      <c r="E15" s="17" t="s">
        <v>12</v>
      </c>
      <c r="F15" s="17" t="s">
        <v>12</v>
      </c>
      <c r="G15" s="17" t="s">
        <v>12</v>
      </c>
      <c r="H15" s="17" t="s">
        <v>12</v>
      </c>
      <c r="I15" s="17" t="s">
        <v>12</v>
      </c>
      <c r="J15" s="17" t="s">
        <v>12</v>
      </c>
      <c r="K15" s="17" t="s">
        <v>12</v>
      </c>
      <c r="L15" s="16"/>
      <c r="Y15" s="25" t="s">
        <v>99</v>
      </c>
      <c r="Z15" s="38" t="s">
        <v>150</v>
      </c>
    </row>
    <row r="16" spans="1:36" s="25" customFormat="1" x14ac:dyDescent="0.4">
      <c r="A16" s="23" t="s">
        <v>48</v>
      </c>
      <c r="B16" s="24">
        <v>24128000</v>
      </c>
      <c r="C16" s="24">
        <v>25313000</v>
      </c>
      <c r="D16" s="24">
        <v>27799000</v>
      </c>
      <c r="E16" s="24">
        <v>30601000</v>
      </c>
      <c r="F16" s="24">
        <v>32376000</v>
      </c>
      <c r="G16" s="24">
        <v>34350000</v>
      </c>
      <c r="H16" s="24">
        <v>36397000</v>
      </c>
      <c r="I16" s="24">
        <v>39117000</v>
      </c>
      <c r="J16" s="24">
        <v>37403000</v>
      </c>
      <c r="K16" s="24">
        <v>44538000</v>
      </c>
      <c r="L16" s="23"/>
      <c r="O16" s="57">
        <f>B16/B16</f>
        <v>1</v>
      </c>
      <c r="P16" s="57">
        <f t="shared" ref="P16:X16" si="1">C16/C16</f>
        <v>1</v>
      </c>
      <c r="Q16" s="57">
        <f t="shared" si="1"/>
        <v>1</v>
      </c>
      <c r="R16" s="57">
        <f t="shared" si="1"/>
        <v>1</v>
      </c>
      <c r="S16" s="57">
        <f t="shared" si="1"/>
        <v>1</v>
      </c>
      <c r="T16" s="57">
        <f t="shared" si="1"/>
        <v>1</v>
      </c>
      <c r="U16" s="57">
        <f t="shared" si="1"/>
        <v>1</v>
      </c>
      <c r="V16" s="57">
        <f t="shared" si="1"/>
        <v>1</v>
      </c>
      <c r="W16" s="57">
        <f t="shared" si="1"/>
        <v>1</v>
      </c>
      <c r="X16" s="57">
        <f t="shared" si="1"/>
        <v>1</v>
      </c>
      <c r="Y16" s="32">
        <f>AVERAGE(P16:X16)</f>
        <v>1</v>
      </c>
      <c r="Z16" s="36"/>
      <c r="AB16" s="24">
        <f>K16*(1+AB9)</f>
        <v>47655660</v>
      </c>
      <c r="AC16" s="24">
        <f>AB16*(1+AC9)</f>
        <v>51468112.800000004</v>
      </c>
      <c r="AD16" s="24">
        <f t="shared" ref="AD16:AI16" si="2">AC16*(1+AD9)</f>
        <v>56614924.080000013</v>
      </c>
      <c r="AE16" s="24">
        <f t="shared" si="2"/>
        <v>60011819.524800017</v>
      </c>
      <c r="AF16" s="24">
        <f t="shared" si="2"/>
        <v>64812765.08678402</v>
      </c>
      <c r="AG16" s="24">
        <f t="shared" si="2"/>
        <v>68053403.341123223</v>
      </c>
      <c r="AH16" s="24">
        <f t="shared" si="2"/>
        <v>72817141.575001851</v>
      </c>
      <c r="AI16" s="24">
        <f t="shared" si="2"/>
        <v>76457998.65375194</v>
      </c>
      <c r="AJ16" s="24">
        <f>AI16*(1+AJ9)</f>
        <v>79516318.599902019</v>
      </c>
    </row>
    <row r="17" spans="1:36" x14ac:dyDescent="0.4">
      <c r="A17" s="18" t="s">
        <v>49</v>
      </c>
      <c r="B17" s="19">
        <v>13657000</v>
      </c>
      <c r="C17" s="19">
        <v>14279000</v>
      </c>
      <c r="D17" s="19">
        <v>15353000</v>
      </c>
      <c r="E17" s="19">
        <v>16534000</v>
      </c>
      <c r="F17" s="19">
        <v>17405000</v>
      </c>
      <c r="G17" s="19">
        <v>19038000</v>
      </c>
      <c r="H17" s="19">
        <v>20441000</v>
      </c>
      <c r="I17" s="19">
        <v>21643000</v>
      </c>
      <c r="J17" s="19">
        <v>21162000</v>
      </c>
      <c r="K17" s="19">
        <v>24576000</v>
      </c>
      <c r="L17" s="18"/>
      <c r="O17" s="26">
        <f>B17/B$16</f>
        <v>0.5660228779840849</v>
      </c>
      <c r="P17" s="26">
        <f>C17/C$16</f>
        <v>0.5640974993086556</v>
      </c>
      <c r="Q17" s="26">
        <f t="shared" ref="Q17:X17" si="3">D17/D$16</f>
        <v>0.55228605345516024</v>
      </c>
      <c r="R17" s="26">
        <f t="shared" si="3"/>
        <v>0.54030914022417564</v>
      </c>
      <c r="S17" s="26">
        <f t="shared" si="3"/>
        <v>0.53758957252285644</v>
      </c>
      <c r="T17" s="26">
        <f t="shared" si="3"/>
        <v>0.55423580786026205</v>
      </c>
      <c r="U17" s="26">
        <f t="shared" si="3"/>
        <v>0.56161222078742756</v>
      </c>
      <c r="V17" s="26">
        <f t="shared" si="3"/>
        <v>0.55328885139453432</v>
      </c>
      <c r="W17" s="26">
        <f t="shared" si="3"/>
        <v>0.5657834933026763</v>
      </c>
      <c r="X17" s="26">
        <f t="shared" si="3"/>
        <v>0.55179846423279</v>
      </c>
      <c r="Y17" s="32">
        <f>AVERAGE(P17:X17)</f>
        <v>0.55344456700983757</v>
      </c>
      <c r="Z17" s="56">
        <v>0.55000000000000004</v>
      </c>
      <c r="AB17" s="19">
        <f>AB16*$Z$17</f>
        <v>26210613.000000004</v>
      </c>
      <c r="AC17" s="19">
        <f>AC16*$Z$17</f>
        <v>28307462.040000007</v>
      </c>
      <c r="AD17" s="19">
        <f t="shared" ref="AD17:AJ17" si="4">AD16*$Z$17</f>
        <v>31138208.24400001</v>
      </c>
      <c r="AE17" s="19">
        <f t="shared" si="4"/>
        <v>33006500.738640014</v>
      </c>
      <c r="AF17" s="19">
        <f t="shared" si="4"/>
        <v>35647020.797731213</v>
      </c>
      <c r="AG17" s="19">
        <f t="shared" si="4"/>
        <v>37429371.837617777</v>
      </c>
      <c r="AH17" s="19">
        <f t="shared" si="4"/>
        <v>40049427.866251022</v>
      </c>
      <c r="AI17" s="19">
        <f t="shared" si="4"/>
        <v>42051899.259563573</v>
      </c>
      <c r="AJ17" s="19">
        <f t="shared" si="4"/>
        <v>43733975.229946114</v>
      </c>
    </row>
    <row r="18" spans="1:36" s="25" customFormat="1" x14ac:dyDescent="0.4">
      <c r="A18" s="23" t="s">
        <v>50</v>
      </c>
      <c r="B18" s="24">
        <v>10471000</v>
      </c>
      <c r="C18" s="24">
        <v>11034000</v>
      </c>
      <c r="D18" s="24">
        <v>12446000</v>
      </c>
      <c r="E18" s="24">
        <v>14067000</v>
      </c>
      <c r="F18" s="24">
        <v>14971000</v>
      </c>
      <c r="G18" s="24">
        <v>15312000</v>
      </c>
      <c r="H18" s="24">
        <v>15956000</v>
      </c>
      <c r="I18" s="24">
        <v>17474000</v>
      </c>
      <c r="J18" s="24">
        <v>16241000</v>
      </c>
      <c r="K18" s="24">
        <v>19962000</v>
      </c>
      <c r="L18" s="23"/>
      <c r="O18" s="26">
        <f t="shared" ref="O18:O32" si="5">B18/B$16</f>
        <v>0.4339771220159151</v>
      </c>
      <c r="P18" s="26">
        <f t="shared" ref="P18:P32" si="6">C18/C$16</f>
        <v>0.43590250069134434</v>
      </c>
      <c r="Q18" s="26">
        <f t="shared" ref="Q18:Q32" si="7">D18/D$16</f>
        <v>0.44771394654483976</v>
      </c>
      <c r="R18" s="26">
        <f t="shared" ref="R18:R32" si="8">E18/E$16</f>
        <v>0.4596908597758243</v>
      </c>
      <c r="S18" s="26">
        <f t="shared" ref="S18:S32" si="9">F18/F$16</f>
        <v>0.46241042747714356</v>
      </c>
      <c r="T18" s="26">
        <f t="shared" ref="T18:T32" si="10">G18/G$16</f>
        <v>0.445764192139738</v>
      </c>
      <c r="U18" s="26">
        <f t="shared" ref="U18:U32" si="11">H18/H$16</f>
        <v>0.43838777921257244</v>
      </c>
      <c r="V18" s="26">
        <f t="shared" ref="V18:V32" si="12">I18/I$16</f>
        <v>0.44671114860546568</v>
      </c>
      <c r="W18" s="26">
        <f t="shared" ref="W18:W32" si="13">J18/J$16</f>
        <v>0.43421650669732376</v>
      </c>
      <c r="X18" s="26">
        <f t="shared" ref="X18:X32" si="14">K18/K$16</f>
        <v>0.44820153576721</v>
      </c>
      <c r="Y18" s="32">
        <f t="shared" ref="Y18:Y32" si="15">AVERAGE(P18:X18)</f>
        <v>0.44655543299016237</v>
      </c>
      <c r="AB18" s="24">
        <f>AB16-AB17</f>
        <v>21445046.999999996</v>
      </c>
      <c r="AC18" s="24">
        <f>AC16-AC17</f>
        <v>23160650.759999998</v>
      </c>
      <c r="AD18" s="24">
        <f t="shared" ref="AD18:AJ18" si="16">AD16-AD17</f>
        <v>25476715.836000003</v>
      </c>
      <c r="AE18" s="24">
        <f t="shared" si="16"/>
        <v>27005318.786160003</v>
      </c>
      <c r="AF18" s="24">
        <f t="shared" si="16"/>
        <v>29165744.289052807</v>
      </c>
      <c r="AG18" s="24">
        <f t="shared" si="16"/>
        <v>30624031.503505446</v>
      </c>
      <c r="AH18" s="24">
        <f t="shared" si="16"/>
        <v>32767713.708750829</v>
      </c>
      <c r="AI18" s="24">
        <f t="shared" si="16"/>
        <v>34406099.394188367</v>
      </c>
      <c r="AJ18" s="24">
        <f t="shared" si="16"/>
        <v>35782343.369955905</v>
      </c>
    </row>
    <row r="19" spans="1:36" x14ac:dyDescent="0.4">
      <c r="A19" s="18" t="s">
        <v>51</v>
      </c>
      <c r="B19" s="19">
        <v>7431000</v>
      </c>
      <c r="C19" s="19">
        <v>7780000</v>
      </c>
      <c r="D19" s="19">
        <v>8766000</v>
      </c>
      <c r="E19" s="19">
        <v>9892000</v>
      </c>
      <c r="F19" s="19">
        <v>10469000</v>
      </c>
      <c r="G19" s="19">
        <v>10563000</v>
      </c>
      <c r="H19" s="19">
        <v>11511000</v>
      </c>
      <c r="I19" s="19">
        <v>12702000</v>
      </c>
      <c r="J19" s="19">
        <v>13126000</v>
      </c>
      <c r="K19" s="19">
        <v>13025000</v>
      </c>
      <c r="L19" s="18"/>
      <c r="O19" s="26">
        <f t="shared" si="5"/>
        <v>0.30798242705570295</v>
      </c>
      <c r="P19" s="26">
        <f t="shared" si="6"/>
        <v>0.30735195354165845</v>
      </c>
      <c r="Q19" s="26">
        <f t="shared" si="7"/>
        <v>0.31533508399582721</v>
      </c>
      <c r="R19" s="26">
        <f t="shared" si="8"/>
        <v>0.32325740988856572</v>
      </c>
      <c r="S19" s="26">
        <f t="shared" si="9"/>
        <v>0.32335680751173707</v>
      </c>
      <c r="T19" s="26">
        <f t="shared" si="10"/>
        <v>0.30751091703056771</v>
      </c>
      <c r="U19" s="26">
        <f t="shared" si="11"/>
        <v>0.31626232931285547</v>
      </c>
      <c r="V19" s="26">
        <f t="shared" si="12"/>
        <v>0.32471815323260989</v>
      </c>
      <c r="W19" s="26">
        <f t="shared" si="13"/>
        <v>0.35093441702537231</v>
      </c>
      <c r="X19" s="26">
        <f t="shared" si="14"/>
        <v>0.29244689927702189</v>
      </c>
      <c r="Y19" s="32">
        <f t="shared" si="15"/>
        <v>0.31790821897957955</v>
      </c>
      <c r="Z19" s="54">
        <v>0.3</v>
      </c>
      <c r="AB19" s="19">
        <f>AB16*$Z$19</f>
        <v>14296698</v>
      </c>
      <c r="AC19" s="19">
        <f t="shared" ref="AC19:AJ19" si="17">AC16*$Z$19</f>
        <v>15440433.84</v>
      </c>
      <c r="AD19" s="19">
        <f t="shared" si="17"/>
        <v>16984477.224000003</v>
      </c>
      <c r="AE19" s="19">
        <f t="shared" si="17"/>
        <v>18003545.857440006</v>
      </c>
      <c r="AF19" s="19">
        <f t="shared" si="17"/>
        <v>19443829.526035205</v>
      </c>
      <c r="AG19" s="19">
        <f t="shared" si="17"/>
        <v>20416021.002336968</v>
      </c>
      <c r="AH19" s="19">
        <f t="shared" si="17"/>
        <v>21845142.472500555</v>
      </c>
      <c r="AI19" s="19">
        <f t="shared" si="17"/>
        <v>22937399.59612558</v>
      </c>
      <c r="AJ19" s="19">
        <f t="shared" si="17"/>
        <v>23854895.579970606</v>
      </c>
    </row>
    <row r="20" spans="1:36" x14ac:dyDescent="0.4">
      <c r="A20" s="18" t="s">
        <v>52</v>
      </c>
      <c r="B20" s="19">
        <v>54000</v>
      </c>
      <c r="C20" s="19">
        <v>-15000</v>
      </c>
      <c r="D20" s="19">
        <v>103000</v>
      </c>
      <c r="E20" s="19">
        <v>-58000</v>
      </c>
      <c r="F20" s="19">
        <v>-140000</v>
      </c>
      <c r="G20" s="19">
        <v>-196000</v>
      </c>
      <c r="H20" s="19">
        <v>66000</v>
      </c>
      <c r="I20" s="19">
        <v>-78000</v>
      </c>
      <c r="J20" s="19">
        <v>139000</v>
      </c>
      <c r="K20" s="19">
        <v>14000</v>
      </c>
      <c r="L20" s="18"/>
      <c r="O20" s="26">
        <f t="shared" si="5"/>
        <v>2.2380636604774538E-3</v>
      </c>
      <c r="P20" s="26">
        <f t="shared" si="6"/>
        <v>-5.9258088729111525E-4</v>
      </c>
      <c r="Q20" s="26">
        <f t="shared" si="7"/>
        <v>3.705169250692471E-3</v>
      </c>
      <c r="R20" s="26">
        <f>E20/E$16</f>
        <v>-1.8953628966373649E-3</v>
      </c>
      <c r="S20" s="26">
        <f t="shared" si="9"/>
        <v>-4.3241907585866071E-3</v>
      </c>
      <c r="T20" s="26">
        <f t="shared" si="10"/>
        <v>-5.7059679767103352E-3</v>
      </c>
      <c r="U20" s="26">
        <f t="shared" si="11"/>
        <v>1.8133362639778004E-3</v>
      </c>
      <c r="V20" s="26">
        <f t="shared" si="12"/>
        <v>-1.9940179461615153E-3</v>
      </c>
      <c r="W20" s="26">
        <f t="shared" si="13"/>
        <v>3.716279442825442E-3</v>
      </c>
      <c r="X20" s="26">
        <f t="shared" si="14"/>
        <v>3.1433831784094481E-4</v>
      </c>
      <c r="Y20" s="32">
        <f t="shared" si="15"/>
        <v>-5.5144413222780878E-4</v>
      </c>
      <c r="Z20" s="58">
        <v>2E-3</v>
      </c>
      <c r="AB20" s="19">
        <f>AB16*$Z$20</f>
        <v>95311.32</v>
      </c>
      <c r="AC20" s="19">
        <f t="shared" ref="AC20:AJ20" si="18">AC16*$Z$20</f>
        <v>102936.22560000001</v>
      </c>
      <c r="AD20" s="19">
        <f t="shared" si="18"/>
        <v>113229.84816000002</v>
      </c>
      <c r="AE20" s="19">
        <f t="shared" si="18"/>
        <v>120023.63904960004</v>
      </c>
      <c r="AF20" s="19">
        <f t="shared" si="18"/>
        <v>129625.53017356804</v>
      </c>
      <c r="AG20" s="19">
        <f t="shared" si="18"/>
        <v>136106.80668224645</v>
      </c>
      <c r="AH20" s="19">
        <f t="shared" si="18"/>
        <v>145634.2831500037</v>
      </c>
      <c r="AI20" s="19">
        <f t="shared" si="18"/>
        <v>152915.99730750389</v>
      </c>
      <c r="AJ20" s="19">
        <f t="shared" si="18"/>
        <v>159032.63719980404</v>
      </c>
    </row>
    <row r="21" spans="1:36" x14ac:dyDescent="0.4">
      <c r="A21" s="18" t="s">
        <v>53</v>
      </c>
      <c r="B21" s="19">
        <v>7485000</v>
      </c>
      <c r="C21" s="19">
        <v>7765000</v>
      </c>
      <c r="D21" s="19">
        <v>8869000</v>
      </c>
      <c r="E21" s="19">
        <v>9834000</v>
      </c>
      <c r="F21" s="19">
        <v>10329000</v>
      </c>
      <c r="G21" s="19">
        <v>10367000</v>
      </c>
      <c r="H21" s="19">
        <v>11577000</v>
      </c>
      <c r="I21" s="19">
        <v>12624000</v>
      </c>
      <c r="J21" s="19">
        <v>13265000</v>
      </c>
      <c r="K21" s="19">
        <v>13039000</v>
      </c>
      <c r="L21" s="18"/>
      <c r="O21" s="26">
        <f t="shared" si="5"/>
        <v>0.31022049071618035</v>
      </c>
      <c r="P21" s="26">
        <f t="shared" si="6"/>
        <v>0.30675937265436731</v>
      </c>
      <c r="Q21" s="26">
        <f t="shared" si="7"/>
        <v>0.31904025324651963</v>
      </c>
      <c r="R21" s="26">
        <f t="shared" si="8"/>
        <v>0.32136204699192839</v>
      </c>
      <c r="S21" s="26">
        <f t="shared" si="9"/>
        <v>0.31903261675315048</v>
      </c>
      <c r="T21" s="26">
        <f t="shared" si="10"/>
        <v>0.30180494905385735</v>
      </c>
      <c r="U21" s="26">
        <f t="shared" si="11"/>
        <v>0.31807566557683326</v>
      </c>
      <c r="V21" s="26">
        <f t="shared" si="12"/>
        <v>0.32272413528644833</v>
      </c>
      <c r="W21" s="26">
        <f t="shared" si="13"/>
        <v>0.35465069646819775</v>
      </c>
      <c r="X21" s="26">
        <f t="shared" si="14"/>
        <v>0.29276123759486283</v>
      </c>
      <c r="Y21" s="32">
        <f t="shared" si="15"/>
        <v>0.3173567748473517</v>
      </c>
      <c r="Z21" s="54">
        <v>0.3</v>
      </c>
      <c r="AB21" s="19">
        <f>AB19+AB20</f>
        <v>14392009.32</v>
      </c>
      <c r="AC21" s="19">
        <f t="shared" ref="AC21:AJ21" si="19">AC19+AC20</f>
        <v>15543370.0656</v>
      </c>
      <c r="AD21" s="19">
        <f t="shared" si="19"/>
        <v>17097707.072160002</v>
      </c>
      <c r="AE21" s="19">
        <f t="shared" si="19"/>
        <v>18123569.496489607</v>
      </c>
      <c r="AF21" s="19">
        <f t="shared" si="19"/>
        <v>19573455.056208771</v>
      </c>
      <c r="AG21" s="19">
        <f t="shared" si="19"/>
        <v>20552127.809019215</v>
      </c>
      <c r="AH21" s="19">
        <f t="shared" si="19"/>
        <v>21990776.755650558</v>
      </c>
      <c r="AI21" s="19">
        <f t="shared" si="19"/>
        <v>23090315.593433086</v>
      </c>
      <c r="AJ21" s="19">
        <f t="shared" si="19"/>
        <v>24013928.21717041</v>
      </c>
    </row>
    <row r="22" spans="1:36" s="25" customFormat="1" x14ac:dyDescent="0.4">
      <c r="A22" s="23" t="s">
        <v>100</v>
      </c>
      <c r="B22" s="24">
        <v>2986000</v>
      </c>
      <c r="C22" s="24">
        <v>3269000</v>
      </c>
      <c r="D22" s="24">
        <v>3577000</v>
      </c>
      <c r="E22" s="24">
        <v>4233000</v>
      </c>
      <c r="F22" s="24">
        <v>4642000</v>
      </c>
      <c r="G22" s="24">
        <v>4945000</v>
      </c>
      <c r="H22" s="24">
        <v>4379000</v>
      </c>
      <c r="I22" s="24">
        <v>4850000</v>
      </c>
      <c r="J22" s="24">
        <v>2976000</v>
      </c>
      <c r="K22" s="24">
        <v>6923000</v>
      </c>
      <c r="L22" s="23"/>
      <c r="O22" s="31">
        <f t="shared" si="5"/>
        <v>0.12375663129973474</v>
      </c>
      <c r="P22" s="31">
        <f t="shared" si="6"/>
        <v>0.12914312803697706</v>
      </c>
      <c r="Q22" s="31">
        <f t="shared" si="7"/>
        <v>0.1286736932983201</v>
      </c>
      <c r="R22" s="31">
        <f t="shared" si="8"/>
        <v>0.13832881278389594</v>
      </c>
      <c r="S22" s="31">
        <f t="shared" si="9"/>
        <v>0.14337781072399308</v>
      </c>
      <c r="T22" s="31">
        <f t="shared" si="10"/>
        <v>0.14395924308588065</v>
      </c>
      <c r="U22" s="31">
        <f t="shared" si="11"/>
        <v>0.12031211363573921</v>
      </c>
      <c r="V22" s="31">
        <f t="shared" si="12"/>
        <v>0.12398701331901731</v>
      </c>
      <c r="W22" s="31">
        <f t="shared" si="13"/>
        <v>7.9565810229126011E-2</v>
      </c>
      <c r="X22" s="31">
        <f t="shared" si="14"/>
        <v>0.1554402981723472</v>
      </c>
      <c r="Y22" s="32">
        <f t="shared" si="15"/>
        <v>0.12919865814281076</v>
      </c>
      <c r="Z22" s="54"/>
      <c r="AB22" s="24">
        <f>AB18-AB21</f>
        <v>7053037.679999996</v>
      </c>
      <c r="AC22" s="24">
        <f t="shared" ref="AC22:AJ22" si="20">AC18-AC21</f>
        <v>7617280.6943999976</v>
      </c>
      <c r="AD22" s="24">
        <f t="shared" si="20"/>
        <v>8379008.7638400011</v>
      </c>
      <c r="AE22" s="24">
        <f t="shared" si="20"/>
        <v>8881749.2896703966</v>
      </c>
      <c r="AF22" s="24">
        <f t="shared" si="20"/>
        <v>9592289.2328440361</v>
      </c>
      <c r="AG22" s="24">
        <f t="shared" si="20"/>
        <v>10071903.694486231</v>
      </c>
      <c r="AH22" s="24">
        <f t="shared" si="20"/>
        <v>10776936.953100272</v>
      </c>
      <c r="AI22" s="24">
        <f t="shared" si="20"/>
        <v>11315783.800755281</v>
      </c>
      <c r="AJ22" s="24">
        <f t="shared" si="20"/>
        <v>11768415.152785495</v>
      </c>
    </row>
    <row r="23" spans="1:36" x14ac:dyDescent="0.4">
      <c r="A23" s="18" t="s">
        <v>54</v>
      </c>
      <c r="B23" s="19">
        <v>-3000</v>
      </c>
      <c r="C23" s="19">
        <v>3000</v>
      </c>
      <c r="D23" s="19">
        <v>-33000</v>
      </c>
      <c r="E23" s="19">
        <v>-28000</v>
      </c>
      <c r="F23" s="19">
        <v>-19000</v>
      </c>
      <c r="G23" s="19">
        <v>-59000</v>
      </c>
      <c r="H23" s="19">
        <v>-54000</v>
      </c>
      <c r="I23" s="19">
        <v>-49000</v>
      </c>
      <c r="J23" s="19">
        <v>-89000</v>
      </c>
      <c r="K23" s="19">
        <v>-262000</v>
      </c>
      <c r="L23" s="18"/>
      <c r="O23" s="26">
        <f t="shared" si="5"/>
        <v>-1.243368700265252E-4</v>
      </c>
      <c r="P23" s="26">
        <f t="shared" si="6"/>
        <v>1.1851617745822304E-4</v>
      </c>
      <c r="Q23" s="26">
        <f t="shared" si="7"/>
        <v>-1.1870930609014713E-3</v>
      </c>
      <c r="R23" s="26">
        <f t="shared" si="8"/>
        <v>-9.1500277768700371E-4</v>
      </c>
      <c r="S23" s="26">
        <f t="shared" si="9"/>
        <v>-5.8685446009389673E-4</v>
      </c>
      <c r="T23" s="26">
        <f t="shared" si="10"/>
        <v>-1.7176128093158661E-3</v>
      </c>
      <c r="U23" s="26">
        <f t="shared" si="11"/>
        <v>-1.4836387614363821E-3</v>
      </c>
      <c r="V23" s="26">
        <f t="shared" si="12"/>
        <v>-1.2526522995117213E-3</v>
      </c>
      <c r="W23" s="26">
        <f t="shared" si="13"/>
        <v>-2.37948827634147E-3</v>
      </c>
      <c r="X23" s="26">
        <f t="shared" si="14"/>
        <v>-5.882617091023396E-3</v>
      </c>
      <c r="Y23" s="32">
        <f t="shared" si="15"/>
        <v>-1.6984937065392203E-3</v>
      </c>
      <c r="Z23" s="54"/>
      <c r="AB23" s="19"/>
      <c r="AC23" s="19"/>
      <c r="AD23" s="19"/>
      <c r="AE23" s="19"/>
      <c r="AF23" s="19"/>
      <c r="AG23" s="19"/>
      <c r="AH23" s="19"/>
      <c r="AI23" s="19"/>
      <c r="AJ23" s="19"/>
    </row>
    <row r="24" spans="1:36" x14ac:dyDescent="0.4">
      <c r="A24" s="18" t="s">
        <v>55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8"/>
      <c r="O24" s="26">
        <f t="shared" si="5"/>
        <v>0</v>
      </c>
      <c r="P24" s="26">
        <f t="shared" si="6"/>
        <v>0</v>
      </c>
      <c r="Q24" s="26">
        <f t="shared" si="7"/>
        <v>0</v>
      </c>
      <c r="R24" s="26">
        <f t="shared" si="8"/>
        <v>0</v>
      </c>
      <c r="S24" s="26">
        <f t="shared" si="9"/>
        <v>0</v>
      </c>
      <c r="T24" s="26">
        <f t="shared" si="10"/>
        <v>0</v>
      </c>
      <c r="U24" s="26">
        <f t="shared" si="11"/>
        <v>0</v>
      </c>
      <c r="V24" s="26">
        <f t="shared" si="12"/>
        <v>0</v>
      </c>
      <c r="W24" s="26">
        <f t="shared" si="13"/>
        <v>0</v>
      </c>
      <c r="X24" s="26">
        <f t="shared" si="14"/>
        <v>0</v>
      </c>
      <c r="Y24" s="32">
        <f t="shared" si="15"/>
        <v>0</v>
      </c>
      <c r="Z24" s="54"/>
      <c r="AB24" s="19"/>
      <c r="AC24" s="19"/>
      <c r="AD24" s="19"/>
      <c r="AE24" s="19"/>
      <c r="AF24" s="19"/>
      <c r="AG24" s="19"/>
      <c r="AH24" s="19"/>
      <c r="AI24" s="19"/>
      <c r="AJ24" s="19"/>
    </row>
    <row r="25" spans="1:36" x14ac:dyDescent="0.4">
      <c r="A25" s="18" t="s">
        <v>56</v>
      </c>
      <c r="B25" s="19">
        <v>-3000</v>
      </c>
      <c r="C25" s="19">
        <v>3000</v>
      </c>
      <c r="D25" s="19">
        <v>-33000</v>
      </c>
      <c r="E25" s="19">
        <v>-28000</v>
      </c>
      <c r="F25" s="19">
        <v>-19000</v>
      </c>
      <c r="G25" s="19">
        <v>-59000</v>
      </c>
      <c r="H25" s="19">
        <v>-54000</v>
      </c>
      <c r="I25" s="19">
        <v>-49000</v>
      </c>
      <c r="J25" s="19">
        <v>-89000</v>
      </c>
      <c r="K25" s="19">
        <v>-262000</v>
      </c>
      <c r="L25" s="18"/>
      <c r="O25" s="26">
        <f t="shared" si="5"/>
        <v>-1.243368700265252E-4</v>
      </c>
      <c r="P25" s="26">
        <f t="shared" si="6"/>
        <v>1.1851617745822304E-4</v>
      </c>
      <c r="Q25" s="26">
        <f t="shared" si="7"/>
        <v>-1.1870930609014713E-3</v>
      </c>
      <c r="R25" s="26">
        <f t="shared" si="8"/>
        <v>-9.1500277768700371E-4</v>
      </c>
      <c r="S25" s="26">
        <f t="shared" si="9"/>
        <v>-5.8685446009389673E-4</v>
      </c>
      <c r="T25" s="26">
        <f t="shared" si="10"/>
        <v>-1.7176128093158661E-3</v>
      </c>
      <c r="U25" s="26">
        <f t="shared" si="11"/>
        <v>-1.4836387614363821E-3</v>
      </c>
      <c r="V25" s="26">
        <f t="shared" si="12"/>
        <v>-1.2526522995117213E-3</v>
      </c>
      <c r="W25" s="26">
        <f t="shared" si="13"/>
        <v>-2.37948827634147E-3</v>
      </c>
      <c r="X25" s="26">
        <f t="shared" si="14"/>
        <v>-5.882617091023396E-3</v>
      </c>
      <c r="Y25" s="32">
        <f t="shared" si="15"/>
        <v>-1.6984937065392203E-3</v>
      </c>
      <c r="Z25" s="55">
        <v>-1E-3</v>
      </c>
      <c r="AB25" s="19">
        <f>AB16*$Z$25</f>
        <v>-47655.66</v>
      </c>
      <c r="AC25" s="19">
        <f t="shared" ref="AC25:AJ25" si="21">AC16*$Z$25</f>
        <v>-51468.112800000003</v>
      </c>
      <c r="AD25" s="19">
        <f t="shared" si="21"/>
        <v>-56614.924080000012</v>
      </c>
      <c r="AE25" s="19">
        <f t="shared" si="21"/>
        <v>-60011.819524800019</v>
      </c>
      <c r="AF25" s="19">
        <f t="shared" si="21"/>
        <v>-64812.76508678402</v>
      </c>
      <c r="AG25" s="19">
        <f t="shared" si="21"/>
        <v>-68053.403341123223</v>
      </c>
      <c r="AH25" s="19">
        <f t="shared" si="21"/>
        <v>-72817.14157500185</v>
      </c>
      <c r="AI25" s="19">
        <f t="shared" si="21"/>
        <v>-76457.998653751943</v>
      </c>
      <c r="AJ25" s="19">
        <f t="shared" si="21"/>
        <v>-79516.318599902021</v>
      </c>
    </row>
    <row r="26" spans="1:36" s="25" customFormat="1" x14ac:dyDescent="0.4">
      <c r="A26" s="23" t="s">
        <v>101</v>
      </c>
      <c r="B26" s="24">
        <v>2983000</v>
      </c>
      <c r="C26" s="24">
        <v>3272000</v>
      </c>
      <c r="D26" s="24">
        <v>3544000</v>
      </c>
      <c r="E26" s="24">
        <v>4205000</v>
      </c>
      <c r="F26" s="24">
        <v>4623000</v>
      </c>
      <c r="G26" s="24">
        <v>4886000</v>
      </c>
      <c r="H26" s="24">
        <v>4325000</v>
      </c>
      <c r="I26" s="24">
        <v>4801000</v>
      </c>
      <c r="J26" s="24">
        <v>2887000</v>
      </c>
      <c r="K26" s="24">
        <v>6661000</v>
      </c>
      <c r="L26" s="23"/>
      <c r="O26" s="31">
        <f>B26/B$16</f>
        <v>0.12363229442970822</v>
      </c>
      <c r="P26" s="31">
        <f t="shared" si="6"/>
        <v>0.12926164421443528</v>
      </c>
      <c r="Q26" s="31">
        <f t="shared" si="7"/>
        <v>0.12748660023741862</v>
      </c>
      <c r="R26" s="31">
        <f t="shared" si="8"/>
        <v>0.13741381000620895</v>
      </c>
      <c r="S26" s="31">
        <f t="shared" si="9"/>
        <v>0.14279095626389918</v>
      </c>
      <c r="T26" s="31">
        <f t="shared" si="10"/>
        <v>0.14224163027656478</v>
      </c>
      <c r="U26" s="31">
        <f t="shared" si="11"/>
        <v>0.11882847487430283</v>
      </c>
      <c r="V26" s="31">
        <f t="shared" si="12"/>
        <v>0.12273436101950559</v>
      </c>
      <c r="W26" s="31">
        <f t="shared" si="13"/>
        <v>7.7186321952784534E-2</v>
      </c>
      <c r="X26" s="31">
        <f t="shared" si="14"/>
        <v>0.14955768108132381</v>
      </c>
      <c r="Y26" s="32">
        <f t="shared" si="15"/>
        <v>0.12750016443627152</v>
      </c>
      <c r="Z26" s="54"/>
      <c r="AB26" s="24">
        <f>AB22+AB25</f>
        <v>7005382.0199999958</v>
      </c>
      <c r="AC26" s="24">
        <f t="shared" ref="AC26:AJ26" si="22">AC22+AC25</f>
        <v>7565812.5815999974</v>
      </c>
      <c r="AD26" s="24">
        <f t="shared" si="22"/>
        <v>8322393.8397600008</v>
      </c>
      <c r="AE26" s="24">
        <f t="shared" si="22"/>
        <v>8821737.4701455962</v>
      </c>
      <c r="AF26" s="24">
        <f t="shared" si="22"/>
        <v>9527476.467757253</v>
      </c>
      <c r="AG26" s="24">
        <f t="shared" si="22"/>
        <v>10003850.291145107</v>
      </c>
      <c r="AH26" s="24">
        <f t="shared" si="22"/>
        <v>10704119.81152527</v>
      </c>
      <c r="AI26" s="24">
        <f t="shared" si="22"/>
        <v>11239325.802101528</v>
      </c>
      <c r="AJ26" s="24">
        <f t="shared" si="22"/>
        <v>11688898.834185593</v>
      </c>
    </row>
    <row r="27" spans="1:36" x14ac:dyDescent="0.4">
      <c r="A27" s="18" t="s">
        <v>57</v>
      </c>
      <c r="B27" s="19">
        <v>760000</v>
      </c>
      <c r="C27" s="19">
        <v>808000</v>
      </c>
      <c r="D27" s="19">
        <v>851000</v>
      </c>
      <c r="E27" s="19">
        <v>932000</v>
      </c>
      <c r="F27" s="19">
        <v>863000</v>
      </c>
      <c r="G27" s="19">
        <v>646000</v>
      </c>
      <c r="H27" s="19">
        <v>2392000</v>
      </c>
      <c r="I27" s="19">
        <v>772000</v>
      </c>
      <c r="J27" s="19">
        <v>348000</v>
      </c>
      <c r="K27" s="19">
        <v>934000</v>
      </c>
      <c r="L27" s="18"/>
      <c r="O27" s="26">
        <f t="shared" si="5"/>
        <v>3.1498673740053051E-2</v>
      </c>
      <c r="P27" s="26">
        <f t="shared" si="6"/>
        <v>3.1920357128748071E-2</v>
      </c>
      <c r="Q27" s="26">
        <f t="shared" si="7"/>
        <v>3.0612611964459153E-2</v>
      </c>
      <c r="R27" s="26">
        <f t="shared" si="8"/>
        <v>3.0456521028724551E-2</v>
      </c>
      <c r="S27" s="26">
        <f t="shared" si="9"/>
        <v>2.6655547319001729E-2</v>
      </c>
      <c r="T27" s="26">
        <f t="shared" si="10"/>
        <v>1.8806404657933044E-2</v>
      </c>
      <c r="U27" s="26">
        <f t="shared" si="11"/>
        <v>6.5719702173256039E-2</v>
      </c>
      <c r="V27" s="26">
        <f t="shared" si="12"/>
        <v>1.9735664800470384E-2</v>
      </c>
      <c r="W27" s="26">
        <f t="shared" si="13"/>
        <v>9.3040665187284436E-3</v>
      </c>
      <c r="X27" s="26">
        <f t="shared" si="14"/>
        <v>2.0970856347388746E-2</v>
      </c>
      <c r="Y27" s="32">
        <f t="shared" si="15"/>
        <v>2.8242414659856687E-2</v>
      </c>
      <c r="Z27" s="54">
        <v>0.35</v>
      </c>
      <c r="AB27" s="19">
        <f>AB26*$Z$27</f>
        <v>2451883.7069999985</v>
      </c>
      <c r="AC27" s="19">
        <f t="shared" ref="AC27:AJ27" si="23">AC26*$Z$27</f>
        <v>2648034.4035599991</v>
      </c>
      <c r="AD27" s="19">
        <f t="shared" si="23"/>
        <v>2912837.8439160003</v>
      </c>
      <c r="AE27" s="19">
        <f t="shared" si="23"/>
        <v>3087608.1145509584</v>
      </c>
      <c r="AF27" s="19">
        <f t="shared" si="23"/>
        <v>3334616.7637150385</v>
      </c>
      <c r="AG27" s="19">
        <f t="shared" si="23"/>
        <v>3501347.6019007871</v>
      </c>
      <c r="AH27" s="19">
        <f t="shared" si="23"/>
        <v>3746441.9340338442</v>
      </c>
      <c r="AI27" s="19">
        <f t="shared" si="23"/>
        <v>3933764.0307355346</v>
      </c>
      <c r="AJ27" s="19">
        <f t="shared" si="23"/>
        <v>4091114.5919649573</v>
      </c>
    </row>
    <row r="28" spans="1:36" s="25" customFormat="1" x14ac:dyDescent="0.4">
      <c r="A28" s="23" t="s">
        <v>58</v>
      </c>
      <c r="B28" s="30">
        <f>B26-B27</f>
        <v>2223000</v>
      </c>
      <c r="C28" s="24">
        <v>2464000</v>
      </c>
      <c r="D28" s="24">
        <v>2693000</v>
      </c>
      <c r="E28" s="24">
        <v>3273000</v>
      </c>
      <c r="F28" s="30">
        <f>F26-F27</f>
        <v>3760000</v>
      </c>
      <c r="G28" s="30">
        <f t="shared" ref="G28:K28" si="24">G26-G27</f>
        <v>4240000</v>
      </c>
      <c r="H28" s="30">
        <f t="shared" si="24"/>
        <v>1933000</v>
      </c>
      <c r="I28" s="30">
        <f t="shared" si="24"/>
        <v>4029000</v>
      </c>
      <c r="J28" s="30">
        <f t="shared" si="24"/>
        <v>2539000</v>
      </c>
      <c r="K28" s="30">
        <f t="shared" si="24"/>
        <v>5727000</v>
      </c>
      <c r="L28" s="23"/>
      <c r="O28" s="31">
        <f t="shared" si="5"/>
        <v>9.2133620689655166E-2</v>
      </c>
      <c r="P28" s="31">
        <f t="shared" si="6"/>
        <v>9.7341287085687192E-2</v>
      </c>
      <c r="Q28" s="31">
        <f t="shared" si="7"/>
        <v>9.6873988272959455E-2</v>
      </c>
      <c r="R28" s="31">
        <f t="shared" si="8"/>
        <v>0.1069572889774844</v>
      </c>
      <c r="S28" s="31">
        <f t="shared" si="9"/>
        <v>0.11613540894489746</v>
      </c>
      <c r="T28" s="31">
        <f t="shared" si="10"/>
        <v>0.12343522561863174</v>
      </c>
      <c r="U28" s="31">
        <f t="shared" si="11"/>
        <v>5.3108772701046789E-2</v>
      </c>
      <c r="V28" s="31">
        <f t="shared" si="12"/>
        <v>0.10299869621903521</v>
      </c>
      <c r="W28" s="31">
        <f t="shared" si="13"/>
        <v>6.7882255434056085E-2</v>
      </c>
      <c r="X28" s="31">
        <f t="shared" si="14"/>
        <v>0.12858682473393507</v>
      </c>
      <c r="Y28" s="32">
        <f t="shared" si="15"/>
        <v>9.9257749776414828E-2</v>
      </c>
      <c r="Z28" s="5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x14ac:dyDescent="0.4">
      <c r="A29" s="18" t="s">
        <v>59</v>
      </c>
      <c r="B29" s="20">
        <v>0</v>
      </c>
      <c r="C29" s="19">
        <v>21000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8"/>
      <c r="O29" s="26">
        <f t="shared" si="5"/>
        <v>0</v>
      </c>
      <c r="P29" s="26">
        <f t="shared" si="6"/>
        <v>8.2961324220756129E-4</v>
      </c>
      <c r="Q29" s="26">
        <f t="shared" si="7"/>
        <v>0</v>
      </c>
      <c r="R29" s="26">
        <f t="shared" si="8"/>
        <v>0</v>
      </c>
      <c r="S29" s="26">
        <f t="shared" si="9"/>
        <v>0</v>
      </c>
      <c r="T29" s="26">
        <f t="shared" si="10"/>
        <v>0</v>
      </c>
      <c r="U29" s="26">
        <f t="shared" si="11"/>
        <v>0</v>
      </c>
      <c r="V29" s="26">
        <f t="shared" si="12"/>
        <v>0</v>
      </c>
      <c r="W29" s="26">
        <f t="shared" si="13"/>
        <v>0</v>
      </c>
      <c r="X29" s="26">
        <f t="shared" si="14"/>
        <v>0</v>
      </c>
      <c r="Y29" s="32">
        <f t="shared" si="15"/>
        <v>9.2179249134173482E-5</v>
      </c>
      <c r="AB29" s="19"/>
      <c r="AC29" s="19"/>
      <c r="AD29" s="19"/>
      <c r="AE29" s="19"/>
      <c r="AF29" s="19"/>
      <c r="AG29" s="19"/>
      <c r="AH29" s="19"/>
      <c r="AI29" s="19"/>
      <c r="AJ29" s="19"/>
    </row>
    <row r="30" spans="1:36" x14ac:dyDescent="0.4">
      <c r="A30" s="18" t="s">
        <v>60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8"/>
      <c r="O30" s="26">
        <f>B30/B$16</f>
        <v>0</v>
      </c>
      <c r="P30" s="26">
        <f t="shared" si="6"/>
        <v>0</v>
      </c>
      <c r="Q30" s="26">
        <f t="shared" si="7"/>
        <v>0</v>
      </c>
      <c r="R30" s="26">
        <f t="shared" si="8"/>
        <v>0</v>
      </c>
      <c r="S30" s="26">
        <f t="shared" si="9"/>
        <v>0</v>
      </c>
      <c r="T30" s="26">
        <f t="shared" si="10"/>
        <v>0</v>
      </c>
      <c r="U30" s="26">
        <f t="shared" si="11"/>
        <v>0</v>
      </c>
      <c r="V30" s="26">
        <f t="shared" si="12"/>
        <v>0</v>
      </c>
      <c r="W30" s="26">
        <f t="shared" si="13"/>
        <v>0</v>
      </c>
      <c r="X30" s="26">
        <f t="shared" si="14"/>
        <v>0</v>
      </c>
      <c r="Y30" s="32">
        <f t="shared" si="15"/>
        <v>0</v>
      </c>
      <c r="Z30" s="54"/>
      <c r="AB30" s="19"/>
      <c r="AC30" s="19"/>
      <c r="AD30" s="19"/>
      <c r="AE30" s="19"/>
      <c r="AF30" s="19"/>
      <c r="AG30" s="19"/>
      <c r="AH30" s="19"/>
      <c r="AI30" s="19"/>
      <c r="AJ30" s="19"/>
    </row>
    <row r="31" spans="1:36" x14ac:dyDescent="0.4">
      <c r="A31" s="18" t="s">
        <v>61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8"/>
      <c r="O31" s="26">
        <f t="shared" si="5"/>
        <v>0</v>
      </c>
      <c r="P31" s="26">
        <f t="shared" si="6"/>
        <v>0</v>
      </c>
      <c r="Q31" s="26">
        <f t="shared" si="7"/>
        <v>0</v>
      </c>
      <c r="R31" s="26">
        <f t="shared" si="8"/>
        <v>0</v>
      </c>
      <c r="S31" s="26">
        <f t="shared" si="9"/>
        <v>0</v>
      </c>
      <c r="T31" s="26">
        <f t="shared" si="10"/>
        <v>0</v>
      </c>
      <c r="U31" s="26">
        <f t="shared" si="11"/>
        <v>0</v>
      </c>
      <c r="V31" s="26">
        <f t="shared" si="12"/>
        <v>0</v>
      </c>
      <c r="W31" s="26">
        <f t="shared" si="13"/>
        <v>0</v>
      </c>
      <c r="X31" s="26">
        <f t="shared" si="14"/>
        <v>0</v>
      </c>
      <c r="Y31" s="32">
        <f t="shared" si="15"/>
        <v>0</v>
      </c>
      <c r="Z31" s="54"/>
      <c r="AB31" s="19"/>
      <c r="AC31" s="19"/>
      <c r="AD31" s="19"/>
      <c r="AE31" s="19"/>
      <c r="AF31" s="19"/>
      <c r="AG31" s="19"/>
      <c r="AH31" s="19"/>
      <c r="AI31" s="19"/>
      <c r="AJ31" s="19"/>
    </row>
    <row r="32" spans="1:36" s="25" customFormat="1" x14ac:dyDescent="0.4">
      <c r="A32" s="23" t="s">
        <v>62</v>
      </c>
      <c r="B32" s="24">
        <v>2223000</v>
      </c>
      <c r="C32" s="24">
        <v>2485000</v>
      </c>
      <c r="D32" s="24">
        <v>2693000</v>
      </c>
      <c r="E32" s="24">
        <v>3273000</v>
      </c>
      <c r="F32" s="24">
        <v>3760000</v>
      </c>
      <c r="G32" s="24">
        <v>4240000</v>
      </c>
      <c r="H32" s="24">
        <v>1933000</v>
      </c>
      <c r="I32" s="24">
        <v>4029000</v>
      </c>
      <c r="J32" s="24">
        <v>2539000</v>
      </c>
      <c r="K32" s="24">
        <v>5727000</v>
      </c>
      <c r="L32" s="23"/>
      <c r="O32" s="31">
        <f t="shared" si="5"/>
        <v>9.2133620689655166E-2</v>
      </c>
      <c r="P32" s="31">
        <f t="shared" si="6"/>
        <v>9.8170900327894758E-2</v>
      </c>
      <c r="Q32" s="31">
        <f t="shared" si="7"/>
        <v>9.6873988272959455E-2</v>
      </c>
      <c r="R32" s="31">
        <f t="shared" si="8"/>
        <v>0.1069572889774844</v>
      </c>
      <c r="S32" s="31">
        <f t="shared" si="9"/>
        <v>0.11613540894489746</v>
      </c>
      <c r="T32" s="31">
        <f t="shared" si="10"/>
        <v>0.12343522561863174</v>
      </c>
      <c r="U32" s="31">
        <f t="shared" si="11"/>
        <v>5.3108772701046789E-2</v>
      </c>
      <c r="V32" s="31">
        <f t="shared" si="12"/>
        <v>0.10299869621903521</v>
      </c>
      <c r="W32" s="31">
        <f t="shared" si="13"/>
        <v>6.7882255434056085E-2</v>
      </c>
      <c r="X32" s="31">
        <f t="shared" si="14"/>
        <v>0.12858682473393507</v>
      </c>
      <c r="Y32" s="32">
        <f t="shared" si="15"/>
        <v>9.9349929025548997E-2</v>
      </c>
      <c r="Z32" s="54"/>
      <c r="AB32" s="24">
        <f>AB26-AB27</f>
        <v>4553498.3129999973</v>
      </c>
      <c r="AC32" s="24">
        <f t="shared" ref="AC32:AJ32" si="25">AC26-AC27</f>
        <v>4917778.1780399978</v>
      </c>
      <c r="AD32" s="24">
        <f t="shared" si="25"/>
        <v>5409555.995844001</v>
      </c>
      <c r="AE32" s="24">
        <f t="shared" si="25"/>
        <v>5734129.3555946378</v>
      </c>
      <c r="AF32" s="24">
        <f t="shared" si="25"/>
        <v>6192859.7040422149</v>
      </c>
      <c r="AG32" s="24">
        <f t="shared" si="25"/>
        <v>6502502.6892443197</v>
      </c>
      <c r="AH32" s="24">
        <f t="shared" si="25"/>
        <v>6957677.8774914257</v>
      </c>
      <c r="AI32" s="24">
        <f t="shared" si="25"/>
        <v>7305561.7713659937</v>
      </c>
      <c r="AJ32" s="24">
        <f t="shared" si="25"/>
        <v>7597784.2422206355</v>
      </c>
    </row>
    <row r="33" spans="1:36" ht="14.1" x14ac:dyDescent="0.5">
      <c r="A33" s="18" t="s">
        <v>63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8"/>
      <c r="O33" s="26"/>
      <c r="P33" s="26"/>
      <c r="Q33" s="26"/>
      <c r="R33" s="26"/>
      <c r="S33" s="26"/>
      <c r="T33" s="26"/>
      <c r="U33" s="26"/>
      <c r="V33" s="26"/>
      <c r="W33" s="26"/>
      <c r="X33" s="26"/>
      <c r="Z33" s="53"/>
    </row>
    <row r="34" spans="1:36" x14ac:dyDescent="0.4">
      <c r="A34" s="18" t="s">
        <v>64</v>
      </c>
      <c r="B34" s="19">
        <v>2223000</v>
      </c>
      <c r="C34" s="19">
        <v>2485000</v>
      </c>
      <c r="D34" s="19">
        <v>2693000</v>
      </c>
      <c r="E34" s="19">
        <v>3273000</v>
      </c>
      <c r="F34" s="19">
        <v>3760000</v>
      </c>
      <c r="G34" s="19">
        <v>4240000</v>
      </c>
      <c r="H34" s="19">
        <v>1933000</v>
      </c>
      <c r="I34" s="19">
        <v>4029000</v>
      </c>
      <c r="J34" s="19">
        <v>2539000</v>
      </c>
      <c r="K34" s="19">
        <v>5727000</v>
      </c>
      <c r="L34" s="18"/>
      <c r="O34" s="26"/>
      <c r="P34" s="26"/>
      <c r="Q34" s="26"/>
      <c r="R34" s="26"/>
      <c r="S34" s="26"/>
      <c r="T34" s="26"/>
      <c r="U34" s="26"/>
      <c r="V34" s="26"/>
      <c r="W34" s="26"/>
      <c r="X34" s="26"/>
      <c r="AA34" s="12" t="s">
        <v>151</v>
      </c>
      <c r="AB34" s="26">
        <f>AB32/AB16</f>
        <v>9.5549999999999941E-2</v>
      </c>
      <c r="AC34" s="26">
        <f>AC32/AC16</f>
        <v>9.5549999999999954E-2</v>
      </c>
      <c r="AD34" s="26">
        <f t="shared" ref="AD34:AJ34" si="26">AD32/AD16</f>
        <v>9.5549999999999996E-2</v>
      </c>
      <c r="AE34" s="26">
        <f t="shared" si="26"/>
        <v>9.5549999999999941E-2</v>
      </c>
      <c r="AF34" s="26">
        <f t="shared" si="26"/>
        <v>9.5550000000000024E-2</v>
      </c>
      <c r="AG34" s="26">
        <f t="shared" si="26"/>
        <v>9.5549999999999941E-2</v>
      </c>
      <c r="AH34" s="26">
        <f t="shared" si="26"/>
        <v>9.5549999999999982E-2</v>
      </c>
      <c r="AI34" s="26">
        <f t="shared" si="26"/>
        <v>9.5549999999999941E-2</v>
      </c>
      <c r="AJ34" s="26">
        <f t="shared" si="26"/>
        <v>9.5549999999999968E-2</v>
      </c>
    </row>
    <row r="35" spans="1:36" x14ac:dyDescent="0.4">
      <c r="A35" s="18" t="s">
        <v>65</v>
      </c>
      <c r="B35" s="19">
        <v>1840000</v>
      </c>
      <c r="C35" s="19">
        <v>1794600</v>
      </c>
      <c r="D35" s="19">
        <v>1766800</v>
      </c>
      <c r="E35" s="19">
        <v>1723400</v>
      </c>
      <c r="F35" s="19">
        <v>1697900</v>
      </c>
      <c r="G35" s="19">
        <v>1657800</v>
      </c>
      <c r="H35" s="19">
        <v>1623800</v>
      </c>
      <c r="I35" s="19">
        <v>1579700</v>
      </c>
      <c r="J35" s="19">
        <v>1558800</v>
      </c>
      <c r="K35" s="19">
        <v>1573000</v>
      </c>
      <c r="L35" s="18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 spans="1:36" x14ac:dyDescent="0.4">
      <c r="A36" s="18" t="s">
        <v>66</v>
      </c>
      <c r="B36" s="21">
        <v>1.21</v>
      </c>
      <c r="C36" s="21">
        <v>1.39</v>
      </c>
      <c r="D36" s="21">
        <v>1.53</v>
      </c>
      <c r="E36" s="22">
        <v>1.9</v>
      </c>
      <c r="F36" s="21">
        <v>2.21</v>
      </c>
      <c r="G36" s="21">
        <v>2.56</v>
      </c>
      <c r="H36" s="21">
        <v>1.19</v>
      </c>
      <c r="I36" s="21">
        <v>2.5499999999999998</v>
      </c>
      <c r="J36" s="21">
        <v>1.63</v>
      </c>
      <c r="K36" s="21">
        <v>3.64</v>
      </c>
      <c r="L36" s="18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 spans="1:36" x14ac:dyDescent="0.4">
      <c r="A37" s="18" t="s">
        <v>67</v>
      </c>
      <c r="B37" s="21">
        <v>1.21</v>
      </c>
      <c r="C37" s="21">
        <v>1.38</v>
      </c>
      <c r="D37" s="21">
        <v>1.53</v>
      </c>
      <c r="E37" s="22">
        <v>1.9</v>
      </c>
      <c r="F37" s="21">
        <v>2.21</v>
      </c>
      <c r="G37" s="21">
        <v>2.56</v>
      </c>
      <c r="H37" s="21">
        <v>1.19</v>
      </c>
      <c r="I37" s="21">
        <v>2.5499999999999998</v>
      </c>
      <c r="J37" s="21">
        <v>1.63</v>
      </c>
      <c r="K37" s="21">
        <v>3.64</v>
      </c>
      <c r="L37" s="18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 spans="1:36" x14ac:dyDescent="0.4">
      <c r="A38" s="18" t="s">
        <v>68</v>
      </c>
      <c r="B38" s="19">
        <v>1879200</v>
      </c>
      <c r="C38" s="19">
        <v>1832800</v>
      </c>
      <c r="D38" s="19">
        <v>1811600</v>
      </c>
      <c r="E38" s="19">
        <v>1768800</v>
      </c>
      <c r="F38" s="19">
        <v>1742500</v>
      </c>
      <c r="G38" s="19">
        <v>1692000</v>
      </c>
      <c r="H38" s="19">
        <v>1659100</v>
      </c>
      <c r="I38" s="19">
        <v>1618400</v>
      </c>
      <c r="J38" s="19">
        <v>1591600</v>
      </c>
      <c r="K38" s="19">
        <v>1609400</v>
      </c>
      <c r="L38" s="18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 spans="1:36" x14ac:dyDescent="0.4">
      <c r="A39" s="18" t="s">
        <v>69</v>
      </c>
      <c r="B39" s="21">
        <v>1.18</v>
      </c>
      <c r="C39" s="21">
        <v>1.36</v>
      </c>
      <c r="D39" s="21">
        <v>1.49</v>
      </c>
      <c r="E39" s="21">
        <v>1.85</v>
      </c>
      <c r="F39" s="21">
        <v>2.16</v>
      </c>
      <c r="G39" s="21">
        <v>2.5099999999999998</v>
      </c>
      <c r="H39" s="21">
        <v>1.17</v>
      </c>
      <c r="I39" s="21">
        <v>2.4900000000000002</v>
      </c>
      <c r="J39" s="22">
        <v>1.6</v>
      </c>
      <c r="K39" s="21">
        <v>3.56</v>
      </c>
      <c r="L39" s="18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 spans="1:36" x14ac:dyDescent="0.4">
      <c r="A40" s="18" t="s">
        <v>70</v>
      </c>
      <c r="B40" s="21">
        <v>1.18</v>
      </c>
      <c r="C40" s="21">
        <v>1.35</v>
      </c>
      <c r="D40" s="21">
        <v>1.49</v>
      </c>
      <c r="E40" s="21">
        <v>1.85</v>
      </c>
      <c r="F40" s="21">
        <v>2.16</v>
      </c>
      <c r="G40" s="21">
        <v>2.5099999999999998</v>
      </c>
      <c r="H40" s="21">
        <v>1.17</v>
      </c>
      <c r="I40" s="21">
        <v>2.4900000000000002</v>
      </c>
      <c r="J40" s="22">
        <v>1.6</v>
      </c>
      <c r="K40" s="21">
        <v>3.56</v>
      </c>
      <c r="L40" s="18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 spans="1:36" ht="11.4" customHeight="1" x14ac:dyDescent="0.4">
      <c r="A41" s="18" t="s">
        <v>71</v>
      </c>
      <c r="B41" s="19">
        <v>1832000</v>
      </c>
      <c r="C41" s="19">
        <v>1788000</v>
      </c>
      <c r="D41" s="19">
        <v>1740000</v>
      </c>
      <c r="E41" s="19">
        <v>1714000</v>
      </c>
      <c r="F41" s="19">
        <v>1682000</v>
      </c>
      <c r="G41" s="19">
        <v>1643000</v>
      </c>
      <c r="H41" s="19">
        <v>1601000</v>
      </c>
      <c r="I41" s="19">
        <v>1568000</v>
      </c>
      <c r="J41" s="19">
        <v>1558000</v>
      </c>
      <c r="K41" s="19">
        <v>1578000</v>
      </c>
      <c r="L41" s="18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3" spans="1:36" x14ac:dyDescent="0.4">
      <c r="A43" s="25" t="s">
        <v>152</v>
      </c>
    </row>
    <row r="45" spans="1:36" x14ac:dyDescent="0.4">
      <c r="A45" s="7" t="s">
        <v>153</v>
      </c>
      <c r="B45" s="19" t="e">
        <f>B22+('Balance Sheet'!B25-'Balance Sheet'!A25)-'Income Statement'!B27</f>
        <v>#VALUE!</v>
      </c>
      <c r="C45" s="19">
        <f>C22+('Balance Sheet'!C25-'Balance Sheet'!B25)-'Income Statement'!C27</f>
        <v>2544000</v>
      </c>
      <c r="D45" s="19">
        <f>D22+('Balance Sheet'!D25-'Balance Sheet'!C25)-'Income Statement'!D27</f>
        <v>3064000</v>
      </c>
      <c r="E45" s="19">
        <f>E22+('Balance Sheet'!E25-'Balance Sheet'!D25)-'Income Statement'!E27</f>
        <v>3256000</v>
      </c>
      <c r="F45" s="19">
        <f>F22+('Balance Sheet'!F25-'Balance Sheet'!E25)-'Income Statement'!F27</f>
        <v>3956000</v>
      </c>
      <c r="G45" s="19">
        <f>G22+('Balance Sheet'!G25-'Balance Sheet'!F25)-'Income Statement'!G27</f>
        <v>4750000</v>
      </c>
      <c r="H45" s="19">
        <f>H22+('Balance Sheet'!H25-'Balance Sheet'!G25)-'Income Statement'!H27</f>
        <v>2455000</v>
      </c>
      <c r="I45" s="19">
        <f>I22+('Balance Sheet'!I25-'Balance Sheet'!H25)-'Income Statement'!I27</f>
        <v>4366000</v>
      </c>
      <c r="J45" s="19">
        <f>J22+('Balance Sheet'!J25-'Balance Sheet'!I25)-'Income Statement'!J27</f>
        <v>2698000</v>
      </c>
      <c r="K45" s="19">
        <f>K22+('Balance Sheet'!K25-'Balance Sheet'!J25)-'Income Statement'!K27</f>
        <v>6351000</v>
      </c>
    </row>
    <row r="46" spans="1:36" x14ac:dyDescent="0.4">
      <c r="A46" s="7" t="s">
        <v>154</v>
      </c>
      <c r="B46" s="19" t="e">
        <f>'Balance Sheet'!B24-'Balance Sheet'!A24</f>
        <v>#VALUE!</v>
      </c>
      <c r="C46" s="19">
        <f>'Balance Sheet'!C24-'Balance Sheet'!B24</f>
        <v>256000</v>
      </c>
      <c r="D46" s="19">
        <f>'Balance Sheet'!D24-'Balance Sheet'!C24</f>
        <v>720000</v>
      </c>
      <c r="E46" s="19">
        <f>'Balance Sheet'!E24-'Balance Sheet'!D24</f>
        <v>132000</v>
      </c>
      <c r="F46" s="19">
        <f>'Balance Sheet'!F24-'Balance Sheet'!E24</f>
        <v>686000</v>
      </c>
      <c r="G46" s="19">
        <f>'Balance Sheet'!G24-'Balance Sheet'!F24</f>
        <v>920000</v>
      </c>
      <c r="H46" s="19">
        <f>'Balance Sheet'!H24-'Balance Sheet'!G24</f>
        <v>933000</v>
      </c>
      <c r="I46" s="19">
        <f>'Balance Sheet'!I24-'Balance Sheet'!H24</f>
        <v>578000</v>
      </c>
      <c r="J46" s="19">
        <f>'Balance Sheet'!J24-'Balance Sheet'!I24</f>
        <v>192000</v>
      </c>
      <c r="K46" s="19">
        <f>'Balance Sheet'!K24-'Balance Sheet'!J24</f>
        <v>400000</v>
      </c>
    </row>
    <row r="47" spans="1:36" x14ac:dyDescent="0.4">
      <c r="A47" s="7" t="s">
        <v>155</v>
      </c>
      <c r="B47" s="19" t="e">
        <f>('Balance Sheet'!B23-'Balance Sheet'!B36)-('Balance Sheet'!A23-'Balance Sheet'!A36)</f>
        <v>#VALUE!</v>
      </c>
      <c r="C47" s="19">
        <f>('Balance Sheet'!C23-'Balance Sheet'!C36)-('Balance Sheet'!B23-'Balance Sheet'!B36)</f>
        <v>2034000</v>
      </c>
      <c r="D47" s="19">
        <f>('Balance Sheet'!D23-'Balance Sheet'!D36)-('Balance Sheet'!C23-'Balance Sheet'!C36)</f>
        <v>-1031000</v>
      </c>
      <c r="E47" s="19">
        <f>('Balance Sheet'!E23-'Balance Sheet'!E36)-('Balance Sheet'!D23-'Balance Sheet'!D36)</f>
        <v>973000</v>
      </c>
      <c r="F47" s="19">
        <f>('Balance Sheet'!F23-'Balance Sheet'!F36)-('Balance Sheet'!E23-'Balance Sheet'!E36)</f>
        <v>25000</v>
      </c>
      <c r="G47" s="19">
        <f>('Balance Sheet'!G23-'Balance Sheet'!G36)-('Balance Sheet'!F23-'Balance Sheet'!F36)</f>
        <v>920000</v>
      </c>
      <c r="H47" s="19">
        <f>('Balance Sheet'!H23-'Balance Sheet'!H36)-('Balance Sheet'!G23-'Balance Sheet'!G36)</f>
        <v>-1493000</v>
      </c>
      <c r="I47" s="19">
        <f>('Balance Sheet'!I23-'Balance Sheet'!I36)-('Balance Sheet'!H23-'Balance Sheet'!H36)</f>
        <v>-435000</v>
      </c>
      <c r="J47" s="19">
        <f>('Balance Sheet'!J23-'Balance Sheet'!J36)-('Balance Sheet'!I23-'Balance Sheet'!I36)</f>
        <v>3613000</v>
      </c>
      <c r="K47" s="19">
        <f>('Balance Sheet'!K23-'Balance Sheet'!K36)-('Balance Sheet'!J23-'Balance Sheet'!J36)</f>
        <v>4345000</v>
      </c>
    </row>
    <row r="49" spans="1:13" s="25" customFormat="1" x14ac:dyDescent="0.4">
      <c r="A49" s="48" t="s">
        <v>156</v>
      </c>
      <c r="B49" s="24" t="e">
        <f>B45-B46-B47</f>
        <v>#VALUE!</v>
      </c>
      <c r="C49" s="24">
        <f t="shared" ref="C49:K49" si="27">C45-C46-C47</f>
        <v>254000</v>
      </c>
      <c r="D49" s="24">
        <f t="shared" si="27"/>
        <v>3375000</v>
      </c>
      <c r="E49" s="24">
        <f t="shared" si="27"/>
        <v>2151000</v>
      </c>
      <c r="F49" s="24">
        <f t="shared" si="27"/>
        <v>3245000</v>
      </c>
      <c r="G49" s="24">
        <f t="shared" si="27"/>
        <v>2910000</v>
      </c>
      <c r="H49" s="24">
        <f t="shared" si="27"/>
        <v>3015000</v>
      </c>
      <c r="I49" s="24">
        <f t="shared" si="27"/>
        <v>4223000</v>
      </c>
      <c r="J49" s="24">
        <f t="shared" si="27"/>
        <v>-1107000</v>
      </c>
      <c r="K49" s="24">
        <f t="shared" si="27"/>
        <v>1606000</v>
      </c>
    </row>
    <row r="50" spans="1:13" x14ac:dyDescent="0.4">
      <c r="A50"/>
    </row>
    <row r="51" spans="1:13" x14ac:dyDescent="0.4">
      <c r="A51" s="48" t="s">
        <v>157</v>
      </c>
      <c r="M51" s="12" t="s">
        <v>99</v>
      </c>
    </row>
    <row r="52" spans="1:13" x14ac:dyDescent="0.4">
      <c r="A52" s="59" t="s">
        <v>158</v>
      </c>
      <c r="C52" s="12">
        <v>2012</v>
      </c>
      <c r="D52" s="12">
        <v>2013</v>
      </c>
      <c r="E52" s="12">
        <v>2014</v>
      </c>
      <c r="F52" s="12">
        <v>2015</v>
      </c>
      <c r="G52" s="12">
        <v>2016</v>
      </c>
      <c r="H52" s="12">
        <v>2017</v>
      </c>
      <c r="I52" s="12">
        <v>2018</v>
      </c>
      <c r="J52" s="12">
        <v>2019</v>
      </c>
      <c r="K52" s="12">
        <v>2020</v>
      </c>
    </row>
    <row r="53" spans="1:13" x14ac:dyDescent="0.4">
      <c r="A53" s="59" t="s">
        <v>162</v>
      </c>
      <c r="C53" s="60">
        <f>C10</f>
        <v>4.9113063660477456E-2</v>
      </c>
      <c r="D53" s="60">
        <f t="shared" ref="D53:K53" si="28">D10</f>
        <v>9.8210405720380825E-2</v>
      </c>
      <c r="E53" s="60">
        <f t="shared" si="28"/>
        <v>0.10079499262563402</v>
      </c>
      <c r="F53" s="60">
        <f t="shared" si="28"/>
        <v>5.8004640371229696E-2</v>
      </c>
      <c r="G53" s="60">
        <f t="shared" si="28"/>
        <v>6.0971089696071165E-2</v>
      </c>
      <c r="H53" s="60">
        <f t="shared" si="28"/>
        <v>5.9592430858806403E-2</v>
      </c>
      <c r="I53" s="60">
        <f t="shared" si="28"/>
        <v>7.4731433909388134E-2</v>
      </c>
      <c r="J53" s="60">
        <f t="shared" si="28"/>
        <v>-4.3817266150267146E-2</v>
      </c>
      <c r="K53" s="60">
        <f t="shared" si="28"/>
        <v>0.1907600994572628</v>
      </c>
      <c r="M53" s="60">
        <f>AVERAGE(D53:K53)</f>
        <v>7.4905978311063243E-2</v>
      </c>
    </row>
    <row r="54" spans="1:13" x14ac:dyDescent="0.4">
      <c r="A54" s="59" t="s">
        <v>159</v>
      </c>
      <c r="C54" s="60">
        <f>(Competitors!O62+Competitors!O148+Competitors!O232+Competitors!O321+Competitors!O410+Competitors!O501)/6</f>
        <v>6.0432635701753896E-2</v>
      </c>
      <c r="D54" s="60">
        <f>(Competitors!P62+Competitors!P148+Competitors!P232+Competitors!P321+Competitors!P410+Competitors!P501)/6</f>
        <v>9.7960899919009345E-2</v>
      </c>
      <c r="E54" s="60">
        <f>(Competitors!Q62+Competitors!Q148+Competitors!Q232+Competitors!Q321+Competitors!Q410+Competitors!Q501)/6</f>
        <v>9.1761485019085057E-2</v>
      </c>
      <c r="F54" s="60">
        <f>(Competitors!R62+Competitors!R148+Competitors!R232+Competitors!R321+Competitors!R410+Competitors!R501)/6</f>
        <v>0.16330902548743706</v>
      </c>
      <c r="G54" s="60">
        <f>(Competitors!S62+Competitors!S148+Competitors!S232+Competitors!S321+Competitors!S410+Competitors!S501)/6</f>
        <v>7.8973575614068869E-2</v>
      </c>
      <c r="H54" s="60">
        <f>(Competitors!T62+Competitors!T148+Competitors!T232+Competitors!T321+Competitors!T410+Competitors!T501)/6</f>
        <v>0.13713653552038124</v>
      </c>
      <c r="I54" s="60">
        <f>(Competitors!U62+Competitors!U148+Competitors!U232+Competitors!U321+Competitors!U410+Competitors!U501)/6</f>
        <v>5.7427701516835183E-2</v>
      </c>
      <c r="J54" s="60">
        <f>(Competitors!V62+Competitors!V148+Competitors!V232+Competitors!V321+Competitors!V410+Competitors!V501)/6</f>
        <v>7.2087615126557328E-2</v>
      </c>
      <c r="K54" s="60">
        <f>(Competitors!W62+Competitors!W148+Competitors!W232+Competitors!W321+Competitors!W410+Competitors!W501)/6</f>
        <v>-9.5716876746088045E-2</v>
      </c>
      <c r="M54" s="60">
        <f>AVERAGE(D54:K54)</f>
        <v>7.5367495182160751E-2</v>
      </c>
    </row>
    <row r="55" spans="1:13" x14ac:dyDescent="0.4">
      <c r="A55" s="59"/>
    </row>
    <row r="56" spans="1:13" x14ac:dyDescent="0.4">
      <c r="A56" s="59"/>
    </row>
    <row r="57" spans="1:13" x14ac:dyDescent="0.4">
      <c r="A57" s="59"/>
    </row>
    <row r="58" spans="1:13" x14ac:dyDescent="0.4">
      <c r="A58" s="59"/>
    </row>
    <row r="59" spans="1:13" x14ac:dyDescent="0.4">
      <c r="A59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columnSort="1" ref="B4:K41">
    <sortCondition ref="B11:K11"/>
  </sortState>
  <mergeCells count="1">
    <mergeCell ref="B9:K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B427-8936-410B-9BEC-953A725C3F62}">
  <dimension ref="A4:L38"/>
  <sheetViews>
    <sheetView workbookViewId="0">
      <selection activeCell="M18" sqref="M18"/>
    </sheetView>
  </sheetViews>
  <sheetFormatPr defaultRowHeight="12.3" x14ac:dyDescent="0.4"/>
  <cols>
    <col min="1" max="1" width="50" style="12" customWidth="1"/>
    <col min="2" max="191" width="12" style="12" customWidth="1"/>
    <col min="192" max="16384" width="8.88671875" style="12"/>
  </cols>
  <sheetData>
    <row r="4" spans="1:12" x14ac:dyDescent="0.4">
      <c r="A4" s="11" t="s">
        <v>0</v>
      </c>
    </row>
    <row r="5" spans="1:12" ht="20.100000000000001" x14ac:dyDescent="0.7">
      <c r="A5" s="13" t="s">
        <v>1</v>
      </c>
    </row>
    <row r="7" spans="1:12" x14ac:dyDescent="0.4">
      <c r="A7" s="14" t="s">
        <v>2</v>
      </c>
    </row>
    <row r="10" spans="1:12" x14ac:dyDescent="0.4">
      <c r="A10" s="15" t="s">
        <v>72</v>
      </c>
    </row>
    <row r="11" spans="1:12" x14ac:dyDescent="0.4">
      <c r="A11" s="16" t="s">
        <v>4</v>
      </c>
      <c r="B11" s="43" t="s">
        <v>115</v>
      </c>
      <c r="C11" s="43" t="s">
        <v>114</v>
      </c>
      <c r="D11" s="43" t="s">
        <v>113</v>
      </c>
      <c r="E11" s="43" t="s">
        <v>112</v>
      </c>
      <c r="F11" s="43" t="s">
        <v>111</v>
      </c>
      <c r="G11" s="43" t="s">
        <v>110</v>
      </c>
      <c r="H11" s="43" t="s">
        <v>109</v>
      </c>
      <c r="I11" s="43" t="s">
        <v>108</v>
      </c>
      <c r="J11" s="43" t="s">
        <v>107</v>
      </c>
      <c r="K11" s="43" t="s">
        <v>106</v>
      </c>
      <c r="L11" s="16"/>
    </row>
    <row r="12" spans="1:12" x14ac:dyDescent="0.4">
      <c r="A12" s="16" t="s">
        <v>5</v>
      </c>
      <c r="B12" s="17" t="s">
        <v>6</v>
      </c>
      <c r="C12" s="17" t="s">
        <v>6</v>
      </c>
      <c r="D12" s="17" t="s">
        <v>6</v>
      </c>
      <c r="E12" s="17" t="s">
        <v>6</v>
      </c>
      <c r="F12" s="17" t="s">
        <v>6</v>
      </c>
      <c r="G12" s="17" t="s">
        <v>6</v>
      </c>
      <c r="H12" s="17" t="s">
        <v>6</v>
      </c>
      <c r="I12" s="17" t="s">
        <v>6</v>
      </c>
      <c r="J12" s="17" t="s">
        <v>6</v>
      </c>
      <c r="K12" s="17" t="s">
        <v>6</v>
      </c>
      <c r="L12" s="16"/>
    </row>
    <row r="13" spans="1:12" x14ac:dyDescent="0.4">
      <c r="A13" s="16" t="s">
        <v>7</v>
      </c>
      <c r="B13" s="17" t="s">
        <v>8</v>
      </c>
      <c r="C13" s="17" t="s">
        <v>8</v>
      </c>
      <c r="D13" s="17" t="s">
        <v>8</v>
      </c>
      <c r="E13" s="17" t="s">
        <v>8</v>
      </c>
      <c r="F13" s="17" t="s">
        <v>8</v>
      </c>
      <c r="G13" s="17" t="s">
        <v>8</v>
      </c>
      <c r="H13" s="17" t="s">
        <v>8</v>
      </c>
      <c r="I13" s="17" t="s">
        <v>8</v>
      </c>
      <c r="J13" s="17" t="s">
        <v>8</v>
      </c>
      <c r="K13" s="17" t="s">
        <v>8</v>
      </c>
      <c r="L13" s="16"/>
    </row>
    <row r="14" spans="1:12" x14ac:dyDescent="0.4">
      <c r="A14" s="16" t="s">
        <v>9</v>
      </c>
      <c r="B14" s="17" t="s">
        <v>10</v>
      </c>
      <c r="C14" s="17" t="s">
        <v>10</v>
      </c>
      <c r="D14" s="17" t="s">
        <v>10</v>
      </c>
      <c r="E14" s="17" t="s">
        <v>10</v>
      </c>
      <c r="F14" s="17" t="s">
        <v>10</v>
      </c>
      <c r="G14" s="17" t="s">
        <v>10</v>
      </c>
      <c r="H14" s="17" t="s">
        <v>10</v>
      </c>
      <c r="I14" s="17" t="s">
        <v>10</v>
      </c>
      <c r="J14" s="17" t="s">
        <v>10</v>
      </c>
      <c r="K14" s="17" t="s">
        <v>10</v>
      </c>
      <c r="L14" s="16"/>
    </row>
    <row r="15" spans="1:12" x14ac:dyDescent="0.4">
      <c r="A15" s="16" t="s">
        <v>11</v>
      </c>
      <c r="B15" s="17" t="s">
        <v>12</v>
      </c>
      <c r="C15" s="17" t="s">
        <v>12</v>
      </c>
      <c r="D15" s="17" t="s">
        <v>12</v>
      </c>
      <c r="E15" s="17" t="s">
        <v>12</v>
      </c>
      <c r="F15" s="17" t="s">
        <v>12</v>
      </c>
      <c r="G15" s="17" t="s">
        <v>12</v>
      </c>
      <c r="H15" s="17" t="s">
        <v>12</v>
      </c>
      <c r="I15" s="17" t="s">
        <v>12</v>
      </c>
      <c r="J15" s="17" t="s">
        <v>12</v>
      </c>
      <c r="K15" s="17" t="s">
        <v>12</v>
      </c>
      <c r="L15" s="16"/>
    </row>
    <row r="16" spans="1:12" x14ac:dyDescent="0.4">
      <c r="A16" s="18" t="s">
        <v>62</v>
      </c>
      <c r="B16" s="19">
        <v>2223000</v>
      </c>
      <c r="C16" s="19">
        <v>2485000</v>
      </c>
      <c r="D16" s="19">
        <v>2693000</v>
      </c>
      <c r="E16" s="19">
        <v>3273000</v>
      </c>
      <c r="F16" s="19">
        <v>3760000</v>
      </c>
      <c r="G16" s="19">
        <v>4240000</v>
      </c>
      <c r="H16" s="19">
        <v>1933000</v>
      </c>
      <c r="I16" s="19">
        <v>4029000</v>
      </c>
      <c r="J16" s="19">
        <v>2539000</v>
      </c>
      <c r="K16" s="19">
        <v>5727000</v>
      </c>
      <c r="L16" s="18"/>
    </row>
    <row r="17" spans="1:12" x14ac:dyDescent="0.4">
      <c r="A17" s="18" t="s">
        <v>73</v>
      </c>
      <c r="B17" s="19">
        <v>475000</v>
      </c>
      <c r="C17" s="19">
        <v>584000</v>
      </c>
      <c r="D17" s="19">
        <v>798000</v>
      </c>
      <c r="E17" s="19">
        <v>1151000</v>
      </c>
      <c r="F17" s="19">
        <v>916000</v>
      </c>
      <c r="G17" s="19">
        <v>541000</v>
      </c>
      <c r="H17" s="19">
        <v>1540000</v>
      </c>
      <c r="I17" s="19">
        <v>1312000</v>
      </c>
      <c r="J17" s="19">
        <v>1191000</v>
      </c>
      <c r="K17" s="19">
        <v>885000</v>
      </c>
      <c r="L17" s="18"/>
    </row>
    <row r="18" spans="1:12" x14ac:dyDescent="0.4">
      <c r="A18" s="18" t="s">
        <v>74</v>
      </c>
      <c r="B18" s="19">
        <v>-799000</v>
      </c>
      <c r="C18" s="19">
        <v>-42000</v>
      </c>
      <c r="D18" s="19">
        <v>-488000</v>
      </c>
      <c r="E18" s="19">
        <v>256000</v>
      </c>
      <c r="F18" s="19">
        <v>-1580000</v>
      </c>
      <c r="G18" s="19">
        <v>-1141000</v>
      </c>
      <c r="H18" s="19">
        <v>1482000</v>
      </c>
      <c r="I18" s="19">
        <v>562000</v>
      </c>
      <c r="J18" s="19">
        <v>-1245000</v>
      </c>
      <c r="K18" s="19">
        <v>45000</v>
      </c>
      <c r="L18" s="18"/>
    </row>
    <row r="19" spans="1:12" x14ac:dyDescent="0.4">
      <c r="A19" s="18" t="s">
        <v>75</v>
      </c>
      <c r="B19" s="19">
        <v>1899000</v>
      </c>
      <c r="C19" s="19">
        <v>3027000</v>
      </c>
      <c r="D19" s="19">
        <v>3003000</v>
      </c>
      <c r="E19" s="19">
        <v>4680000</v>
      </c>
      <c r="F19" s="19">
        <v>3096000</v>
      </c>
      <c r="G19" s="19">
        <v>3640000</v>
      </c>
      <c r="H19" s="19">
        <v>4955000</v>
      </c>
      <c r="I19" s="19">
        <v>5903000</v>
      </c>
      <c r="J19" s="19">
        <v>2485000</v>
      </c>
      <c r="K19" s="19">
        <v>6657000</v>
      </c>
      <c r="L19" s="18"/>
    </row>
    <row r="20" spans="1:12" x14ac:dyDescent="0.4">
      <c r="A20" s="18" t="s">
        <v>76</v>
      </c>
      <c r="B20" s="19">
        <v>-597000</v>
      </c>
      <c r="C20" s="19">
        <v>-636000</v>
      </c>
      <c r="D20" s="19">
        <v>-880000</v>
      </c>
      <c r="E20" s="19">
        <v>-963000</v>
      </c>
      <c r="F20" s="19">
        <v>-1143000</v>
      </c>
      <c r="G20" s="19">
        <v>-1105000</v>
      </c>
      <c r="H20" s="19">
        <v>-1028000</v>
      </c>
      <c r="I20" s="19">
        <v>-1119000</v>
      </c>
      <c r="J20" s="19">
        <v>-1086000</v>
      </c>
      <c r="K20" s="19">
        <v>-695000</v>
      </c>
      <c r="L20" s="18"/>
    </row>
    <row r="21" spans="1:12" x14ac:dyDescent="0.4">
      <c r="A21" s="18" t="s">
        <v>77</v>
      </c>
      <c r="B21" s="19">
        <v>-2705000</v>
      </c>
      <c r="C21" s="19">
        <v>-3702000</v>
      </c>
      <c r="D21" s="19">
        <v>-5386000</v>
      </c>
      <c r="E21" s="19">
        <v>-4936000</v>
      </c>
      <c r="F21" s="19">
        <v>-5367000</v>
      </c>
      <c r="G21" s="19">
        <v>-5928000</v>
      </c>
      <c r="H21" s="19">
        <v>-4783000</v>
      </c>
      <c r="I21" s="19">
        <v>-2937000</v>
      </c>
      <c r="J21" s="19">
        <v>-2426000</v>
      </c>
      <c r="K21" s="19">
        <v>-9961000</v>
      </c>
      <c r="L21" s="18"/>
    </row>
    <row r="22" spans="1:12" x14ac:dyDescent="0.4">
      <c r="A22" s="18" t="s">
        <v>78</v>
      </c>
      <c r="B22" s="19">
        <v>2000</v>
      </c>
      <c r="C22" s="19">
        <v>14000</v>
      </c>
      <c r="D22" s="19">
        <v>3000</v>
      </c>
      <c r="E22" s="19">
        <v>3000</v>
      </c>
      <c r="F22" s="19">
        <v>10000</v>
      </c>
      <c r="G22" s="19">
        <v>13000</v>
      </c>
      <c r="H22" s="19">
        <v>3000</v>
      </c>
      <c r="I22" s="19">
        <v>5000</v>
      </c>
      <c r="J22" s="20" t="s">
        <v>19</v>
      </c>
      <c r="K22" s="20" t="s">
        <v>19</v>
      </c>
      <c r="L22" s="18"/>
    </row>
    <row r="23" spans="1:12" x14ac:dyDescent="0.4">
      <c r="A23" s="18" t="s">
        <v>79</v>
      </c>
      <c r="B23" s="19">
        <v>3829000</v>
      </c>
      <c r="C23" s="19">
        <v>2499000</v>
      </c>
      <c r="D23" s="19">
        <v>5058000</v>
      </c>
      <c r="E23" s="19">
        <v>5871000</v>
      </c>
      <c r="F23" s="19">
        <v>5310000</v>
      </c>
      <c r="G23" s="19">
        <v>6046000</v>
      </c>
      <c r="H23" s="19">
        <v>6109000</v>
      </c>
      <c r="I23" s="19">
        <v>3787000</v>
      </c>
      <c r="J23" s="19">
        <v>2453000</v>
      </c>
      <c r="K23" s="19">
        <v>6685000</v>
      </c>
      <c r="L23" s="18"/>
    </row>
    <row r="24" spans="1:12" x14ac:dyDescent="0.4">
      <c r="A24" s="18" t="s">
        <v>80</v>
      </c>
      <c r="B24" s="20" t="s">
        <v>19</v>
      </c>
      <c r="C24" s="19">
        <v>786000</v>
      </c>
      <c r="D24" s="20" t="s">
        <v>19</v>
      </c>
      <c r="E24" s="20" t="s">
        <v>19</v>
      </c>
      <c r="F24" s="20" t="s">
        <v>19</v>
      </c>
      <c r="G24" s="20" t="s">
        <v>19</v>
      </c>
      <c r="H24" s="20" t="s">
        <v>19</v>
      </c>
      <c r="I24" s="20" t="s">
        <v>19</v>
      </c>
      <c r="J24" s="20" t="s">
        <v>19</v>
      </c>
      <c r="K24" s="20" t="s">
        <v>19</v>
      </c>
      <c r="L24" s="18"/>
    </row>
    <row r="25" spans="1:12" x14ac:dyDescent="0.4">
      <c r="A25" s="18" t="s">
        <v>81</v>
      </c>
      <c r="B25" s="19">
        <v>-15000</v>
      </c>
      <c r="C25" s="19">
        <v>-28000</v>
      </c>
      <c r="D25" s="19">
        <v>-2000</v>
      </c>
      <c r="E25" s="19">
        <v>-150000</v>
      </c>
      <c r="F25" s="19">
        <v>156000</v>
      </c>
      <c r="G25" s="19">
        <v>-34000</v>
      </c>
      <c r="H25" s="19">
        <v>-25000</v>
      </c>
      <c r="I25" s="19">
        <v>0</v>
      </c>
      <c r="J25" s="19">
        <v>31000</v>
      </c>
      <c r="K25" s="19">
        <v>171000</v>
      </c>
      <c r="L25" s="18"/>
    </row>
    <row r="26" spans="1:12" x14ac:dyDescent="0.4">
      <c r="A26" s="18" t="s">
        <v>82</v>
      </c>
      <c r="B26" s="19">
        <v>514000</v>
      </c>
      <c r="C26" s="19">
        <v>-1067000</v>
      </c>
      <c r="D26" s="19">
        <v>-1207000</v>
      </c>
      <c r="E26" s="19">
        <v>-175000</v>
      </c>
      <c r="F26" s="19">
        <v>-1034000</v>
      </c>
      <c r="G26" s="19">
        <v>-1008000</v>
      </c>
      <c r="H26" s="19">
        <v>276000</v>
      </c>
      <c r="I26" s="19">
        <v>-264000</v>
      </c>
      <c r="J26" s="19">
        <v>-1028000</v>
      </c>
      <c r="K26" s="19">
        <v>-3800000</v>
      </c>
      <c r="L26" s="18"/>
    </row>
    <row r="27" spans="1:12" x14ac:dyDescent="0.4">
      <c r="A27" s="18" t="s">
        <v>83</v>
      </c>
      <c r="B27" s="19">
        <v>-65000</v>
      </c>
      <c r="C27" s="19">
        <v>15000</v>
      </c>
      <c r="D27" s="19">
        <v>75000</v>
      </c>
      <c r="E27" s="19">
        <v>-63000</v>
      </c>
      <c r="F27" s="19">
        <v>-67000</v>
      </c>
      <c r="G27" s="19">
        <v>327000</v>
      </c>
      <c r="H27" s="19">
        <v>13000</v>
      </c>
      <c r="I27" s="19">
        <v>-325000</v>
      </c>
      <c r="J27" s="19">
        <v>49000</v>
      </c>
      <c r="K27" s="19">
        <v>-52000</v>
      </c>
      <c r="L27" s="18"/>
    </row>
    <row r="28" spans="1:12" x14ac:dyDescent="0.4">
      <c r="A28" s="18" t="s">
        <v>84</v>
      </c>
      <c r="B28" s="19">
        <v>-203000</v>
      </c>
      <c r="C28" s="19">
        <v>937000</v>
      </c>
      <c r="D28" s="19">
        <v>-77000</v>
      </c>
      <c r="E28" s="19">
        <v>-26000</v>
      </c>
      <c r="F28" s="19">
        <v>868000</v>
      </c>
      <c r="G28" s="19">
        <v>1421000</v>
      </c>
      <c r="H28" s="19">
        <v>-29000</v>
      </c>
      <c r="I28" s="19">
        <v>-33000</v>
      </c>
      <c r="J28" s="19">
        <v>6134000</v>
      </c>
      <c r="K28" s="19">
        <v>-197000</v>
      </c>
      <c r="L28" s="18"/>
    </row>
    <row r="29" spans="1:12" x14ac:dyDescent="0.4">
      <c r="A29" s="18" t="s">
        <v>85</v>
      </c>
      <c r="B29" s="19">
        <v>-1231000</v>
      </c>
      <c r="C29" s="19">
        <v>-1289000</v>
      </c>
      <c r="D29" s="19">
        <v>-2113000</v>
      </c>
      <c r="E29" s="19">
        <v>-1802000</v>
      </c>
      <c r="F29" s="19">
        <v>-2450000</v>
      </c>
      <c r="G29" s="19">
        <v>-2557000</v>
      </c>
      <c r="H29" s="19">
        <v>-3521000</v>
      </c>
      <c r="I29" s="19">
        <v>-3586000</v>
      </c>
      <c r="J29" s="19">
        <v>-2182000</v>
      </c>
      <c r="K29" s="19">
        <v>564000</v>
      </c>
      <c r="L29" s="18"/>
    </row>
    <row r="30" spans="1:12" x14ac:dyDescent="0.4">
      <c r="A30" s="18" t="s">
        <v>86</v>
      </c>
      <c r="B30" s="19">
        <v>-619000</v>
      </c>
      <c r="C30" s="19">
        <v>-703000</v>
      </c>
      <c r="D30" s="19">
        <v>-799000</v>
      </c>
      <c r="E30" s="19">
        <v>-899000</v>
      </c>
      <c r="F30" s="19">
        <v>-1022000</v>
      </c>
      <c r="G30" s="19">
        <v>-1133000</v>
      </c>
      <c r="H30" s="19">
        <v>-1243000</v>
      </c>
      <c r="I30" s="19">
        <v>-1332000</v>
      </c>
      <c r="J30" s="19">
        <v>-1452000</v>
      </c>
      <c r="K30" s="19">
        <v>-1638000</v>
      </c>
      <c r="L30" s="18"/>
    </row>
    <row r="31" spans="1:12" x14ac:dyDescent="0.4">
      <c r="A31" s="18" t="s">
        <v>87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-55000</v>
      </c>
      <c r="I31" s="19">
        <v>-17000</v>
      </c>
      <c r="J31" s="19">
        <v>-58000</v>
      </c>
      <c r="K31" s="19">
        <v>-136000</v>
      </c>
      <c r="L31" s="18"/>
    </row>
    <row r="32" spans="1:12" x14ac:dyDescent="0.4">
      <c r="A32" s="18" t="s">
        <v>88</v>
      </c>
      <c r="B32" s="19">
        <v>-2118000</v>
      </c>
      <c r="C32" s="19">
        <v>-1040000</v>
      </c>
      <c r="D32" s="19">
        <v>-2914000</v>
      </c>
      <c r="E32" s="19">
        <v>-2790000</v>
      </c>
      <c r="F32" s="19">
        <v>-2671000</v>
      </c>
      <c r="G32" s="19">
        <v>-1942000</v>
      </c>
      <c r="H32" s="19">
        <v>-4835000</v>
      </c>
      <c r="I32" s="19">
        <v>-5293000</v>
      </c>
      <c r="J32" s="19">
        <v>2491000</v>
      </c>
      <c r="K32" s="19">
        <v>-1459000</v>
      </c>
      <c r="L32" s="18"/>
    </row>
    <row r="33" spans="1:12" x14ac:dyDescent="0.4">
      <c r="A33" s="18" t="s">
        <v>89</v>
      </c>
      <c r="B33" s="19">
        <v>67000</v>
      </c>
      <c r="C33" s="19">
        <v>100000</v>
      </c>
      <c r="D33" s="19">
        <v>1000</v>
      </c>
      <c r="E33" s="19">
        <v>-83000</v>
      </c>
      <c r="F33" s="19">
        <v>-105000</v>
      </c>
      <c r="G33" s="19">
        <v>-20000</v>
      </c>
      <c r="H33" s="19">
        <v>45000</v>
      </c>
      <c r="I33" s="19">
        <v>-129000</v>
      </c>
      <c r="J33" s="19">
        <v>-66000</v>
      </c>
      <c r="K33" s="19">
        <v>143000</v>
      </c>
      <c r="L33" s="18"/>
    </row>
    <row r="34" spans="1:12" x14ac:dyDescent="0.4">
      <c r="A34" s="18" t="s">
        <v>90</v>
      </c>
      <c r="B34" s="19">
        <v>362000</v>
      </c>
      <c r="C34" s="19">
        <v>1020000</v>
      </c>
      <c r="D34" s="19">
        <v>-1117000</v>
      </c>
      <c r="E34" s="19">
        <v>1632000</v>
      </c>
      <c r="F34" s="19">
        <v>-714000</v>
      </c>
      <c r="G34" s="19">
        <v>670000</v>
      </c>
      <c r="H34" s="19">
        <v>441000</v>
      </c>
      <c r="I34" s="19">
        <v>217000</v>
      </c>
      <c r="J34" s="19">
        <v>3882000</v>
      </c>
      <c r="K34" s="19">
        <v>1541000</v>
      </c>
      <c r="L34" s="18"/>
    </row>
    <row r="35" spans="1:12" x14ac:dyDescent="0.4">
      <c r="A35" s="18" t="s">
        <v>91</v>
      </c>
      <c r="B35" s="19">
        <v>1955000</v>
      </c>
      <c r="C35" s="19">
        <v>2317000</v>
      </c>
      <c r="D35" s="19">
        <v>3337000</v>
      </c>
      <c r="E35" s="19">
        <v>2220000</v>
      </c>
      <c r="F35" s="19">
        <v>3852000</v>
      </c>
      <c r="G35" s="19">
        <v>3138000</v>
      </c>
      <c r="H35" s="19">
        <v>3808000</v>
      </c>
      <c r="I35" s="19">
        <v>4249000</v>
      </c>
      <c r="J35" s="19">
        <v>4466000</v>
      </c>
      <c r="K35" s="19">
        <v>8348000</v>
      </c>
      <c r="L35" s="18"/>
    </row>
    <row r="36" spans="1:12" x14ac:dyDescent="0.4">
      <c r="A36" s="18" t="s">
        <v>92</v>
      </c>
      <c r="B36" s="19">
        <v>2317000</v>
      </c>
      <c r="C36" s="19">
        <v>3337000</v>
      </c>
      <c r="D36" s="19">
        <v>2220000</v>
      </c>
      <c r="E36" s="19">
        <v>3852000</v>
      </c>
      <c r="F36" s="19">
        <v>3138000</v>
      </c>
      <c r="G36" s="19">
        <v>3808000</v>
      </c>
      <c r="H36" s="19">
        <v>4249000</v>
      </c>
      <c r="I36" s="19">
        <v>4466000</v>
      </c>
      <c r="J36" s="19">
        <v>8348000</v>
      </c>
      <c r="K36" s="19">
        <v>9889000</v>
      </c>
      <c r="L36" s="18"/>
    </row>
    <row r="37" spans="1:12" x14ac:dyDescent="0.4">
      <c r="A37" s="18" t="s">
        <v>93</v>
      </c>
      <c r="B37" s="19">
        <v>405000</v>
      </c>
      <c r="C37" s="19">
        <v>513000</v>
      </c>
      <c r="D37" s="19">
        <v>632000</v>
      </c>
      <c r="E37" s="19">
        <v>649000</v>
      </c>
      <c r="F37" s="19">
        <v>662000</v>
      </c>
      <c r="G37" s="19">
        <v>716000</v>
      </c>
      <c r="H37" s="19">
        <v>774000</v>
      </c>
      <c r="I37" s="19">
        <v>720000</v>
      </c>
      <c r="J37" s="19">
        <v>1119000</v>
      </c>
      <c r="K37" s="19">
        <v>797000</v>
      </c>
      <c r="L37" s="18"/>
    </row>
    <row r="38" spans="1:12" x14ac:dyDescent="0.4">
      <c r="A38" s="18" t="s">
        <v>94</v>
      </c>
      <c r="B38" s="19">
        <v>-595000</v>
      </c>
      <c r="C38" s="19">
        <v>-622000</v>
      </c>
      <c r="D38" s="19">
        <v>-877000</v>
      </c>
      <c r="E38" s="19">
        <v>-960000</v>
      </c>
      <c r="F38" s="19">
        <v>-1133000</v>
      </c>
      <c r="G38" s="19">
        <v>-1092000</v>
      </c>
      <c r="H38" s="19">
        <v>-1025000</v>
      </c>
      <c r="I38" s="19">
        <v>-1114000</v>
      </c>
      <c r="J38" s="19">
        <v>-1086000</v>
      </c>
      <c r="K38" s="19">
        <v>-695000</v>
      </c>
      <c r="L38" s="18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columnSort="1" ref="B4:K38">
    <sortCondition ref="B11:K1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D82E-A13D-4D2F-946B-CF075D95D18B}">
  <dimension ref="B2:P119"/>
  <sheetViews>
    <sheetView zoomScale="80" zoomScaleNormal="80" workbookViewId="0">
      <selection activeCell="D50" sqref="D50"/>
    </sheetView>
  </sheetViews>
  <sheetFormatPr defaultRowHeight="12.3" x14ac:dyDescent="0.4"/>
  <cols>
    <col min="3" max="3" width="30.21875" bestFit="1" customWidth="1"/>
    <col min="4" max="4" width="10.44140625" bestFit="1" customWidth="1"/>
    <col min="15" max="15" width="9.44140625" bestFit="1" customWidth="1"/>
  </cols>
  <sheetData>
    <row r="2" spans="2:16" x14ac:dyDescent="0.4">
      <c r="D2" s="34">
        <v>2011</v>
      </c>
      <c r="E2" s="34">
        <v>2012</v>
      </c>
      <c r="F2" s="34">
        <v>2013</v>
      </c>
      <c r="G2" s="34">
        <v>2014</v>
      </c>
      <c r="H2" s="34">
        <v>2015</v>
      </c>
      <c r="I2" s="34">
        <v>2016</v>
      </c>
      <c r="J2" s="34">
        <v>2017</v>
      </c>
      <c r="K2" s="34">
        <v>2018</v>
      </c>
      <c r="L2" s="34">
        <v>2019</v>
      </c>
      <c r="M2" s="34">
        <v>2020</v>
      </c>
      <c r="O2" s="34" t="s">
        <v>99</v>
      </c>
      <c r="P2" s="36" t="s">
        <v>165</v>
      </c>
    </row>
    <row r="3" spans="2:16" x14ac:dyDescent="0.4">
      <c r="C3" s="34" t="s">
        <v>157</v>
      </c>
    </row>
    <row r="4" spans="2:16" x14ac:dyDescent="0.4">
      <c r="B4" s="36" t="s">
        <v>162</v>
      </c>
      <c r="C4" s="36" t="s">
        <v>158</v>
      </c>
      <c r="D4" s="36" t="s">
        <v>162</v>
      </c>
      <c r="E4" s="37">
        <f>'Income Statement'!C53</f>
        <v>4.9113063660477456E-2</v>
      </c>
      <c r="F4" s="37">
        <f>'Income Statement'!D53</f>
        <v>9.8210405720380825E-2</v>
      </c>
      <c r="G4" s="37">
        <f>'Income Statement'!E53</f>
        <v>0.10079499262563402</v>
      </c>
      <c r="H4" s="37">
        <f>'Income Statement'!F53</f>
        <v>5.8004640371229696E-2</v>
      </c>
      <c r="I4" s="37">
        <f>'Income Statement'!G53</f>
        <v>6.0971089696071165E-2</v>
      </c>
      <c r="J4" s="37">
        <f>'Income Statement'!H53</f>
        <v>5.9592430858806403E-2</v>
      </c>
      <c r="K4" s="37">
        <f>'Income Statement'!I53</f>
        <v>7.4731433909388134E-2</v>
      </c>
      <c r="L4" s="37">
        <f>'Income Statement'!J53</f>
        <v>-4.3817266150267146E-2</v>
      </c>
      <c r="M4" s="37">
        <f>'Income Statement'!K53</f>
        <v>0.1907600994572628</v>
      </c>
      <c r="O4" s="37">
        <f>AVERAGE(E4:M4)</f>
        <v>7.2040098905442593E-2</v>
      </c>
      <c r="P4">
        <f>_xlfn.STDEV.S(E4:M4)</f>
        <v>6.1274434075816869E-2</v>
      </c>
    </row>
    <row r="5" spans="2:16" x14ac:dyDescent="0.4">
      <c r="B5" s="36" t="s">
        <v>159</v>
      </c>
      <c r="D5" s="36" t="s">
        <v>159</v>
      </c>
      <c r="E5" s="37">
        <f>'Income Statement'!C54</f>
        <v>6.0432635701753896E-2</v>
      </c>
      <c r="F5" s="37">
        <f>'Income Statement'!D54</f>
        <v>9.7960899919009345E-2</v>
      </c>
      <c r="G5" s="37">
        <f>'Income Statement'!E54</f>
        <v>9.1761485019085057E-2</v>
      </c>
      <c r="H5" s="37">
        <f>'Income Statement'!F54</f>
        <v>0.16330902548743706</v>
      </c>
      <c r="I5" s="37">
        <f>'Income Statement'!G54</f>
        <v>7.8973575614068869E-2</v>
      </c>
      <c r="J5" s="37">
        <f>'Income Statement'!H54</f>
        <v>0.13713653552038124</v>
      </c>
      <c r="K5" s="37">
        <f>'Income Statement'!I54</f>
        <v>5.7427701516835183E-2</v>
      </c>
      <c r="L5" s="37">
        <f>'Income Statement'!J54</f>
        <v>7.2087615126557328E-2</v>
      </c>
      <c r="M5" s="37">
        <f>'Income Statement'!K54</f>
        <v>-9.5716876746088045E-2</v>
      </c>
      <c r="O5" s="37">
        <f>AVERAGE(E5:M5)</f>
        <v>7.3708066351004436E-2</v>
      </c>
      <c r="P5">
        <f>_xlfn.STDEV.S(E5:M5)</f>
        <v>7.2579334672912887E-2</v>
      </c>
    </row>
    <row r="6" spans="2:16" x14ac:dyDescent="0.4">
      <c r="C6" s="50" t="s">
        <v>163</v>
      </c>
    </row>
    <row r="7" spans="2:16" x14ac:dyDescent="0.4">
      <c r="C7" s="50"/>
    </row>
    <row r="11" spans="2:16" x14ac:dyDescent="0.4">
      <c r="C11" s="38" t="s">
        <v>164</v>
      </c>
    </row>
    <row r="12" spans="2:16" x14ac:dyDescent="0.4">
      <c r="B12" s="50" t="s">
        <v>162</v>
      </c>
      <c r="C12" s="50" t="s">
        <v>137</v>
      </c>
      <c r="D12" s="35">
        <f>'Income Statement'!B22/'Balance Sheet'!B29</f>
        <v>0.19308115098609763</v>
      </c>
      <c r="E12" s="35">
        <f>'Income Statement'!C22/'Balance Sheet'!C29</f>
        <v>0.18590764331210191</v>
      </c>
      <c r="F12" s="35">
        <f>'Income Statement'!D22/'Balance Sheet'!D29</f>
        <v>0.19237388404861783</v>
      </c>
      <c r="G12" s="35">
        <f>'Income Statement'!E22/'Balance Sheet'!E29</f>
        <v>0.19597222222222221</v>
      </c>
      <c r="H12" s="35">
        <f>'Income Statement'!F22/'Balance Sheet'!F29</f>
        <v>0.21695644045616003</v>
      </c>
      <c r="I12" s="35">
        <f>'Income Statement'!G22/'Balance Sheet'!G29</f>
        <v>0.21260587299539963</v>
      </c>
      <c r="J12" s="35">
        <f>'Income Statement'!H22/'Balance Sheet'!H29</f>
        <v>0.19431132410365637</v>
      </c>
      <c r="K12" s="35">
        <f>'Income Statement'!I22/'Balance Sheet'!I29</f>
        <v>0.20449466627313742</v>
      </c>
      <c r="L12" s="35">
        <f>'Income Statement'!J22/'Balance Sheet'!J29</f>
        <v>9.4952459957883983E-2</v>
      </c>
      <c r="M12" s="35">
        <f>'Income Statement'!K22/'Balance Sheet'!K29</f>
        <v>0.1834393216746158</v>
      </c>
      <c r="O12" s="37">
        <f>AVERAGE(D12:M12)</f>
        <v>0.18740949860298928</v>
      </c>
      <c r="P12">
        <f>_xlfn.STDEV.S(D12:M12)</f>
        <v>3.4227786102851029E-2</v>
      </c>
    </row>
    <row r="13" spans="2:16" x14ac:dyDescent="0.4">
      <c r="B13" s="50" t="s">
        <v>159</v>
      </c>
      <c r="D13" s="35">
        <f>(Competitors!N13+Competitors!N102+Competitors!N186+Competitors!N270+Competitors!N361+Competitors!N448)/6</f>
        <v>7.9146622319615487E-2</v>
      </c>
      <c r="E13" s="35">
        <f>(Competitors!O13+Competitors!O102+Competitors!O186+Competitors!O270+Competitors!O361+Competitors!O448)/6</f>
        <v>8.0153399379646689E-2</v>
      </c>
      <c r="F13" s="35">
        <f>(Competitors!P13+Competitors!P102+Competitors!P186+Competitors!P270+Competitors!P361+Competitors!P448)/6</f>
        <v>8.6961020637852701E-2</v>
      </c>
      <c r="G13" s="35">
        <f>(Competitors!Q13+Competitors!Q102+Competitors!Q186+Competitors!Q270+Competitors!Q361+Competitors!Q448)/6</f>
        <v>0.10066668610867448</v>
      </c>
      <c r="H13" s="35">
        <f>(Competitors!R13+Competitors!R102+Competitors!R186+Competitors!R270+Competitors!R361+Competitors!R448)/6</f>
        <v>0.10750376784323867</v>
      </c>
      <c r="I13" s="35">
        <f>(Competitors!S13+Competitors!S102+Competitors!S186+Competitors!S270+Competitors!S361+Competitors!S448)/6</f>
        <v>0.10209666167253069</v>
      </c>
      <c r="J13" s="35">
        <f>(Competitors!T13+Competitors!T102+Competitors!T186+Competitors!T270+Competitors!T361+Competitors!T448)/6</f>
        <v>9.1658948099974658E-2</v>
      </c>
      <c r="K13" s="35">
        <f>(Competitors!U13+Competitors!U102+Competitors!U186+Competitors!U270+Competitors!U361+Competitors!U448)/6</f>
        <v>9.5268522594261953E-2</v>
      </c>
      <c r="L13" s="35">
        <f>(Competitors!V13+Competitors!V102+Competitors!V186+Competitors!V270+Competitors!V361+Competitors!V448)/6</f>
        <v>9.2023067837312802E-2</v>
      </c>
      <c r="M13" s="35">
        <f>(Competitors!W13+Competitors!W102+Competitors!W186+Competitors!W270+Competitors!W361+Competitors!W448)/6</f>
        <v>2.9427480143198958E-3</v>
      </c>
      <c r="O13" s="37">
        <f>AVERAGE(D13:M13)</f>
        <v>8.3842144450742812E-2</v>
      </c>
      <c r="P13">
        <f>_xlfn.STDEV.S(D13:M13)</f>
        <v>2.9860511954244211E-2</v>
      </c>
    </row>
    <row r="14" spans="2:16" x14ac:dyDescent="0.4">
      <c r="D14" s="35"/>
      <c r="E14" s="35"/>
      <c r="F14" s="35"/>
      <c r="G14" s="35"/>
      <c r="H14" s="35"/>
      <c r="I14" s="35"/>
      <c r="J14" s="35"/>
      <c r="K14" s="35"/>
      <c r="L14" s="35"/>
      <c r="M14" s="35"/>
    </row>
    <row r="15" spans="2:16" x14ac:dyDescent="0.4">
      <c r="B15" s="50" t="s">
        <v>162</v>
      </c>
      <c r="C15" s="50" t="s">
        <v>166</v>
      </c>
      <c r="D15" s="35">
        <f>'Income Statement'!B32/'Balance Sheet'!B29</f>
        <v>0.14374393792434528</v>
      </c>
      <c r="E15" s="35">
        <f>'Income Statement'!C32/'Balance Sheet'!C29</f>
        <v>0.14132165605095542</v>
      </c>
      <c r="F15" s="35">
        <f>'Income Statement'!D32/'Balance Sheet'!D29</f>
        <v>0.14483166612885878</v>
      </c>
      <c r="G15" s="35">
        <f>'Income Statement'!E32/'Balance Sheet'!E29</f>
        <v>0.15152777777777779</v>
      </c>
      <c r="H15" s="35">
        <f>'Income Statement'!F32/'Balance Sheet'!F29</f>
        <v>0.17573378201532996</v>
      </c>
      <c r="I15" s="35">
        <f>'Income Statement'!G32/'Balance Sheet'!G29</f>
        <v>0.18229502558149532</v>
      </c>
      <c r="J15" s="35">
        <f>'Income Statement'!H32/'Balance Sheet'!H29</f>
        <v>8.5773872914447991E-2</v>
      </c>
      <c r="K15" s="35">
        <f>'Income Statement'!I32/'Balance Sheet'!I29</f>
        <v>0.16987814647721045</v>
      </c>
      <c r="L15" s="35">
        <f>'Income Statement'!J32/'Balance Sheet'!J29</f>
        <v>8.1009508008423201E-2</v>
      </c>
      <c r="M15" s="35">
        <f>'Income Statement'!K32/'Balance Sheet'!K29</f>
        <v>0.15174880763116058</v>
      </c>
      <c r="O15" s="37">
        <f t="shared" ref="O15:O16" si="0">AVERAGE(D15:M15)</f>
        <v>0.14278641805100048</v>
      </c>
      <c r="P15">
        <f t="shared" ref="P15:P16" si="1">_xlfn.STDEV.S(D15:M15)</f>
        <v>3.4336923333759657E-2</v>
      </c>
    </row>
    <row r="16" spans="2:16" x14ac:dyDescent="0.4">
      <c r="B16" s="50" t="s">
        <v>159</v>
      </c>
      <c r="D16" s="35">
        <f>(Competitors!N14+Competitors!N103+Competitors!N187+Competitors!N271+Competitors!N362+Competitors!N449)/6</f>
        <v>5.5857456570322046E-2</v>
      </c>
      <c r="E16" s="35">
        <f>(Competitors!O14+Competitors!O103+Competitors!O187+Competitors!O271+Competitors!O362+Competitors!O449)/6</f>
        <v>5.266885706995874E-2</v>
      </c>
      <c r="F16" s="35">
        <f>(Competitors!P14+Competitors!P103+Competitors!P187+Competitors!P271+Competitors!P362+Competitors!P449)/6</f>
        <v>5.3569624868654186E-2</v>
      </c>
      <c r="G16" s="35">
        <f>(Competitors!Q14+Competitors!Q103+Competitors!Q187+Competitors!Q271+Competitors!Q362+Competitors!Q449)/6</f>
        <v>6.4323722131220076E-2</v>
      </c>
      <c r="H16" s="35">
        <f>(Competitors!R14+Competitors!R103+Competitors!R187+Competitors!R271+Competitors!R362+Competitors!R449)/6</f>
        <v>6.3374952478467847E-2</v>
      </c>
      <c r="I16" s="35">
        <f>(Competitors!S14+Competitors!S103+Competitors!S187+Competitors!S271+Competitors!S362+Competitors!S449)/6</f>
        <v>6.7085484806412229E-2</v>
      </c>
      <c r="J16" s="35">
        <f>(Competitors!T14+Competitors!T103+Competitors!T187+Competitors!T271+Competitors!T362+Competitors!T449)/6</f>
        <v>4.3557619380563954E-2</v>
      </c>
      <c r="K16" s="35">
        <f>(Competitors!U14+Competitors!U103+Competitors!U187+Competitors!U271+Competitors!U362+Competitors!U449)/6</f>
        <v>4.937991912865327E-2</v>
      </c>
      <c r="L16" s="35">
        <f>(Competitors!V14+Competitors!V103+Competitors!V187+Competitors!V271+Competitors!V362+Competitors!V449)/6</f>
        <v>6.3420090550178956E-2</v>
      </c>
      <c r="M16" s="35">
        <f>(Competitors!W14+Competitors!W103+Competitors!W187+Competitors!W271+Competitors!W362+Competitors!W449)/6</f>
        <v>-1.0861151509572118E-2</v>
      </c>
      <c r="O16" s="37">
        <f t="shared" si="0"/>
        <v>5.0237657547485923E-2</v>
      </c>
      <c r="P16">
        <f t="shared" si="1"/>
        <v>2.2744106754350991E-2</v>
      </c>
    </row>
    <row r="17" spans="2:16" x14ac:dyDescent="0.4">
      <c r="D17" s="35"/>
      <c r="E17" s="35"/>
      <c r="F17" s="35"/>
      <c r="G17" s="35"/>
      <c r="H17" s="35"/>
      <c r="I17" s="35"/>
      <c r="J17" s="35"/>
      <c r="K17" s="35"/>
      <c r="L17" s="35"/>
      <c r="M17" s="35"/>
    </row>
    <row r="18" spans="2:16" x14ac:dyDescent="0.4">
      <c r="B18" s="50" t="s">
        <v>162</v>
      </c>
      <c r="C18" s="50" t="s">
        <v>167</v>
      </c>
      <c r="D18" s="35">
        <f>'Income Statement'!B32/'Balance Sheet'!B47</f>
        <v>0.21414121953569021</v>
      </c>
      <c r="E18" s="35">
        <f>'Income Statement'!C32/'Balance Sheet'!C47</f>
        <v>0.22275008963786302</v>
      </c>
      <c r="F18" s="35">
        <f>'Income Statement'!D32/'Balance Sheet'!D47</f>
        <v>0.24879896526237991</v>
      </c>
      <c r="G18" s="35">
        <f>'Income Statement'!E32/'Balance Sheet'!E47</f>
        <v>0.25757456520028332</v>
      </c>
      <c r="H18" s="35">
        <f>'Income Statement'!F32/'Balance Sheet'!F47</f>
        <v>0.3067384565181922</v>
      </c>
      <c r="I18" s="35">
        <f>'Income Statement'!G32/'Balance Sheet'!G47</f>
        <v>0.34174256468122832</v>
      </c>
      <c r="J18" s="35">
        <f>'Income Statement'!H32/'Balance Sheet'!H47</f>
        <v>0.19700366897676314</v>
      </c>
      <c r="K18" s="35">
        <f>'Income Statement'!I32/'Balance Sheet'!I47</f>
        <v>0.44568584070796458</v>
      </c>
      <c r="L18" s="35">
        <f>'Income Statement'!J32/'Balance Sheet'!J47</f>
        <v>0.31520794537554314</v>
      </c>
      <c r="M18" s="35">
        <f>'Income Statement'!K32/'Balance Sheet'!K47</f>
        <v>0.44857836610010182</v>
      </c>
      <c r="O18" s="37">
        <f t="shared" ref="O18:O19" si="2">AVERAGE(D18:M18)</f>
        <v>0.29982216819960095</v>
      </c>
      <c r="P18">
        <f t="shared" ref="P18:P19" si="3">_xlfn.STDEV.S(D18:M18)</f>
        <v>9.0484925345731049E-2</v>
      </c>
    </row>
    <row r="19" spans="2:16" x14ac:dyDescent="0.4">
      <c r="B19" s="50" t="s">
        <v>159</v>
      </c>
      <c r="D19" s="35">
        <f>(Competitors!N15+Competitors!N104+Competitors!N188+Competitors!N272+Competitors!N363+Competitors!N450)/6</f>
        <v>9.2612945120678081E-2</v>
      </c>
      <c r="E19" s="35">
        <f>(Competitors!O15+Competitors!O104+Competitors!O188+Competitors!O272+Competitors!O363+Competitors!O450)/6</f>
        <v>8.3921394974465491E-2</v>
      </c>
      <c r="F19" s="35">
        <f>(Competitors!P15+Competitors!P104+Competitors!P188+Competitors!P272+Competitors!P363+Competitors!P450)/6</f>
        <v>8.9561507893822154E-2</v>
      </c>
      <c r="G19" s="35">
        <f>(Competitors!Q15+Competitors!Q104+Competitors!Q188+Competitors!Q272+Competitors!Q363+Competitors!Q450)/6</f>
        <v>0.10390360546907447</v>
      </c>
      <c r="H19" s="35">
        <f>(Competitors!R15+Competitors!R104+Competitors!R188+Competitors!R272+Competitors!R363+Competitors!R450)/6</f>
        <v>0.10419195494320842</v>
      </c>
      <c r="I19" s="35">
        <f>(Competitors!S15+Competitors!S104+Competitors!S188+Competitors!S272+Competitors!S363+Competitors!S450)/6</f>
        <v>0.11213328911720195</v>
      </c>
      <c r="J19" s="35">
        <f>(Competitors!T15+Competitors!T104+Competitors!T188+Competitors!T272+Competitors!T363+Competitors!T450)/6</f>
        <v>7.6230126060132353E-2</v>
      </c>
      <c r="K19" s="35">
        <f>(Competitors!U15+Competitors!U104+Competitors!U188+Competitors!U272+Competitors!U363+Competitors!U450)/6</f>
        <v>8.9858790530643495E-2</v>
      </c>
      <c r="L19" s="35">
        <f>(Competitors!V15+Competitors!V104+Competitors!V188+Competitors!V272+Competitors!V363+Competitors!V450)/6</f>
        <v>0.1414460052998722</v>
      </c>
      <c r="M19" s="35">
        <f>(Competitors!W15+Competitors!W104+Competitors!W188+Competitors!W272+Competitors!W363+Competitors!W450)/6</f>
        <v>-4.0605375870617709E-2</v>
      </c>
      <c r="O19" s="37">
        <f t="shared" si="2"/>
        <v>8.5325424353848087E-2</v>
      </c>
      <c r="P19">
        <f t="shared" si="3"/>
        <v>4.7847143157746089E-2</v>
      </c>
    </row>
    <row r="20" spans="2:16" x14ac:dyDescent="0.4">
      <c r="D20" s="35"/>
      <c r="E20" s="35"/>
      <c r="F20" s="35"/>
      <c r="G20" s="35"/>
      <c r="H20" s="35"/>
      <c r="I20" s="35"/>
      <c r="J20" s="35"/>
      <c r="K20" s="35"/>
      <c r="L20" s="35"/>
      <c r="M20" s="35"/>
    </row>
    <row r="21" spans="2:16" ht="14.1" x14ac:dyDescent="0.5">
      <c r="B21" s="61"/>
      <c r="C21" s="62"/>
      <c r="D21" s="35"/>
      <c r="E21" s="35"/>
      <c r="F21" s="35"/>
      <c r="G21" s="35"/>
      <c r="H21" s="35"/>
      <c r="I21" s="35"/>
      <c r="J21" s="35"/>
      <c r="K21" s="35"/>
      <c r="L21" s="35"/>
      <c r="M21" s="35"/>
    </row>
    <row r="22" spans="2:16" ht="14.1" x14ac:dyDescent="0.5">
      <c r="B22" s="62" t="s">
        <v>162</v>
      </c>
      <c r="C22" s="62" t="s">
        <v>140</v>
      </c>
      <c r="D22" s="35">
        <f>'Income Statement'!B18/'Income Statement'!B16</f>
        <v>0.4339771220159151</v>
      </c>
      <c r="E22" s="35">
        <f>'Income Statement'!C18/'Income Statement'!C16</f>
        <v>0.43590250069134434</v>
      </c>
      <c r="F22" s="35">
        <f>'Income Statement'!D18/'Income Statement'!D16</f>
        <v>0.44771394654483976</v>
      </c>
      <c r="G22" s="35">
        <f>'Income Statement'!E18/'Income Statement'!E16</f>
        <v>0.4596908597758243</v>
      </c>
      <c r="H22" s="35">
        <f>'Income Statement'!F18/'Income Statement'!F16</f>
        <v>0.46241042747714356</v>
      </c>
      <c r="I22" s="35">
        <f>'Income Statement'!G18/'Income Statement'!G16</f>
        <v>0.445764192139738</v>
      </c>
      <c r="J22" s="35">
        <f>'Income Statement'!H18/'Income Statement'!H16</f>
        <v>0.43838777921257244</v>
      </c>
      <c r="K22" s="35">
        <f>'Income Statement'!I18/'Income Statement'!I16</f>
        <v>0.44671114860546568</v>
      </c>
      <c r="L22" s="35">
        <f>'Income Statement'!J18/'Income Statement'!J16</f>
        <v>0.43421650669732376</v>
      </c>
      <c r="M22" s="35">
        <f>'Income Statement'!K18/'Income Statement'!K16</f>
        <v>0.44820153576721</v>
      </c>
      <c r="O22" s="37">
        <f t="shared" ref="O22:O23" si="4">AVERAGE(D22:M22)</f>
        <v>0.44529760189273765</v>
      </c>
      <c r="P22">
        <f t="shared" ref="P22:P23" si="5">_xlfn.STDEV.S(D22:M22)</f>
        <v>1.0019201329841953E-2</v>
      </c>
    </row>
    <row r="23" spans="2:16" ht="14.1" x14ac:dyDescent="0.5">
      <c r="B23" s="62" t="s">
        <v>159</v>
      </c>
      <c r="C23" s="62"/>
      <c r="D23" s="35">
        <f>(Competitors!N16+Competitors!N105+Competitors!N189+Competitors!N273+Competitors!N364+Competitors!N451)/6</f>
        <v>0.45251926211458998</v>
      </c>
      <c r="E23" s="35">
        <f>(Competitors!O16+Competitors!O105+Competitors!O189+Competitors!O273+Competitors!O364+Competitors!O451)/6</f>
        <v>0.4577185797041205</v>
      </c>
      <c r="F23" s="35">
        <f>(Competitors!P16+Competitors!P105+Competitors!P189+Competitors!P273+Competitors!P364+Competitors!P451)/6</f>
        <v>0.4616976741542107</v>
      </c>
      <c r="G23" s="35">
        <f>(Competitors!Q16+Competitors!Q105+Competitors!Q189+Competitors!Q273+Competitors!Q364+Competitors!Q451)/6</f>
        <v>0.46311074057567714</v>
      </c>
      <c r="H23" s="35">
        <f>(Competitors!R16+Competitors!R105+Competitors!R189+Competitors!R273+Competitors!R364+Competitors!R451)/6</f>
        <v>0.45989237736522676</v>
      </c>
      <c r="I23" s="35">
        <f>(Competitors!S16+Competitors!S105+Competitors!S189+Competitors!S273+Competitors!S364+Competitors!S451)/6</f>
        <v>0.46291714470142331</v>
      </c>
      <c r="J23" s="35">
        <f>(Competitors!T16+Competitors!T105+Competitors!T189+Competitors!T273+Competitors!T364+Competitors!T451)/6</f>
        <v>0.47051252285845829</v>
      </c>
      <c r="K23" s="35">
        <f>(Competitors!U16+Competitors!U105+Competitors!U189+Competitors!U273+Competitors!U364+Competitors!U451)/6</f>
        <v>0.48271483818740074</v>
      </c>
      <c r="L23" s="35">
        <f>(Competitors!V16+Competitors!V105+Competitors!V189+Competitors!V273+Competitors!V364+Competitors!V451)/6</f>
        <v>0.48837692725993648</v>
      </c>
      <c r="M23" s="35">
        <f>(Competitors!W16+Competitors!W105+Competitors!W189+Competitors!W273+Competitors!W364+Competitors!W451)/6</f>
        <v>0.48017308259392416</v>
      </c>
      <c r="O23" s="37">
        <f t="shared" si="4"/>
        <v>0.46796331495149684</v>
      </c>
      <c r="P23">
        <f t="shared" si="5"/>
        <v>1.1957251917650224E-2</v>
      </c>
    </row>
    <row r="24" spans="2:16" ht="13.8" x14ac:dyDescent="0.45">
      <c r="B24" s="61"/>
      <c r="C24" s="61"/>
      <c r="D24" s="35"/>
      <c r="E24" s="35"/>
      <c r="F24" s="35"/>
      <c r="G24" s="35"/>
      <c r="H24" s="35"/>
      <c r="I24" s="35"/>
      <c r="J24" s="35"/>
      <c r="K24" s="35"/>
      <c r="L24" s="35"/>
      <c r="M24" s="35"/>
    </row>
    <row r="25" spans="2:16" ht="14.1" x14ac:dyDescent="0.5">
      <c r="B25" s="62" t="s">
        <v>162</v>
      </c>
      <c r="C25" s="62" t="s">
        <v>168</v>
      </c>
      <c r="D25" s="63">
        <f>'Income Statement'!B17/'Income Statement'!B16</f>
        <v>0.5660228779840849</v>
      </c>
      <c r="E25" s="63">
        <f>'Income Statement'!C17/'Income Statement'!C16</f>
        <v>0.5640974993086556</v>
      </c>
      <c r="F25" s="63">
        <f>'Income Statement'!D17/'Income Statement'!D16</f>
        <v>0.55228605345516024</v>
      </c>
      <c r="G25" s="63">
        <f>'Income Statement'!E17/'Income Statement'!E16</f>
        <v>0.54030914022417564</v>
      </c>
      <c r="H25" s="63">
        <f>'Income Statement'!F17/'Income Statement'!F16</f>
        <v>0.53758957252285644</v>
      </c>
      <c r="I25" s="63">
        <f>'Income Statement'!G17/'Income Statement'!G16</f>
        <v>0.55423580786026205</v>
      </c>
      <c r="J25" s="63">
        <f>'Income Statement'!H17/'Income Statement'!H16</f>
        <v>0.56161222078742756</v>
      </c>
      <c r="K25" s="63">
        <f>'Income Statement'!I17/'Income Statement'!I16</f>
        <v>0.55328885139453432</v>
      </c>
      <c r="L25" s="63">
        <f>'Income Statement'!J17/'Income Statement'!J16</f>
        <v>0.5657834933026763</v>
      </c>
      <c r="M25" s="63">
        <f>'Income Statement'!K17/'Income Statement'!K16</f>
        <v>0.55179846423279</v>
      </c>
      <c r="O25" s="37">
        <f t="shared" ref="O25:O26" si="6">AVERAGE(D25:M25)</f>
        <v>0.5547023981072623</v>
      </c>
      <c r="P25">
        <f t="shared" ref="P25:P26" si="7">_xlfn.STDEV.S(D25:M25)</f>
        <v>1.0019201329841963E-2</v>
      </c>
    </row>
    <row r="26" spans="2:16" ht="14.1" x14ac:dyDescent="0.5">
      <c r="B26" s="62" t="s">
        <v>159</v>
      </c>
      <c r="C26" s="62"/>
      <c r="D26" s="63">
        <f>(Competitors!N19+Competitors!N108+Competitors!N192+Competitors!N276+Competitors!N367+Competitors!N454)/6</f>
        <v>0.54748073788540985</v>
      </c>
      <c r="E26" s="63">
        <f>(Competitors!O19+Competitors!O108+Competitors!O192+Competitors!O276+Competitors!O367+Competitors!O454)/6</f>
        <v>0.54228202299081785</v>
      </c>
      <c r="F26" s="63">
        <f>(Competitors!P19+Competitors!P108+Competitors!P192+Competitors!P276+Competitors!P367+Competitors!P454)/6</f>
        <v>0.53830181204117034</v>
      </c>
      <c r="G26" s="63">
        <f>(Competitors!Q19+Competitors!Q108+Competitors!Q192+Competitors!Q276+Competitors!Q367+Competitors!Q454)/6</f>
        <v>0.53688880007259565</v>
      </c>
      <c r="H26" s="63">
        <f>(Competitors!R19+Competitors!R108+Competitors!R192+Competitors!R276+Competitors!R367+Competitors!R454)/6</f>
        <v>0.54010762098750142</v>
      </c>
      <c r="I26" s="63">
        <f>(Competitors!S19+Competitors!S108+Competitors!S192+Competitors!S276+Competitors!S367+Competitors!S454)/6</f>
        <v>0.53708289882182547</v>
      </c>
      <c r="J26" s="63">
        <f>(Competitors!T19+Competitors!T108+Competitors!T192+Competitors!T276+Competitors!T367+Competitors!T454)/6</f>
        <v>0.52948744352534816</v>
      </c>
      <c r="K26" s="63">
        <f>(Competitors!U19+Competitors!U108+Competitors!U192+Competitors!U276+Competitors!U367+Competitors!U454)/6</f>
        <v>0.51728512386226322</v>
      </c>
      <c r="L26" s="63">
        <f>(Competitors!V19+Competitors!V108+Competitors!V192+Competitors!V276+Competitors!V367+Competitors!V454)/6</f>
        <v>0.51162304576123241</v>
      </c>
      <c r="M26" s="63">
        <f>(Competitors!W19+Competitors!W108+Competitors!W192+Competitors!W276+Competitors!W367+Competitors!W454)/6</f>
        <v>0.51982691740607578</v>
      </c>
      <c r="O26" s="37">
        <f t="shared" si="6"/>
        <v>0.53203664233542391</v>
      </c>
      <c r="P26">
        <f t="shared" si="7"/>
        <v>1.1957271701955798E-2</v>
      </c>
    </row>
    <row r="27" spans="2:16" ht="13.8" x14ac:dyDescent="0.45">
      <c r="B27" s="61"/>
      <c r="C27" s="61"/>
      <c r="D27" s="35"/>
      <c r="E27" s="35"/>
      <c r="F27" s="35"/>
      <c r="G27" s="35"/>
      <c r="H27" s="35"/>
      <c r="I27" s="35"/>
      <c r="J27" s="35"/>
      <c r="K27" s="35"/>
      <c r="L27" s="35"/>
      <c r="M27" s="35"/>
    </row>
    <row r="28" spans="2:16" ht="14.1" x14ac:dyDescent="0.5">
      <c r="B28" s="62" t="s">
        <v>162</v>
      </c>
      <c r="C28" s="62" t="s">
        <v>169</v>
      </c>
      <c r="D28" s="35">
        <f>'Income Statement'!B19/'Income Statement'!B16</f>
        <v>0.30798242705570295</v>
      </c>
      <c r="E28" s="35">
        <f>'Income Statement'!C19/'Income Statement'!C16</f>
        <v>0.30735195354165845</v>
      </c>
      <c r="F28" s="35">
        <f>'Income Statement'!D19/'Income Statement'!D16</f>
        <v>0.31533508399582721</v>
      </c>
      <c r="G28" s="35">
        <f>'Income Statement'!E19/'Income Statement'!E16</f>
        <v>0.32325740988856572</v>
      </c>
      <c r="H28" s="35">
        <f>'Income Statement'!F19/'Income Statement'!F16</f>
        <v>0.32335680751173707</v>
      </c>
      <c r="I28" s="35">
        <f>'Income Statement'!G19/'Income Statement'!G16</f>
        <v>0.30751091703056771</v>
      </c>
      <c r="J28" s="35">
        <f>'Income Statement'!H19/'Income Statement'!H16</f>
        <v>0.31626232931285547</v>
      </c>
      <c r="K28" s="35">
        <f>'Income Statement'!I19/'Income Statement'!I16</f>
        <v>0.32471815323260989</v>
      </c>
      <c r="L28" s="35">
        <f>'Income Statement'!J19/'Income Statement'!J16</f>
        <v>0.35093441702537231</v>
      </c>
      <c r="M28" s="35">
        <f>'Income Statement'!K19/'Income Statement'!K16</f>
        <v>0.29244689927702189</v>
      </c>
      <c r="O28" s="37">
        <f t="shared" ref="O28:O29" si="8">AVERAGE(D28:M28)</f>
        <v>0.31691563978719184</v>
      </c>
      <c r="P28">
        <f t="shared" ref="P28:P29" si="9">_xlfn.STDEV.S(D28:M28)</f>
        <v>1.5496316903985813E-2</v>
      </c>
    </row>
    <row r="29" spans="2:16" ht="14.1" x14ac:dyDescent="0.5">
      <c r="B29" s="62" t="s">
        <v>159</v>
      </c>
      <c r="C29" s="62"/>
      <c r="D29" s="35">
        <f>(Competitors!N455+Competitors!N368+Competitors!N277+Competitors!N193+Competitors!N109+Competitors!N20)/6</f>
        <v>0.25635189960760491</v>
      </c>
      <c r="E29" s="35">
        <f>(Competitors!O455+Competitors!O368+Competitors!O277+Competitors!O193+Competitors!O109+Competitors!O20)/6</f>
        <v>0.2523878707138929</v>
      </c>
      <c r="F29" s="35">
        <f>(Competitors!P455+Competitors!P368+Competitors!P277+Competitors!P193+Competitors!P109+Competitors!P20)/6</f>
        <v>0.24947583882155985</v>
      </c>
      <c r="G29" s="35">
        <f>(Competitors!Q455+Competitors!Q368+Competitors!Q277+Competitors!Q193+Competitors!Q109+Competitors!Q20)/6</f>
        <v>0.24273179567568678</v>
      </c>
      <c r="H29" s="35">
        <f>(Competitors!R455+Competitors!R368+Competitors!R277+Competitors!R193+Competitors!R109+Competitors!R20)/6</f>
        <v>0.38067588162164651</v>
      </c>
      <c r="I29" s="35">
        <f>(Competitors!S455+Competitors!S368+Competitors!S277+Competitors!S193+Competitors!S109+Competitors!S20)/6</f>
        <v>0.3847819302615279</v>
      </c>
      <c r="J29" s="35">
        <f>(Competitors!T455+Competitors!T368+Competitors!T277+Competitors!T193+Competitors!T109+Competitors!T20)/6</f>
        <v>0.39804287354249818</v>
      </c>
      <c r="K29" s="35">
        <f>(Competitors!U455+Competitors!U368+Competitors!U277+Competitors!U193+Competitors!U109+Competitors!U20)/6</f>
        <v>0.40707288384133794</v>
      </c>
      <c r="L29" s="35">
        <f>(Competitors!V455+Competitors!V368+Competitors!V277+Competitors!V193+Competitors!V109+Competitors!V20)/6</f>
        <v>0.40626624428689917</v>
      </c>
      <c r="M29" s="35">
        <f>(Competitors!W455+Competitors!W368+Competitors!W277+Competitors!W193+Competitors!W109+Competitors!W20)/6</f>
        <v>0.45431888756854039</v>
      </c>
      <c r="O29" s="37">
        <f t="shared" si="8"/>
        <v>0.34321061059411939</v>
      </c>
      <c r="P29">
        <f t="shared" si="9"/>
        <v>8.2471042560591429E-2</v>
      </c>
    </row>
    <row r="30" spans="2:16" ht="13.8" x14ac:dyDescent="0.45">
      <c r="B30" s="61"/>
      <c r="C30" s="61"/>
      <c r="D30" s="35"/>
      <c r="E30" s="35"/>
      <c r="F30" s="35"/>
      <c r="G30" s="35"/>
      <c r="H30" s="35"/>
      <c r="I30" s="35"/>
      <c r="J30" s="35"/>
      <c r="K30" s="35"/>
      <c r="L30" s="35"/>
      <c r="M30" s="35"/>
    </row>
    <row r="31" spans="2:16" x14ac:dyDescent="0.4">
      <c r="B31" s="50"/>
      <c r="D31" s="35"/>
      <c r="E31" s="35"/>
      <c r="F31" s="35"/>
      <c r="G31" s="35"/>
      <c r="H31" s="35"/>
      <c r="I31" s="35"/>
      <c r="J31" s="35"/>
      <c r="K31" s="35"/>
      <c r="L31" s="35"/>
      <c r="M31" s="35"/>
    </row>
    <row r="32" spans="2:16" x14ac:dyDescent="0.4">
      <c r="B32" s="50" t="s">
        <v>162</v>
      </c>
      <c r="C32" s="50" t="s">
        <v>170</v>
      </c>
      <c r="D32" s="35">
        <f>SUM('Income Statement'!B19:B20)/'Income Statement'!B16</f>
        <v>0.31022049071618035</v>
      </c>
      <c r="E32" s="35">
        <f>SUM('Income Statement'!C19:C20)/'Income Statement'!C16</f>
        <v>0.30675937265436731</v>
      </c>
      <c r="F32" s="35">
        <f>SUM('Income Statement'!D19:D20)/'Income Statement'!D16</f>
        <v>0.31904025324651963</v>
      </c>
      <c r="G32" s="35">
        <f>SUM('Income Statement'!E19:E20)/'Income Statement'!E16</f>
        <v>0.32136204699192839</v>
      </c>
      <c r="H32" s="35">
        <f>SUM('Income Statement'!F19:F20)/'Income Statement'!F16</f>
        <v>0.31903261675315048</v>
      </c>
      <c r="I32" s="35">
        <f>SUM('Income Statement'!G19:G20)/'Income Statement'!G16</f>
        <v>0.30180494905385735</v>
      </c>
      <c r="J32" s="35">
        <f>SUM('Income Statement'!H19:H20)/'Income Statement'!H16</f>
        <v>0.31807566557683326</v>
      </c>
      <c r="K32" s="35">
        <f>SUM('Income Statement'!I19:I20)/'Income Statement'!I16</f>
        <v>0.32272413528644833</v>
      </c>
      <c r="L32" s="35">
        <f>SUM('Income Statement'!J19:J20)/'Income Statement'!J16</f>
        <v>0.35465069646819775</v>
      </c>
      <c r="M32" s="35">
        <f>SUM('Income Statement'!K19:K20)/'Income Statement'!K16</f>
        <v>0.29276123759486283</v>
      </c>
      <c r="O32" s="37">
        <f t="shared" ref="O32" si="10">AVERAGE(D32:M32)</f>
        <v>0.31664314643423458</v>
      </c>
      <c r="P32">
        <f t="shared" ref="P32" si="11">_xlfn.STDEV.S(D32:M32)</f>
        <v>1.6488330115441926E-2</v>
      </c>
    </row>
    <row r="33" spans="2:16" x14ac:dyDescent="0.4">
      <c r="B33" s="50" t="s">
        <v>159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</row>
    <row r="34" spans="2:16" x14ac:dyDescent="0.4">
      <c r="D34" s="35"/>
      <c r="E34" s="35"/>
      <c r="F34" s="35"/>
      <c r="G34" s="35"/>
      <c r="H34" s="35"/>
      <c r="I34" s="35"/>
      <c r="J34" s="35"/>
      <c r="K34" s="35"/>
      <c r="L34" s="35"/>
      <c r="M34" s="35"/>
    </row>
    <row r="35" spans="2:16" x14ac:dyDescent="0.4">
      <c r="B35" s="50" t="s">
        <v>162</v>
      </c>
      <c r="C35" s="50" t="s">
        <v>171</v>
      </c>
      <c r="D35" s="35">
        <f>'Income Statement'!B27/'Income Statement'!B26</f>
        <v>0.25477707006369427</v>
      </c>
      <c r="E35" s="35">
        <f>'Income Statement'!C27/'Income Statement'!C26</f>
        <v>0.24694376528117359</v>
      </c>
      <c r="F35" s="35">
        <f>'Income Statement'!D27/'Income Statement'!D26</f>
        <v>0.24012415349887134</v>
      </c>
      <c r="G35" s="35">
        <f>'Income Statement'!E27/'Income Statement'!E26</f>
        <v>0.22164090368608799</v>
      </c>
      <c r="H35" s="35">
        <f>'Income Statement'!F27/'Income Statement'!F26</f>
        <v>0.18667531905688947</v>
      </c>
      <c r="I35" s="35">
        <f>'Income Statement'!G27/'Income Statement'!G26</f>
        <v>0.13221449038067951</v>
      </c>
      <c r="J35" s="35">
        <f>'Income Statement'!H27/'Income Statement'!H26</f>
        <v>0.55306358381502885</v>
      </c>
      <c r="K35" s="35">
        <f>'Income Statement'!I27/'Income Statement'!I26</f>
        <v>0.16079983336804832</v>
      </c>
      <c r="L35" s="35">
        <f>'Income Statement'!J27/'Income Statement'!J26</f>
        <v>0.12054035330793211</v>
      </c>
      <c r="M35" s="35">
        <f>'Income Statement'!K27/'Income Statement'!K26</f>
        <v>0.14021918630836211</v>
      </c>
      <c r="O35" s="37">
        <f t="shared" ref="O35" si="12">AVERAGE(D35:M35)</f>
        <v>0.22569986587667676</v>
      </c>
      <c r="P35">
        <f t="shared" ref="P35" si="13">_xlfn.STDEV.S(D35:M35)</f>
        <v>0.12540079775753271</v>
      </c>
    </row>
    <row r="36" spans="2:16" x14ac:dyDescent="0.4">
      <c r="B36" s="50" t="s">
        <v>159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</row>
    <row r="37" spans="2:16" x14ac:dyDescent="0.4">
      <c r="B37" s="50"/>
      <c r="D37" s="35"/>
      <c r="E37" s="35"/>
      <c r="F37" s="35"/>
      <c r="G37" s="35"/>
      <c r="H37" s="35"/>
      <c r="I37" s="35"/>
      <c r="J37" s="35"/>
      <c r="K37" s="35"/>
      <c r="L37" s="35"/>
      <c r="M37" s="35"/>
    </row>
    <row r="38" spans="2:16" x14ac:dyDescent="0.4">
      <c r="B38" s="50" t="s">
        <v>162</v>
      </c>
      <c r="C38" s="50" t="s">
        <v>172</v>
      </c>
      <c r="D38" s="35">
        <f>('Income Statement'!B25*-1)/AVERAGE('Balance Sheet'!B37:C37)</f>
        <v>4.172461752433936E-3</v>
      </c>
      <c r="E38" s="35">
        <f>('Income Statement'!C25*-1)/AVERAGE('Balance Sheet'!C37:D37)</f>
        <v>-2.4906600249066002E-3</v>
      </c>
      <c r="F38" s="35">
        <f>('Income Statement'!D25*-1)/AVERAGE('Balance Sheet'!D37:E37)</f>
        <v>2.8972783143107989E-2</v>
      </c>
      <c r="G38" s="35">
        <f>('Income Statement'!E25*-1)/AVERAGE('Balance Sheet'!E37:F37)</f>
        <v>1.8128844286176757E-2</v>
      </c>
      <c r="H38" s="35">
        <f>('Income Statement'!F25*-1)/AVERAGE('Balance Sheet'!F37:G37)</f>
        <v>6.9330414158000368E-3</v>
      </c>
      <c r="I38" s="35">
        <f>('Income Statement'!G25*-1)/AVERAGE('Balance Sheet'!G37:H37)</f>
        <v>1.7005332180429458E-2</v>
      </c>
      <c r="J38" s="35">
        <f>('Income Statement'!H25*-1)/AVERAGE('Balance Sheet'!H37:I37)</f>
        <v>1.5579919215233698E-2</v>
      </c>
      <c r="K38" s="35">
        <f>('Income Statement'!I25*-1)/AVERAGE('Balance Sheet'!I37:J37)</f>
        <v>7.6146076146076146E-3</v>
      </c>
      <c r="L38" s="35">
        <f>('Income Statement'!J25*-1)/AVERAGE('Balance Sheet'!J37:K37)</f>
        <v>9.4585259578085969E-3</v>
      </c>
      <c r="M38" s="35">
        <f>('Income Statement'!K25*-1)/AVERAGE('Balance Sheet'!K37:L37)</f>
        <v>2.7833846807606501E-2</v>
      </c>
      <c r="O38" s="37">
        <f t="shared" ref="O38" si="14">AVERAGE(D38:M38)</f>
        <v>1.3320870234829798E-2</v>
      </c>
      <c r="P38">
        <f t="shared" ref="P38" si="15">_xlfn.STDEV.S(D38:M38)</f>
        <v>1.0107122920851936E-2</v>
      </c>
    </row>
    <row r="39" spans="2:16" x14ac:dyDescent="0.4">
      <c r="B39" s="50" t="s">
        <v>159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</row>
    <row r="40" spans="2:16" x14ac:dyDescent="0.4">
      <c r="D40" s="35"/>
      <c r="E40" s="35"/>
      <c r="F40" s="35"/>
      <c r="G40" s="35"/>
      <c r="H40" s="35"/>
      <c r="I40" s="35"/>
      <c r="J40" s="35"/>
      <c r="K40" s="35"/>
      <c r="L40" s="35"/>
      <c r="M40" s="35"/>
    </row>
    <row r="41" spans="2:16" x14ac:dyDescent="0.4">
      <c r="B41" s="50" t="s">
        <v>162</v>
      </c>
      <c r="C41" s="50" t="s">
        <v>173</v>
      </c>
      <c r="D41" s="35">
        <f>'Income Statement'!B32/'Income Statement'!B16</f>
        <v>9.2133620689655166E-2</v>
      </c>
      <c r="E41" s="35">
        <f>'Income Statement'!C32/'Income Statement'!C16</f>
        <v>9.8170900327894758E-2</v>
      </c>
      <c r="F41" s="35">
        <f>'Income Statement'!D32/'Income Statement'!D16</f>
        <v>9.6873988272959455E-2</v>
      </c>
      <c r="G41" s="35">
        <f>'Income Statement'!E32/'Income Statement'!E16</f>
        <v>0.1069572889774844</v>
      </c>
      <c r="H41" s="35">
        <f>'Income Statement'!F32/'Income Statement'!F16</f>
        <v>0.11613540894489746</v>
      </c>
      <c r="I41" s="35">
        <f>'Income Statement'!G32/'Income Statement'!G16</f>
        <v>0.12343522561863174</v>
      </c>
      <c r="J41" s="35">
        <f>'Income Statement'!H32/'Income Statement'!H16</f>
        <v>5.3108772701046789E-2</v>
      </c>
      <c r="K41" s="35">
        <f>'Income Statement'!I32/'Income Statement'!I16</f>
        <v>0.10299869621903521</v>
      </c>
      <c r="L41" s="35">
        <f>'Income Statement'!J32/'Income Statement'!J16</f>
        <v>6.7882255434056085E-2</v>
      </c>
      <c r="M41" s="35">
        <f>'Income Statement'!K32/'Income Statement'!K16</f>
        <v>0.12858682473393507</v>
      </c>
      <c r="O41" s="37">
        <f t="shared" ref="O41:O42" si="16">AVERAGE(D41:M41)</f>
        <v>9.8628298191959618E-2</v>
      </c>
      <c r="P41">
        <f t="shared" ref="P41:P42" si="17">_xlfn.STDEV.S(D41:M41)</f>
        <v>2.3501022087465941E-2</v>
      </c>
    </row>
    <row r="42" spans="2:16" x14ac:dyDescent="0.4">
      <c r="B42" s="50" t="s">
        <v>159</v>
      </c>
      <c r="D42" s="35">
        <f>(Competitors!N18+Competitors!N107+Competitors!N191+Competitors!N275+Competitors!N366+Competitors!N453)/6</f>
        <v>4.3791247113653044E-2</v>
      </c>
      <c r="E42" s="35">
        <f>(Competitors!O18+Competitors!O107+Competitors!O191+Competitors!O275+Competitors!O366+Competitors!O453)/6</f>
        <v>4.0966693723534973E-2</v>
      </c>
      <c r="F42" s="35">
        <f>(Competitors!P18+Competitors!P107+Competitors!P191+Competitors!P275+Competitors!P366+Competitors!P453)/6</f>
        <v>4.3353275984666394E-2</v>
      </c>
      <c r="G42" s="35">
        <f>(Competitors!Q18+Competitors!Q107+Competitors!Q191+Competitors!Q275+Competitors!Q366+Competitors!Q453)/6</f>
        <v>5.1523101507403669E-2</v>
      </c>
      <c r="H42" s="35">
        <f>(Competitors!R18+Competitors!R107+Competitors!R191+Competitors!R275+Competitors!R366+Competitors!R453)/6</f>
        <v>4.6560234484784614E-2</v>
      </c>
      <c r="I42" s="35">
        <f>(Competitors!S18+Competitors!S107+Competitors!S191+Competitors!S275+Competitors!S366+Competitors!S453)/6</f>
        <v>5.1829544262056042E-2</v>
      </c>
      <c r="J42" s="35">
        <f>(Competitors!T18+Competitors!T107+Competitors!T191+Competitors!T275+Competitors!T366+Competitors!T453)/6</f>
        <v>3.2124403193464483E-2</v>
      </c>
      <c r="K42" s="35">
        <f>(Competitors!U18+Competitors!U107+Competitors!U191+Competitors!U275+Competitors!U366+Competitors!U453)/6</f>
        <v>3.6131792553827265E-2</v>
      </c>
      <c r="L42" s="35">
        <f>(Competitors!V18+Competitors!V107+Competitors!V191+Competitors!V275+Competitors!V366+Competitors!V453)/6</f>
        <v>5.7045804511178855E-2</v>
      </c>
      <c r="M42" s="35">
        <f>(Competitors!W18+Competitors!W107+Competitors!W191+Competitors!W275+Competitors!W366+Competitors!W453)/6</f>
        <v>-1.1729168038994903E-2</v>
      </c>
      <c r="O42" s="37">
        <f t="shared" si="16"/>
        <v>3.9159692929557441E-2</v>
      </c>
      <c r="P42">
        <f t="shared" si="17"/>
        <v>1.9375535390950417E-2</v>
      </c>
    </row>
    <row r="43" spans="2:16" x14ac:dyDescent="0.4">
      <c r="B43" s="50"/>
      <c r="D43" s="35"/>
      <c r="E43" s="35"/>
      <c r="F43" s="35"/>
      <c r="G43" s="35"/>
      <c r="H43" s="35"/>
      <c r="I43" s="35"/>
      <c r="J43" s="35"/>
      <c r="K43" s="35"/>
      <c r="L43" s="35"/>
      <c r="M43" s="35"/>
    </row>
    <row r="44" spans="2:16" x14ac:dyDescent="0.4">
      <c r="B44" s="50" t="s">
        <v>162</v>
      </c>
      <c r="C44" s="50" t="s">
        <v>174</v>
      </c>
      <c r="D44" s="35">
        <f>'Balance Sheet'!B30/'Income Statement'!B16</f>
        <v>0.15090351458885942</v>
      </c>
      <c r="E44" s="35">
        <f>'Balance Sheet'!C30/'Income Statement'!C16</f>
        <v>0.14348358550942203</v>
      </c>
      <c r="F44" s="35">
        <f>'Balance Sheet'!D30/'Income Statement'!D16</f>
        <v>0.15903449764380015</v>
      </c>
      <c r="G44" s="35">
        <f>'Balance Sheet'!E30/'Income Statement'!E16</f>
        <v>0.19875167478186986</v>
      </c>
      <c r="H44" s="35">
        <f>'Balance Sheet'!F30/'Income Statement'!F16</f>
        <v>0.16147763775636273</v>
      </c>
      <c r="I44" s="35">
        <f>'Balance Sheet'!G30/'Income Statement'!G16</f>
        <v>0.14727802037845705</v>
      </c>
      <c r="J44" s="35">
        <f>'Balance Sheet'!H30/'Income Statement'!H16</f>
        <v>0.15243014534164903</v>
      </c>
      <c r="K44" s="35">
        <f>'Balance Sheet'!I30/'Income Statement'!I16</f>
        <v>0.19485134340568039</v>
      </c>
      <c r="L44" s="35">
        <f>'Balance Sheet'!J30/'Income Statement'!J16</f>
        <v>0.19870063898617757</v>
      </c>
      <c r="M44" s="35">
        <f>'Balance Sheet'!K30/'Income Statement'!K16</f>
        <v>0.19980690646189769</v>
      </c>
      <c r="O44" s="37">
        <f t="shared" ref="O44" si="18">AVERAGE(D44:M44)</f>
        <v>0.17067179648541758</v>
      </c>
      <c r="P44">
        <f t="shared" ref="P44" si="19">_xlfn.STDEV.S(D44:M44)</f>
        <v>2.4123686748278268E-2</v>
      </c>
    </row>
    <row r="45" spans="2:16" x14ac:dyDescent="0.4">
      <c r="B45" s="50" t="s">
        <v>159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</row>
    <row r="46" spans="2:16" x14ac:dyDescent="0.4">
      <c r="B46" s="50"/>
      <c r="D46" s="35"/>
      <c r="E46" s="35"/>
      <c r="F46" s="35"/>
      <c r="G46" s="35"/>
      <c r="H46" s="35"/>
      <c r="I46" s="35"/>
      <c r="J46" s="35"/>
      <c r="K46" s="35"/>
      <c r="L46" s="35"/>
      <c r="M46" s="35"/>
    </row>
    <row r="47" spans="2:16" x14ac:dyDescent="0.4">
      <c r="B47" s="50" t="s">
        <v>162</v>
      </c>
      <c r="C47" s="50" t="s">
        <v>175</v>
      </c>
      <c r="D47" s="35" t="e">
        <f>('Balance Sheet'!B25-'Balance Sheet'!A25)/AVERAGE('Balance Sheet'!A24:B24)</f>
        <v>#VALUE!</v>
      </c>
      <c r="E47" s="35">
        <f>('Balance Sheet'!C25-'Balance Sheet'!B25)/AVERAGE('Balance Sheet'!B24:C24)</f>
        <v>1.545048399106478E-2</v>
      </c>
      <c r="F47" s="35">
        <f>('Balance Sheet'!D25-'Balance Sheet'!C25)/AVERAGE('Balance Sheet'!C24:D24)</f>
        <v>5.7679180887372013E-2</v>
      </c>
      <c r="G47" s="35">
        <f>('Balance Sheet'!E25-'Balance Sheet'!D25)/AVERAGE('Balance Sheet'!D24:E24)</f>
        <v>-7.1587655106586066E-3</v>
      </c>
      <c r="H47" s="35">
        <f>('Balance Sheet'!F25-'Balance Sheet'!E25)/AVERAGE('Balance Sheet'!E24:F24)</f>
        <v>2.643764002987304E-2</v>
      </c>
      <c r="I47" s="35">
        <f>('Balance Sheet'!G25-'Balance Sheet'!F25)/AVERAGE('Balance Sheet'!F24:G24)</f>
        <v>6.0149373166177647E-2</v>
      </c>
      <c r="J47" s="35">
        <f>('Balance Sheet'!H25-'Balance Sheet'!G25)/AVERAGE('Balance Sheet'!G24:H24)</f>
        <v>5.555225829426079E-2</v>
      </c>
      <c r="K47" s="35">
        <f>('Balance Sheet'!I25-'Balance Sheet'!H25)/AVERAGE('Balance Sheet'!H24:I24)</f>
        <v>3.1372549019607843E-2</v>
      </c>
      <c r="L47" s="35">
        <f>('Balance Sheet'!J25-'Balance Sheet'!I25)/AVERAGE('Balance Sheet'!I24:J24)</f>
        <v>7.3183481442760066E-3</v>
      </c>
      <c r="M47" s="35">
        <f>('Balance Sheet'!K25-'Balance Sheet'!J25)/AVERAGE('Balance Sheet'!J24:K24)</f>
        <v>3.6710272791806102E-2</v>
      </c>
      <c r="O47" s="37">
        <f>AVERAGE(E47:M47)</f>
        <v>3.1501260090419959E-2</v>
      </c>
      <c r="P47" t="e">
        <f t="shared" ref="P47" si="20">_xlfn.STDEV.S(D47:M47)</f>
        <v>#VALUE!</v>
      </c>
    </row>
    <row r="48" spans="2:16" x14ac:dyDescent="0.4">
      <c r="B48" s="50" t="s">
        <v>159</v>
      </c>
      <c r="D48" s="35"/>
      <c r="E48" s="35"/>
      <c r="F48" s="35"/>
      <c r="G48" s="35"/>
      <c r="H48" s="35"/>
      <c r="I48" s="35"/>
      <c r="J48" s="35"/>
      <c r="K48" s="35"/>
      <c r="L48" s="35"/>
      <c r="M48" s="35"/>
    </row>
    <row r="49" spans="2:16" x14ac:dyDescent="0.4">
      <c r="B49" s="50"/>
      <c r="D49" s="35"/>
      <c r="E49" s="35"/>
      <c r="F49" s="35"/>
      <c r="G49" s="35"/>
      <c r="H49" s="35"/>
      <c r="I49" s="35"/>
      <c r="J49" s="35"/>
      <c r="K49" s="35"/>
      <c r="L49" s="35"/>
      <c r="M49" s="35"/>
    </row>
    <row r="50" spans="2:16" x14ac:dyDescent="0.4">
      <c r="B50" s="50" t="s">
        <v>162</v>
      </c>
      <c r="C50" s="50" t="s">
        <v>176</v>
      </c>
      <c r="D50" s="35">
        <f>'Balance Sheet'!B24/'Income Statement'!B16</f>
        <v>0.21734084880636606</v>
      </c>
      <c r="E50" s="35">
        <f>'Balance Sheet'!C24/'Income Statement'!C16</f>
        <v>0.21727965867340893</v>
      </c>
      <c r="F50" s="35">
        <f>'Balance Sheet'!D24/'Income Statement'!D16</f>
        <v>0.22374905572142884</v>
      </c>
      <c r="G50" s="35">
        <f>'Balance Sheet'!E24/'Income Statement'!E16</f>
        <v>0.20757491585242313</v>
      </c>
      <c r="H50" s="35">
        <f>'Balance Sheet'!F24/'Income Statement'!F16</f>
        <v>0.21738324684951815</v>
      </c>
      <c r="I50" s="35">
        <f>'Balance Sheet'!G24/'Income Statement'!G16</f>
        <v>0.23167394468704514</v>
      </c>
      <c r="J50" s="35">
        <f>'Balance Sheet'!H24/'Income Statement'!H16</f>
        <v>0.24427837459131246</v>
      </c>
      <c r="K50" s="35">
        <f>'Balance Sheet'!I24/'Income Statement'!I16</f>
        <v>0.24206866579747935</v>
      </c>
      <c r="L50" s="35">
        <f>'Balance Sheet'!J24/'Income Statement'!J16</f>
        <v>0.25829478918803306</v>
      </c>
      <c r="M50" s="35">
        <f>'Balance Sheet'!K24/'Income Statement'!K16</f>
        <v>0.22589698684269613</v>
      </c>
      <c r="O50" s="37">
        <f t="shared" ref="O50" si="21">AVERAGE(D50:M50)</f>
        <v>0.22855404870097112</v>
      </c>
      <c r="P50">
        <f t="shared" ref="P50" si="22">_xlfn.STDEV.S(D50:M50)</f>
        <v>1.5535089966327997E-2</v>
      </c>
    </row>
    <row r="51" spans="2:16" x14ac:dyDescent="0.4">
      <c r="B51" s="50" t="s">
        <v>159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</row>
    <row r="52" spans="2:16" x14ac:dyDescent="0.4">
      <c r="B52" s="50"/>
      <c r="D52" s="35"/>
      <c r="E52" s="35"/>
      <c r="F52" s="35"/>
      <c r="G52" s="35"/>
      <c r="H52" s="35"/>
      <c r="I52" s="35"/>
      <c r="J52" s="35"/>
      <c r="K52" s="35"/>
      <c r="L52" s="35"/>
      <c r="M52" s="35"/>
    </row>
    <row r="53" spans="2:16" x14ac:dyDescent="0.4">
      <c r="B53" s="50" t="s">
        <v>162</v>
      </c>
      <c r="C53" s="50" t="s">
        <v>177</v>
      </c>
      <c r="D53" s="35">
        <f>SUM('Balance Sheet'!B27:B28)/'Income Statement'!B16</f>
        <v>6.8592506631299732E-2</v>
      </c>
      <c r="E53" s="35">
        <f>SUM('Balance Sheet'!C27:C28)/'Income Statement'!C16</f>
        <v>5.949512108402797E-2</v>
      </c>
      <c r="F53" s="35">
        <f>SUM('Balance Sheet'!D27:D28)/'Income Statement'!D16</f>
        <v>7.4247275081837483E-2</v>
      </c>
      <c r="G53" s="35">
        <f>SUM('Balance Sheet'!E27:E28)/'Income Statement'!E16</f>
        <v>8.5389366360576452E-2</v>
      </c>
      <c r="H53" s="35">
        <f>SUM('Balance Sheet'!F27:F28)/'Income Statement'!F16</f>
        <v>8.8059056090931551E-2</v>
      </c>
      <c r="I53" s="35">
        <f>SUM('Balance Sheet'!G27:G28)/'Income Statement'!G16</f>
        <v>9.3420669577874815E-2</v>
      </c>
      <c r="J53" s="35">
        <f>SUM('Balance Sheet'!H27:H28)/'Income Statement'!H16</f>
        <v>8.099568645767509E-2</v>
      </c>
      <c r="K53" s="35">
        <f>SUM('Balance Sheet'!I27:I28)/'Income Statement'!I16</f>
        <v>6.2581486310299875E-2</v>
      </c>
      <c r="L53" s="35">
        <f>SUM('Balance Sheet'!J27:J28)/'Income Statement'!J16</f>
        <v>0.15827607411170228</v>
      </c>
      <c r="M53" s="35">
        <f>SUM('Balance Sheet'!K27:K28)/'Income Statement'!K16</f>
        <v>0.1469531635906417</v>
      </c>
      <c r="O53" s="37">
        <f t="shared" ref="O53" si="23">AVERAGE(D53:M53)</f>
        <v>9.1801040529686712E-2</v>
      </c>
      <c r="P53">
        <f t="shared" ref="P53" si="24">_xlfn.STDEV.S(D53:M53)</f>
        <v>3.3959785307276079E-2</v>
      </c>
    </row>
    <row r="54" spans="2:16" x14ac:dyDescent="0.4">
      <c r="B54" s="50" t="s">
        <v>159</v>
      </c>
      <c r="D54" s="35"/>
      <c r="E54" s="35"/>
      <c r="F54" s="35"/>
      <c r="G54" s="35"/>
      <c r="H54" s="35"/>
      <c r="I54" s="35"/>
      <c r="J54" s="35"/>
      <c r="K54" s="35"/>
      <c r="L54" s="35"/>
      <c r="M54" s="35"/>
    </row>
    <row r="55" spans="2:16" x14ac:dyDescent="0.4">
      <c r="B55" s="50"/>
      <c r="D55" s="35"/>
      <c r="E55" s="35"/>
      <c r="F55" s="35"/>
      <c r="G55" s="35"/>
      <c r="H55" s="35"/>
      <c r="I55" s="35"/>
      <c r="J55" s="35"/>
      <c r="K55" s="35"/>
      <c r="L55" s="35"/>
      <c r="M55" s="35"/>
    </row>
    <row r="56" spans="2:16" x14ac:dyDescent="0.4">
      <c r="B56" s="50"/>
      <c r="C56" s="38" t="s">
        <v>178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</row>
    <row r="57" spans="2:16" x14ac:dyDescent="0.4">
      <c r="B57" s="50"/>
      <c r="C57" s="38"/>
      <c r="D57" s="35"/>
      <c r="E57" s="35"/>
      <c r="F57" s="35"/>
      <c r="G57" s="35"/>
      <c r="H57" s="35"/>
      <c r="I57" s="35"/>
      <c r="J57" s="35"/>
      <c r="K57" s="35"/>
      <c r="L57" s="35"/>
      <c r="M57" s="35"/>
    </row>
    <row r="58" spans="2:16" x14ac:dyDescent="0.4">
      <c r="B58" s="50" t="s">
        <v>162</v>
      </c>
      <c r="C58" s="38" t="s">
        <v>143</v>
      </c>
      <c r="D58" s="35">
        <f>D25</f>
        <v>0.5660228779840849</v>
      </c>
      <c r="E58" s="35">
        <f t="shared" ref="E58:M58" si="25">E25</f>
        <v>0.5640974993086556</v>
      </c>
      <c r="F58" s="35">
        <f t="shared" si="25"/>
        <v>0.55228605345516024</v>
      </c>
      <c r="G58" s="35">
        <f t="shared" si="25"/>
        <v>0.54030914022417564</v>
      </c>
      <c r="H58" s="35">
        <f t="shared" si="25"/>
        <v>0.53758957252285644</v>
      </c>
      <c r="I58" s="35">
        <f t="shared" si="25"/>
        <v>0.55423580786026205</v>
      </c>
      <c r="J58" s="35">
        <f t="shared" si="25"/>
        <v>0.56161222078742756</v>
      </c>
      <c r="K58" s="35">
        <f t="shared" si="25"/>
        <v>0.55328885139453432</v>
      </c>
      <c r="L58" s="35">
        <f t="shared" si="25"/>
        <v>0.5657834933026763</v>
      </c>
      <c r="M58" s="35">
        <f t="shared" si="25"/>
        <v>0.55179846423279</v>
      </c>
      <c r="O58" s="37">
        <f t="shared" ref="O58" si="26">AVERAGE(D58:M58)</f>
        <v>0.5547023981072623</v>
      </c>
      <c r="P58">
        <f t="shared" ref="P58" si="27">_xlfn.STDEV.S(D58:M58)</f>
        <v>1.0019201329841963E-2</v>
      </c>
    </row>
    <row r="59" spans="2:16" x14ac:dyDescent="0.4">
      <c r="B59" s="50" t="s">
        <v>159</v>
      </c>
      <c r="C59" s="38"/>
      <c r="D59" s="35"/>
      <c r="E59" s="35"/>
      <c r="F59" s="35"/>
      <c r="G59" s="35"/>
      <c r="H59" s="35"/>
      <c r="I59" s="35"/>
      <c r="J59" s="35"/>
      <c r="K59" s="35"/>
      <c r="L59" s="35"/>
      <c r="M59" s="35"/>
    </row>
    <row r="60" spans="2:16" x14ac:dyDescent="0.4">
      <c r="B60" s="50"/>
      <c r="C60" s="38"/>
      <c r="D60" s="35"/>
      <c r="E60" s="35"/>
      <c r="F60" s="35"/>
      <c r="G60" s="35"/>
      <c r="H60" s="35"/>
      <c r="I60" s="35"/>
      <c r="J60" s="35"/>
      <c r="K60" s="35"/>
      <c r="L60" s="35"/>
      <c r="M60" s="35"/>
    </row>
    <row r="61" spans="2:16" x14ac:dyDescent="0.4">
      <c r="B61" s="50" t="s">
        <v>162</v>
      </c>
      <c r="C61" s="38" t="s">
        <v>179</v>
      </c>
      <c r="D61" s="35"/>
      <c r="E61" s="35"/>
      <c r="F61" s="35"/>
      <c r="G61" s="35"/>
      <c r="H61" s="35"/>
      <c r="I61" s="35"/>
      <c r="J61" s="35"/>
      <c r="K61" s="35"/>
      <c r="L61" s="35"/>
      <c r="M61" s="35"/>
    </row>
    <row r="62" spans="2:16" x14ac:dyDescent="0.4">
      <c r="B62" s="50" t="s">
        <v>159</v>
      </c>
      <c r="C62" s="38"/>
      <c r="D62" s="35"/>
      <c r="E62" s="35"/>
      <c r="F62" s="35"/>
      <c r="G62" s="35"/>
      <c r="H62" s="35"/>
      <c r="I62" s="35"/>
      <c r="J62" s="35"/>
      <c r="K62" s="35"/>
      <c r="L62" s="35"/>
      <c r="M62" s="35"/>
    </row>
    <row r="63" spans="2:16" x14ac:dyDescent="0.4">
      <c r="B63" s="50"/>
      <c r="C63" s="38"/>
      <c r="D63" s="35"/>
      <c r="E63" s="35"/>
      <c r="F63" s="35"/>
      <c r="G63" s="35"/>
      <c r="H63" s="35"/>
      <c r="I63" s="35"/>
      <c r="J63" s="35"/>
      <c r="K63" s="35"/>
      <c r="L63" s="35"/>
      <c r="M63" s="35"/>
    </row>
    <row r="64" spans="2:16" x14ac:dyDescent="0.4">
      <c r="B64" s="50" t="s">
        <v>162</v>
      </c>
      <c r="C64" s="50" t="s">
        <v>180</v>
      </c>
      <c r="D64" s="35">
        <f>'Income Statement'!B16/'Balance Sheet'!B29</f>
        <v>1.5601681215648238</v>
      </c>
      <c r="E64" s="35">
        <f>'Income Statement'!C16/'Balance Sheet'!C29</f>
        <v>1.4395473157415832</v>
      </c>
      <c r="F64" s="35">
        <f>'Income Statement'!D16/'Balance Sheet'!D29</f>
        <v>1.495052167365817</v>
      </c>
      <c r="G64" s="35">
        <f>'Income Statement'!E16/'Balance Sheet'!E29</f>
        <v>1.4167129629629629</v>
      </c>
      <c r="H64" s="35">
        <f>'Income Statement'!F16/'Balance Sheet'!F29</f>
        <v>1.5131800336511498</v>
      </c>
      <c r="I64" s="35">
        <f>'Income Statement'!G16/'Balance Sheet'!G29</f>
        <v>1.476847671868954</v>
      </c>
      <c r="J64" s="35">
        <f>'Income Statement'!H16/'Balance Sheet'!H29</f>
        <v>1.6150603478878238</v>
      </c>
      <c r="K64" s="35">
        <f>'Income Statement'!I16/'Balance Sheet'!I29</f>
        <v>1.6493232702281064</v>
      </c>
      <c r="L64" s="35">
        <f>'Income Statement'!J16/'Balance Sheet'!J29</f>
        <v>1.1933826813859996</v>
      </c>
      <c r="M64" s="35">
        <f>'Income Statement'!K16/'Balance Sheet'!K29</f>
        <v>1.180127186009539</v>
      </c>
      <c r="O64" s="37">
        <f t="shared" ref="O64" si="28">AVERAGE(D64:M64)</f>
        <v>1.4539401758666761</v>
      </c>
      <c r="P64">
        <f t="shared" ref="P64" si="29">_xlfn.STDEV.S(D64:M64)</f>
        <v>0.1583244667544651</v>
      </c>
    </row>
    <row r="65" spans="2:16" x14ac:dyDescent="0.4">
      <c r="B65" s="50" t="s">
        <v>159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</row>
    <row r="66" spans="2:16" x14ac:dyDescent="0.4">
      <c r="D66" s="35"/>
      <c r="E66" s="35"/>
      <c r="F66" s="35"/>
      <c r="G66" s="35"/>
      <c r="H66" s="35"/>
      <c r="I66" s="35"/>
      <c r="J66" s="35"/>
      <c r="K66" s="35"/>
      <c r="L66" s="35"/>
      <c r="M66" s="35"/>
    </row>
    <row r="67" spans="2:16" x14ac:dyDescent="0.4">
      <c r="B67" s="50" t="s">
        <v>162</v>
      </c>
      <c r="C67" s="50" t="s">
        <v>181</v>
      </c>
      <c r="D67" s="76">
        <f>'Income Statement'!B16/'Balance Sheet'!B19</f>
        <v>7.3560975609756101</v>
      </c>
      <c r="E67" s="76">
        <f>'Income Statement'!C16/'Balance Sheet'!C19</f>
        <v>8.1209496310555025</v>
      </c>
      <c r="F67" s="76">
        <f>'Income Statement'!D16/'Balance Sheet'!D19</f>
        <v>8.0952242283051827</v>
      </c>
      <c r="G67" s="76">
        <f>'Income Statement'!E16/'Balance Sheet'!E19</f>
        <v>9.1128648004764745</v>
      </c>
      <c r="H67" s="76">
        <f>'Income Statement'!F16/'Balance Sheet'!F19</f>
        <v>9.9895094106757174</v>
      </c>
      <c r="I67" s="76">
        <f>'Income Statement'!G16/'Balance Sheet'!G19</f>
        <v>9.3418547729127006</v>
      </c>
      <c r="J67" s="76">
        <f>'Income Statement'!H16/'Balance Sheet'!H19</f>
        <v>10.405088622069755</v>
      </c>
      <c r="K67" s="76">
        <f>'Income Statement'!I16/'Balance Sheet'!I19</f>
        <v>9.1566011235955056</v>
      </c>
      <c r="L67" s="76">
        <f>'Income Statement'!J16/'Balance Sheet'!J19</f>
        <v>13.606038559476174</v>
      </c>
      <c r="M67" s="76">
        <f>'Income Statement'!K16/'Balance Sheet'!K19</f>
        <v>9.9793860631861975</v>
      </c>
      <c r="O67" s="44">
        <f t="shared" ref="O67" si="30">AVERAGE(D67:M67)</f>
        <v>9.5163614772728824</v>
      </c>
      <c r="P67">
        <f t="shared" ref="P67" si="31">_xlfn.STDEV.S(D67:M67)</f>
        <v>1.7291549145880125</v>
      </c>
    </row>
    <row r="68" spans="2:16" x14ac:dyDescent="0.4">
      <c r="B68" s="50" t="s">
        <v>159</v>
      </c>
      <c r="D68" s="76"/>
      <c r="E68" s="76"/>
      <c r="F68" s="76"/>
      <c r="G68" s="76"/>
      <c r="H68" s="76"/>
      <c r="I68" s="76"/>
      <c r="J68" s="76"/>
      <c r="K68" s="76"/>
      <c r="L68" s="76"/>
      <c r="M68" s="76"/>
      <c r="O68" s="44"/>
    </row>
    <row r="69" spans="2:16" x14ac:dyDescent="0.4">
      <c r="B69" s="50"/>
      <c r="D69" s="76"/>
      <c r="E69" s="76"/>
      <c r="F69" s="76"/>
      <c r="G69" s="76"/>
      <c r="H69" s="76"/>
      <c r="I69" s="76"/>
      <c r="J69" s="76"/>
      <c r="K69" s="76"/>
      <c r="L69" s="76"/>
      <c r="M69" s="76"/>
      <c r="O69" s="44"/>
    </row>
    <row r="70" spans="2:16" x14ac:dyDescent="0.4">
      <c r="B70" s="50" t="s">
        <v>162</v>
      </c>
      <c r="C70" s="50" t="s">
        <v>182</v>
      </c>
      <c r="D70" s="76">
        <f>360/D67</f>
        <v>48.938992042440319</v>
      </c>
      <c r="E70" s="76">
        <f t="shared" ref="E70:M70" si="32">360/E67</f>
        <v>44.329791016473749</v>
      </c>
      <c r="F70" s="76">
        <f t="shared" si="32"/>
        <v>44.470664412388942</v>
      </c>
      <c r="G70" s="76">
        <f t="shared" si="32"/>
        <v>39.504591353223752</v>
      </c>
      <c r="H70" s="76">
        <f t="shared" si="32"/>
        <v>36.037805782060786</v>
      </c>
      <c r="I70" s="76">
        <f t="shared" si="32"/>
        <v>38.536244541484713</v>
      </c>
      <c r="J70" s="76">
        <f t="shared" si="32"/>
        <v>34.59845591669643</v>
      </c>
      <c r="K70" s="76">
        <f t="shared" si="32"/>
        <v>39.315898458470741</v>
      </c>
      <c r="L70" s="76">
        <f t="shared" si="32"/>
        <v>26.458840199983957</v>
      </c>
      <c r="M70" s="76">
        <f t="shared" si="32"/>
        <v>36.074363464906369</v>
      </c>
      <c r="O70" s="44">
        <f t="shared" ref="O70" si="33">AVERAGE(D70:M70)</f>
        <v>38.826564718812975</v>
      </c>
      <c r="P70">
        <f t="shared" ref="P70" si="34">_xlfn.STDEV.S(D70:M70)</f>
        <v>6.2483358033829131</v>
      </c>
    </row>
    <row r="71" spans="2:16" x14ac:dyDescent="0.4">
      <c r="B71" s="50" t="s">
        <v>159</v>
      </c>
      <c r="D71" s="76"/>
      <c r="E71" s="76"/>
      <c r="F71" s="76"/>
      <c r="G71" s="76"/>
      <c r="H71" s="76"/>
      <c r="I71" s="76"/>
      <c r="J71" s="76"/>
      <c r="K71" s="76"/>
      <c r="L71" s="76"/>
      <c r="M71" s="76"/>
      <c r="O71" s="44"/>
    </row>
    <row r="72" spans="2:16" x14ac:dyDescent="0.4">
      <c r="D72" s="76"/>
      <c r="E72" s="76"/>
      <c r="F72" s="76"/>
      <c r="G72" s="76"/>
      <c r="H72" s="76"/>
      <c r="I72" s="76"/>
      <c r="J72" s="76"/>
      <c r="K72" s="76"/>
      <c r="L72" s="76"/>
      <c r="M72" s="76"/>
      <c r="O72" s="44"/>
    </row>
    <row r="73" spans="2:16" x14ac:dyDescent="0.4">
      <c r="B73" s="50" t="s">
        <v>162</v>
      </c>
      <c r="C73" s="50" t="s">
        <v>183</v>
      </c>
      <c r="D73" s="76">
        <f>'Income Statement'!B16/'Balance Sheet'!B30</f>
        <v>6.6267508926119199</v>
      </c>
      <c r="E73" s="76">
        <f>'Income Statement'!C16/'Balance Sheet'!C30</f>
        <v>6.9694383259911898</v>
      </c>
      <c r="F73" s="76">
        <f>'Income Statement'!D16/'Balance Sheet'!D30</f>
        <v>6.2879439040940968</v>
      </c>
      <c r="G73" s="76">
        <f>'Income Statement'!E16/'Balance Sheet'!E30</f>
        <v>5.0314041433738899</v>
      </c>
      <c r="H73" s="76">
        <f>'Income Statement'!F16/'Balance Sheet'!F30</f>
        <v>6.1928079571537875</v>
      </c>
      <c r="I73" s="76">
        <f>'Income Statement'!G16/'Balance Sheet'!G30</f>
        <v>6.7898794228108326</v>
      </c>
      <c r="J73" s="76">
        <f>'Income Statement'!H16/'Balance Sheet'!H30</f>
        <v>6.5603821196827683</v>
      </c>
      <c r="K73" s="76">
        <f>'Income Statement'!I16/'Balance Sheet'!I30</f>
        <v>5.1321175544476514</v>
      </c>
      <c r="L73" s="76">
        <f>'Income Statement'!J16/'Balance Sheet'!J30</f>
        <v>5.0326964477933265</v>
      </c>
      <c r="M73" s="76">
        <f>'Income Statement'!K16/'Balance Sheet'!K30</f>
        <v>5.0048320035959097</v>
      </c>
      <c r="O73" s="44">
        <f t="shared" ref="O73" si="35">AVERAGE(D73:M73)</f>
        <v>5.9628252771555381</v>
      </c>
      <c r="P73">
        <f t="shared" ref="P73" si="36">_xlfn.STDEV.S(D73:M73)</f>
        <v>0.8161062939988879</v>
      </c>
    </row>
    <row r="74" spans="2:16" x14ac:dyDescent="0.4">
      <c r="B74" s="50" t="s">
        <v>159</v>
      </c>
      <c r="D74" s="76"/>
      <c r="E74" s="76"/>
      <c r="F74" s="76"/>
      <c r="G74" s="76"/>
      <c r="H74" s="76"/>
      <c r="I74" s="76"/>
      <c r="J74" s="76"/>
      <c r="K74" s="76"/>
      <c r="L74" s="76"/>
      <c r="M74" s="76"/>
      <c r="O74" s="44"/>
    </row>
    <row r="75" spans="2:16" x14ac:dyDescent="0.4">
      <c r="B75" s="50"/>
      <c r="D75" s="76"/>
      <c r="E75" s="76"/>
      <c r="F75" s="76"/>
      <c r="G75" s="76"/>
      <c r="H75" s="76"/>
      <c r="I75" s="76"/>
      <c r="J75" s="76"/>
      <c r="K75" s="76"/>
      <c r="L75" s="76"/>
      <c r="M75" s="76"/>
      <c r="O75" s="44"/>
    </row>
    <row r="76" spans="2:16" x14ac:dyDescent="0.4">
      <c r="B76" s="50" t="s">
        <v>162</v>
      </c>
      <c r="C76" s="50" t="s">
        <v>184</v>
      </c>
      <c r="D76" s="76">
        <f>360/D73</f>
        <v>54.325265251989393</v>
      </c>
      <c r="E76" s="76">
        <f t="shared" ref="E76:M76" si="37">360/E73</f>
        <v>51.654090783391929</v>
      </c>
      <c r="F76" s="76">
        <f t="shared" si="37"/>
        <v>57.252419151768045</v>
      </c>
      <c r="G76" s="76">
        <f t="shared" si="37"/>
        <v>71.550602921473157</v>
      </c>
      <c r="H76" s="76">
        <f t="shared" si="37"/>
        <v>58.131949592290582</v>
      </c>
      <c r="I76" s="76">
        <f t="shared" si="37"/>
        <v>53.020087336244536</v>
      </c>
      <c r="J76" s="76">
        <f t="shared" si="37"/>
        <v>54.874852322993654</v>
      </c>
      <c r="K76" s="76">
        <f t="shared" si="37"/>
        <v>70.14648362604494</v>
      </c>
      <c r="L76" s="76">
        <f t="shared" si="37"/>
        <v>71.532230035023929</v>
      </c>
      <c r="M76" s="76">
        <f t="shared" si="37"/>
        <v>71.930486326283173</v>
      </c>
      <c r="O76" s="44">
        <f t="shared" ref="O76" si="38">AVERAGE(D76:M76)</f>
        <v>61.441846734750335</v>
      </c>
      <c r="P76">
        <f t="shared" ref="P76" si="39">_xlfn.STDEV.S(D76:M76)</f>
        <v>8.6845272293801603</v>
      </c>
    </row>
    <row r="77" spans="2:16" x14ac:dyDescent="0.4">
      <c r="B77" s="50" t="s">
        <v>159</v>
      </c>
      <c r="D77" s="76"/>
      <c r="E77" s="76"/>
      <c r="F77" s="76"/>
      <c r="G77" s="76"/>
      <c r="H77" s="76"/>
      <c r="I77" s="76"/>
      <c r="J77" s="76"/>
      <c r="K77" s="76"/>
      <c r="L77" s="76"/>
      <c r="M77" s="76"/>
    </row>
    <row r="78" spans="2:16" x14ac:dyDescent="0.4">
      <c r="D78" s="35"/>
      <c r="E78" s="35"/>
      <c r="F78" s="35"/>
      <c r="G78" s="35"/>
      <c r="H78" s="35"/>
      <c r="I78" s="35"/>
      <c r="J78" s="35"/>
      <c r="K78" s="35"/>
      <c r="L78" s="35"/>
      <c r="M78" s="35"/>
    </row>
    <row r="79" spans="2:16" x14ac:dyDescent="0.4">
      <c r="C79" s="38" t="s">
        <v>185</v>
      </c>
      <c r="D79" s="35"/>
      <c r="E79" s="35"/>
      <c r="F79" s="35"/>
      <c r="G79" s="35"/>
      <c r="H79" s="35"/>
      <c r="I79" s="35"/>
      <c r="J79" s="35"/>
      <c r="K79" s="35"/>
      <c r="L79" s="35"/>
      <c r="M79" s="35"/>
    </row>
    <row r="80" spans="2:16" x14ac:dyDescent="0.4">
      <c r="B80" s="50" t="s">
        <v>162</v>
      </c>
      <c r="C80" s="50" t="s">
        <v>186</v>
      </c>
      <c r="D80" s="35">
        <f>'Balance Sheet'!B40/'Balance Sheet'!B29</f>
        <v>0.32874232137083736</v>
      </c>
      <c r="E80" s="35">
        <f>'Balance Sheet'!C40/'Balance Sheet'!C29</f>
        <v>0.36555959963603274</v>
      </c>
      <c r="F80" s="35">
        <f>'Balance Sheet'!D40/'Balance Sheet'!D29</f>
        <v>0.41787673443046142</v>
      </c>
      <c r="G80" s="35">
        <f>'Balance Sheet'!E40/'Balance Sheet'!E29</f>
        <v>0.41171296296296295</v>
      </c>
      <c r="H80" s="35">
        <f>'Balance Sheet'!F40/'Balance Sheet'!F29</f>
        <v>0.42708917554683118</v>
      </c>
      <c r="I80" s="35">
        <f>'Balance Sheet'!G40/'Balance Sheet'!G29</f>
        <v>0.46657207962509134</v>
      </c>
      <c r="J80" s="35">
        <f>'Balance Sheet'!H40/'Balance Sheet'!H29</f>
        <v>0.56460773872914449</v>
      </c>
      <c r="K80" s="35">
        <f>'Balance Sheet'!I40/'Balance Sheet'!I29</f>
        <v>0.61883880760635834</v>
      </c>
      <c r="L80" s="35">
        <f>'Balance Sheet'!J40/'Balance Sheet'!J29</f>
        <v>0.74299661795673533</v>
      </c>
      <c r="M80" s="35">
        <f>'Balance Sheet'!K40/'Balance Sheet'!K29</f>
        <v>0.66171171171171173</v>
      </c>
      <c r="O80" s="37">
        <f t="shared" ref="O80" si="40">AVERAGE(D80:M80)</f>
        <v>0.5005707749576167</v>
      </c>
      <c r="P80">
        <f t="shared" ref="P80" si="41">_xlfn.STDEV.S(D80:M80)</f>
        <v>0.13818958711322177</v>
      </c>
    </row>
    <row r="81" spans="2:16" x14ac:dyDescent="0.4">
      <c r="B81" s="50" t="s">
        <v>159</v>
      </c>
      <c r="D81" s="35"/>
      <c r="E81" s="35"/>
      <c r="F81" s="35"/>
      <c r="G81" s="35"/>
      <c r="H81" s="35"/>
      <c r="I81" s="35"/>
      <c r="J81" s="35"/>
      <c r="K81" s="35"/>
      <c r="L81" s="35"/>
      <c r="M81" s="35"/>
    </row>
    <row r="82" spans="2:16" x14ac:dyDescent="0.4">
      <c r="D82" s="35"/>
      <c r="E82" s="35"/>
      <c r="F82" s="35"/>
      <c r="G82" s="35"/>
      <c r="H82" s="35"/>
      <c r="I82" s="35"/>
      <c r="J82" s="35"/>
      <c r="K82" s="35"/>
      <c r="L82" s="35"/>
      <c r="M82" s="35"/>
    </row>
    <row r="83" spans="2:16" x14ac:dyDescent="0.4">
      <c r="B83" s="50" t="s">
        <v>162</v>
      </c>
      <c r="C83" s="50" t="s">
        <v>187</v>
      </c>
      <c r="D83" s="76">
        <f>'Balance Sheet'!B40/'Balance Sheet'!B47</f>
        <v>0.48974087274829015</v>
      </c>
      <c r="E83" s="76">
        <f>'Balance Sheet'!C40/'Balance Sheet'!C47</f>
        <v>0.57619218357834345</v>
      </c>
      <c r="F83" s="76">
        <f>'Balance Sheet'!D40/'Balance Sheet'!D47</f>
        <v>0.71784922394678496</v>
      </c>
      <c r="G83" s="76">
        <f>'Balance Sheet'!E40/'Balance Sheet'!E47</f>
        <v>0.69985047611552686</v>
      </c>
      <c r="H83" s="76">
        <f>'Balance Sheet'!F40/'Balance Sheet'!F47</f>
        <v>0.74547234459128731</v>
      </c>
      <c r="I83" s="76">
        <f>'Balance Sheet'!G40/'Balance Sheet'!G47</f>
        <v>0.87466752639638912</v>
      </c>
      <c r="J83" s="76">
        <f>'Balance Sheet'!H40/'Balance Sheet'!H47</f>
        <v>1.2967794537301265</v>
      </c>
      <c r="K83" s="76">
        <f>'Balance Sheet'!I40/'Balance Sheet'!I47</f>
        <v>1.6235619469026548</v>
      </c>
      <c r="L83" s="76">
        <f>'Balance Sheet'!J40/'Balance Sheet'!J47</f>
        <v>2.8909993792675355</v>
      </c>
      <c r="M83" s="76">
        <f>'Balance Sheet'!K40/'Balance Sheet'!K47</f>
        <v>1.9560585885486019</v>
      </c>
      <c r="O83" s="44">
        <f t="shared" ref="O83" si="42">AVERAGE(D83:M83)</f>
        <v>1.187117199582554</v>
      </c>
      <c r="P83">
        <f t="shared" ref="P83" si="43">_xlfn.STDEV.S(D83:M83)</f>
        <v>0.76788848689403466</v>
      </c>
    </row>
    <row r="84" spans="2:16" x14ac:dyDescent="0.4">
      <c r="B84" s="50" t="s">
        <v>159</v>
      </c>
      <c r="D84" s="76"/>
      <c r="E84" s="76"/>
      <c r="F84" s="76"/>
      <c r="G84" s="76"/>
      <c r="H84" s="76"/>
      <c r="I84" s="76"/>
      <c r="J84" s="76"/>
      <c r="K84" s="76"/>
      <c r="L84" s="76"/>
      <c r="M84" s="76"/>
      <c r="O84" s="44"/>
    </row>
    <row r="85" spans="2:16" x14ac:dyDescent="0.4">
      <c r="D85" s="76"/>
      <c r="E85" s="76"/>
      <c r="F85" s="76"/>
      <c r="G85" s="76"/>
      <c r="H85" s="76"/>
      <c r="I85" s="76"/>
      <c r="J85" s="76"/>
      <c r="K85" s="76"/>
      <c r="L85" s="76"/>
      <c r="M85" s="76"/>
      <c r="O85" s="44"/>
    </row>
    <row r="86" spans="2:16" x14ac:dyDescent="0.4">
      <c r="B86" s="50" t="s">
        <v>162</v>
      </c>
      <c r="C86" s="50" t="s">
        <v>188</v>
      </c>
      <c r="D86" s="76">
        <f>'Balance Sheet'!B29/'Balance Sheet'!B47</f>
        <v>1.4897408727482901</v>
      </c>
      <c r="E86" s="76">
        <f>'Balance Sheet'!C29/'Balance Sheet'!C47</f>
        <v>1.5761921835783435</v>
      </c>
      <c r="F86" s="76">
        <f>'Balance Sheet'!D29/'Balance Sheet'!D47</f>
        <v>1.7178492239467849</v>
      </c>
      <c r="G86" s="76">
        <f>'Balance Sheet'!E29/'Balance Sheet'!E47</f>
        <v>1.6998504761155269</v>
      </c>
      <c r="H86" s="76">
        <f>'Balance Sheet'!F29/'Balance Sheet'!F47</f>
        <v>1.7454723445912874</v>
      </c>
      <c r="I86" s="76">
        <f>'Balance Sheet'!G29/'Balance Sheet'!G47</f>
        <v>1.8746675263963892</v>
      </c>
      <c r="J86" s="76">
        <f>'Balance Sheet'!H29/'Balance Sheet'!H47</f>
        <v>2.2967794537301263</v>
      </c>
      <c r="K86" s="76">
        <f>'Balance Sheet'!I29/'Balance Sheet'!I47</f>
        <v>2.623561946902655</v>
      </c>
      <c r="L86" s="76">
        <f>'Balance Sheet'!J29/'Balance Sheet'!J47</f>
        <v>3.8909993792675355</v>
      </c>
      <c r="M86" s="76">
        <f>'Balance Sheet'!K29/'Balance Sheet'!K47</f>
        <v>2.9560585885486019</v>
      </c>
      <c r="O86" s="44">
        <f t="shared" ref="O86" si="44">AVERAGE(D86:M86)</f>
        <v>2.1871171995825538</v>
      </c>
      <c r="P86">
        <f t="shared" ref="P86" si="45">_xlfn.STDEV.S(D86:M86)</f>
        <v>0.76788848689403533</v>
      </c>
    </row>
    <row r="87" spans="2:16" x14ac:dyDescent="0.4">
      <c r="B87" s="50" t="s">
        <v>159</v>
      </c>
      <c r="D87" s="76"/>
      <c r="E87" s="76"/>
      <c r="F87" s="76"/>
      <c r="G87" s="76"/>
      <c r="H87" s="76"/>
      <c r="I87" s="76"/>
      <c r="J87" s="76"/>
      <c r="K87" s="76"/>
      <c r="L87" s="76"/>
      <c r="M87" s="76"/>
      <c r="O87" s="44"/>
    </row>
    <row r="88" spans="2:16" x14ac:dyDescent="0.4">
      <c r="D88" s="76"/>
      <c r="E88" s="76"/>
      <c r="F88" s="76"/>
      <c r="G88" s="76"/>
      <c r="H88" s="76"/>
      <c r="I88" s="76"/>
      <c r="J88" s="76"/>
      <c r="K88" s="76"/>
      <c r="L88" s="76"/>
      <c r="M88" s="76"/>
      <c r="O88" s="44"/>
    </row>
    <row r="89" spans="2:16" x14ac:dyDescent="0.4">
      <c r="B89" s="50" t="s">
        <v>162</v>
      </c>
      <c r="C89" s="50" t="s">
        <v>189</v>
      </c>
      <c r="D89" s="76">
        <f>'Income Statement'!B22/'Income Statement'!B25</f>
        <v>-995.33333333333337</v>
      </c>
      <c r="E89" s="76">
        <f>'Income Statement'!C22/'Income Statement'!C25</f>
        <v>1089.6666666666667</v>
      </c>
      <c r="F89" s="76">
        <f>'Income Statement'!D22/'Income Statement'!D25</f>
        <v>-108.39393939393939</v>
      </c>
      <c r="G89" s="76">
        <f>'Income Statement'!E22/'Income Statement'!E25</f>
        <v>-151.17857142857142</v>
      </c>
      <c r="H89" s="76">
        <f>'Income Statement'!F22/'Income Statement'!F25</f>
        <v>-244.31578947368422</v>
      </c>
      <c r="I89" s="76">
        <f>'Income Statement'!G22/'Income Statement'!G25</f>
        <v>-83.813559322033896</v>
      </c>
      <c r="J89" s="76">
        <f>'Income Statement'!H22/'Income Statement'!H25</f>
        <v>-81.092592592592595</v>
      </c>
      <c r="K89" s="76">
        <f>'Income Statement'!I22/'Income Statement'!I25</f>
        <v>-98.979591836734699</v>
      </c>
      <c r="L89" s="76">
        <f>'Income Statement'!J22/'Income Statement'!J25</f>
        <v>-33.438202247191015</v>
      </c>
      <c r="M89" s="76">
        <f>'Income Statement'!K22/'Income Statement'!K25</f>
        <v>-26.423664122137403</v>
      </c>
      <c r="O89" s="44">
        <f>AVERAGE(D89:M89)</f>
        <v>-73.330257708355134</v>
      </c>
      <c r="P89">
        <f t="shared" ref="P89" si="46">_xlfn.STDEV.S(D89:M89)</f>
        <v>499.31030629712592</v>
      </c>
    </row>
    <row r="90" spans="2:16" x14ac:dyDescent="0.4">
      <c r="B90" s="50" t="s">
        <v>159</v>
      </c>
      <c r="D90" s="76"/>
      <c r="E90" s="76"/>
      <c r="F90" s="76"/>
      <c r="G90" s="76"/>
      <c r="H90" s="76"/>
      <c r="I90" s="76"/>
      <c r="J90" s="76"/>
      <c r="K90" s="76"/>
      <c r="L90" s="76"/>
      <c r="M90" s="76"/>
    </row>
    <row r="91" spans="2:16" x14ac:dyDescent="0.4">
      <c r="D91" s="35"/>
      <c r="E91" s="35"/>
      <c r="F91" s="35"/>
      <c r="G91" s="35"/>
      <c r="H91" s="35"/>
      <c r="I91" s="35"/>
      <c r="J91" s="35"/>
      <c r="K91" s="35"/>
      <c r="L91" s="35"/>
      <c r="M91" s="35"/>
    </row>
    <row r="92" spans="2:16" x14ac:dyDescent="0.4">
      <c r="C92" s="38" t="s">
        <v>190</v>
      </c>
      <c r="D92" s="35"/>
      <c r="E92" s="35"/>
      <c r="F92" s="35"/>
      <c r="G92" s="35"/>
      <c r="H92" s="35"/>
      <c r="I92" s="35"/>
      <c r="J92" s="35"/>
      <c r="K92" s="35"/>
      <c r="L92" s="35"/>
      <c r="M92" s="35"/>
    </row>
    <row r="93" spans="2:16" x14ac:dyDescent="0.4">
      <c r="B93" s="50" t="s">
        <v>162</v>
      </c>
      <c r="C93" s="50" t="s">
        <v>191</v>
      </c>
      <c r="D93" s="76">
        <f>'Balance Sheet'!B23/'Balance Sheet'!B36</f>
        <v>2.9834411384217336</v>
      </c>
      <c r="E93" s="76">
        <f>'Balance Sheet'!C23/'Balance Sheet'!C36</f>
        <v>3.4707080998471729</v>
      </c>
      <c r="F93" s="76">
        <f>'Balance Sheet'!D23/'Balance Sheet'!D36</f>
        <v>2.7244877660632585</v>
      </c>
      <c r="G93" s="76">
        <f>'Balance Sheet'!E23/'Balance Sheet'!E36</f>
        <v>2.5222608146510894</v>
      </c>
      <c r="H93" s="76">
        <f>'Balance Sheet'!F23/'Balance Sheet'!F36</f>
        <v>2.8042179917879806</v>
      </c>
      <c r="I93" s="76">
        <f>'Balance Sheet'!G23/'Balance Sheet'!G36</f>
        <v>2.9340518816222141</v>
      </c>
      <c r="J93" s="76">
        <f>'Balance Sheet'!H23/'Balance Sheet'!H36</f>
        <v>2.5056291390728478</v>
      </c>
      <c r="K93" s="76">
        <f>'Balance Sheet'!I23/'Balance Sheet'!I36</f>
        <v>2.1008136282735825</v>
      </c>
      <c r="L93" s="76">
        <f>'Balance Sheet'!J23/'Balance Sheet'!J36</f>
        <v>2.4814099468855626</v>
      </c>
      <c r="M93" s="76">
        <f>'Balance Sheet'!K23/'Balance Sheet'!K36</f>
        <v>2.717696919578251</v>
      </c>
      <c r="O93" s="44">
        <f t="shared" ref="O93" si="47">AVERAGE(D93:M93)</f>
        <v>2.7244717326203696</v>
      </c>
      <c r="P93">
        <f t="shared" ref="P93" si="48">_xlfn.STDEV.S(D93:M93)</f>
        <v>0.36682918684121074</v>
      </c>
    </row>
    <row r="94" spans="2:16" x14ac:dyDescent="0.4">
      <c r="B94" s="50" t="s">
        <v>159</v>
      </c>
      <c r="D94" s="76"/>
      <c r="E94" s="76"/>
      <c r="F94" s="76"/>
      <c r="G94" s="76"/>
      <c r="H94" s="76"/>
      <c r="I94" s="76"/>
      <c r="J94" s="76"/>
      <c r="K94" s="76"/>
      <c r="L94" s="76"/>
      <c r="M94" s="76"/>
      <c r="O94" s="44"/>
    </row>
    <row r="95" spans="2:16" x14ac:dyDescent="0.4">
      <c r="D95" s="76"/>
      <c r="E95" s="76"/>
      <c r="F95" s="76"/>
      <c r="G95" s="76"/>
      <c r="H95" s="76"/>
      <c r="I95" s="76"/>
      <c r="J95" s="76"/>
      <c r="K95" s="76"/>
      <c r="L95" s="76"/>
      <c r="M95" s="76"/>
      <c r="O95" s="44"/>
    </row>
    <row r="96" spans="2:16" x14ac:dyDescent="0.4">
      <c r="B96" s="50" t="s">
        <v>162</v>
      </c>
      <c r="C96" s="50" t="s">
        <v>192</v>
      </c>
      <c r="D96" s="76">
        <f>('Balance Sheet'!B16+'Balance Sheet'!B19)/'Balance Sheet'!B36</f>
        <v>1.448124191461837</v>
      </c>
      <c r="E96" s="76">
        <f>('Balance Sheet'!C16+'Balance Sheet'!C19)/'Balance Sheet'!C36</f>
        <v>1.6439123790117167</v>
      </c>
      <c r="F96" s="76">
        <f>('Balance Sheet'!D16+'Balance Sheet'!D19)/'Balance Sheet'!D36</f>
        <v>1.1247264770240699</v>
      </c>
      <c r="G96" s="76">
        <f>('Balance Sheet'!E16+'Balance Sheet'!E19)/'Balance Sheet'!E36</f>
        <v>1.138301231449321</v>
      </c>
      <c r="H96" s="76">
        <f>('Balance Sheet'!F16+'Balance Sheet'!F19)/'Balance Sheet'!F36</f>
        <v>1.1905561776782381</v>
      </c>
      <c r="I96" s="76">
        <f>('Balance Sheet'!G16+'Balance Sheet'!G19)/'Balance Sheet'!G36</f>
        <v>1.3673730361709902</v>
      </c>
      <c r="J96" s="76">
        <f>('Balance Sheet'!H16+'Balance Sheet'!H19)/'Balance Sheet'!H36</f>
        <v>1.2826158940397352</v>
      </c>
      <c r="K96" s="76">
        <f>('Balance Sheet'!I16+'Balance Sheet'!I19)/'Balance Sheet'!I36</f>
        <v>1.1108568522756166</v>
      </c>
      <c r="L96" s="76">
        <f>('Balance Sheet'!J16+'Balance Sheet'!J19)/'Balance Sheet'!J36</f>
        <v>1.3395702559150169</v>
      </c>
      <c r="M96" s="76">
        <f>('Balance Sheet'!K16+'Balance Sheet'!K19)/'Balance Sheet'!K36</f>
        <v>1.483564192681414</v>
      </c>
      <c r="O96" s="44">
        <f t="shared" ref="O96" si="49">AVERAGE(D96:M96)</f>
        <v>1.3129600687707956</v>
      </c>
      <c r="P96">
        <f t="shared" ref="P96" si="50">_xlfn.STDEV.S(D96:M96)</f>
        <v>0.17740731477524335</v>
      </c>
    </row>
    <row r="97" spans="2:16" x14ac:dyDescent="0.4">
      <c r="B97" s="50" t="s">
        <v>159</v>
      </c>
      <c r="D97" s="35"/>
      <c r="E97" s="35"/>
      <c r="F97" s="35"/>
      <c r="G97" s="35"/>
      <c r="H97" s="35"/>
      <c r="I97" s="35"/>
      <c r="J97" s="35"/>
      <c r="K97" s="35"/>
      <c r="L97" s="35"/>
      <c r="M97" s="35"/>
    </row>
    <row r="98" spans="2:16" x14ac:dyDescent="0.4">
      <c r="D98" s="35"/>
      <c r="E98" s="35"/>
      <c r="F98" s="35"/>
      <c r="G98" s="35"/>
      <c r="H98" s="35"/>
      <c r="I98" s="35"/>
      <c r="J98" s="35"/>
      <c r="K98" s="35"/>
      <c r="L98" s="35"/>
      <c r="M98" s="35"/>
    </row>
    <row r="99" spans="2:16" x14ac:dyDescent="0.4">
      <c r="B99" s="50" t="s">
        <v>162</v>
      </c>
      <c r="C99" s="50" t="s">
        <v>193</v>
      </c>
      <c r="D99" s="35">
        <f>'Balance Sheet'!B18/'Income Statement'!B16</f>
        <v>0.15571120689655171</v>
      </c>
      <c r="E99" s="35">
        <f>'Balance Sheet'!C18/'Income Statement'!C16</f>
        <v>0.2356496661794335</v>
      </c>
      <c r="F99" s="35">
        <f>'Balance Sheet'!D18/'Income Statement'!D16</f>
        <v>0.18497068239864745</v>
      </c>
      <c r="G99" s="35">
        <f>'Balance Sheet'!E18/'Income Statement'!E16</f>
        <v>0.19358844482206464</v>
      </c>
      <c r="H99" s="35">
        <f>'Balance Sheet'!F18/'Income Statement'!F16</f>
        <v>0.16855077835433654</v>
      </c>
      <c r="I99" s="35">
        <f>'Balance Sheet'!G18/'Income Statement'!G16</f>
        <v>0.17988355167394468</v>
      </c>
      <c r="J99" s="35">
        <f>'Balance Sheet'!H18/'Income Statement'!H16</f>
        <v>0.14410528340247822</v>
      </c>
      <c r="K99" s="35">
        <f>'Balance Sheet'!I18/'Income Statement'!I16</f>
        <v>0.11920648311475829</v>
      </c>
      <c r="L99" s="35">
        <f>'Balance Sheet'!J18/'Income Statement'!J16</f>
        <v>0.23492767959789321</v>
      </c>
      <c r="M99" s="35">
        <f>'Balance Sheet'!K18/'Income Statement'!K16</f>
        <v>0.30257308365889801</v>
      </c>
      <c r="O99" s="37">
        <f t="shared" ref="O99" si="51">AVERAGE(D99:M99)</f>
        <v>0.19191668600990064</v>
      </c>
      <c r="P99">
        <f t="shared" ref="P99" si="52">_xlfn.STDEV.S(D99:M99)</f>
        <v>5.3367386746095591E-2</v>
      </c>
    </row>
    <row r="100" spans="2:16" x14ac:dyDescent="0.4">
      <c r="B100" s="50" t="s">
        <v>159</v>
      </c>
      <c r="D100" s="35"/>
      <c r="E100" s="35"/>
      <c r="F100" s="35"/>
      <c r="G100" s="35"/>
      <c r="H100" s="35"/>
      <c r="I100" s="35"/>
      <c r="J100" s="35"/>
      <c r="K100" s="35"/>
      <c r="L100" s="35"/>
      <c r="M100" s="35"/>
    </row>
    <row r="101" spans="2:16" x14ac:dyDescent="0.4">
      <c r="D101" s="35"/>
      <c r="E101" s="35"/>
      <c r="F101" s="35"/>
      <c r="G101" s="35"/>
      <c r="H101" s="35"/>
      <c r="I101" s="35"/>
      <c r="J101" s="35"/>
      <c r="K101" s="35"/>
      <c r="L101" s="35"/>
      <c r="M101" s="35"/>
    </row>
    <row r="102" spans="2:16" x14ac:dyDescent="0.4">
      <c r="B102" s="50" t="s">
        <v>162</v>
      </c>
      <c r="C102" s="50" t="s">
        <v>145</v>
      </c>
      <c r="D102" s="35">
        <f>'Balance Sheet'!B19/'Income Statement'!B16</f>
        <v>0.13594164456233421</v>
      </c>
      <c r="E102" s="35">
        <f>'Balance Sheet'!C19/'Income Statement'!C16</f>
        <v>0.12313830837909374</v>
      </c>
      <c r="F102" s="35">
        <f>'Balance Sheet'!D19/'Income Statement'!D16</f>
        <v>0.12352962336774705</v>
      </c>
      <c r="G102" s="35">
        <f>'Balance Sheet'!E19/'Income Statement'!E16</f>
        <v>0.10973497598117708</v>
      </c>
      <c r="H102" s="35">
        <f>'Balance Sheet'!F19/'Income Statement'!F16</f>
        <v>0.10010501606127996</v>
      </c>
      <c r="I102" s="35">
        <f>'Balance Sheet'!G19/'Income Statement'!G16</f>
        <v>0.10704512372634643</v>
      </c>
      <c r="J102" s="35">
        <f>'Balance Sheet'!H19/'Income Statement'!H16</f>
        <v>9.6106821990823418E-2</v>
      </c>
      <c r="K102" s="35">
        <f>'Balance Sheet'!I19/'Income Statement'!I16</f>
        <v>0.10921082905130762</v>
      </c>
      <c r="L102" s="35">
        <f>'Balance Sheet'!J19/'Income Statement'!J16</f>
        <v>7.349677833328877E-2</v>
      </c>
      <c r="M102" s="35">
        <f>'Balance Sheet'!K19/'Income Statement'!K16</f>
        <v>0.10020656518029548</v>
      </c>
      <c r="O102" s="37">
        <f t="shared" ref="O102:O103" si="53">AVERAGE(D102:M102)</f>
        <v>0.10785156866336938</v>
      </c>
      <c r="P102">
        <f t="shared" ref="P102:P103" si="54">_xlfn.STDEV.S(D102:M102)</f>
        <v>1.7356488342730424E-2</v>
      </c>
    </row>
    <row r="103" spans="2:16" x14ac:dyDescent="0.4">
      <c r="B103" s="50" t="s">
        <v>159</v>
      </c>
      <c r="D103" s="35">
        <f>(Competitors!N21+Competitors!N110+Competitors!N194+Competitors!N278+Competitors!N369+Competitors!N456)/6</f>
        <v>0.15785066422289923</v>
      </c>
      <c r="E103" s="35">
        <f>(Competitors!O21+Competitors!O110+Competitors!O194+Competitors!O278+Competitors!O369+Competitors!O456)/6</f>
        <v>0.16113606874692826</v>
      </c>
      <c r="F103" s="35">
        <f>(Competitors!P21+Competitors!P110+Competitors!P194+Competitors!P278+Competitors!P369+Competitors!P456)/6</f>
        <v>0.15135447267249838</v>
      </c>
      <c r="G103" s="35">
        <f>(Competitors!Q21+Competitors!Q110+Competitors!Q194+Competitors!Q278+Competitors!Q369+Competitors!Q456)/6</f>
        <v>0.14639758887240448</v>
      </c>
      <c r="H103" s="35">
        <f>(Competitors!R21+Competitors!R110+Competitors!R194+Competitors!R278+Competitors!R369+Competitors!R456)/6</f>
        <v>0.14078270988027689</v>
      </c>
      <c r="I103" s="35">
        <f>(Competitors!S21+Competitors!S110+Competitors!S194+Competitors!S278+Competitors!S369+Competitors!S456)/6</f>
        <v>0.13548888256764965</v>
      </c>
      <c r="J103" s="35">
        <f>(Competitors!T21+Competitors!T110+Competitors!T194+Competitors!T278+Competitors!T369+Competitors!T456)/6</f>
        <v>0.13378504162102989</v>
      </c>
      <c r="K103" s="35">
        <f>(Competitors!U21+Competitors!U110+Competitors!U194+Competitors!U278+Competitors!U369+Competitors!U456)/6</f>
        <v>0.13610512354277718</v>
      </c>
      <c r="L103" s="35">
        <f>(Competitors!V21+Competitors!V110+Competitors!V194+Competitors!V278+Competitors!V369+Competitors!V456)/6</f>
        <v>0.13856031941167435</v>
      </c>
      <c r="M103" s="35">
        <f>(Competitors!W21+Competitors!W110+Competitors!W194+Competitors!W278+Competitors!W369+Competitors!W456)/6</f>
        <v>0.13803956945259427</v>
      </c>
      <c r="O103" s="37">
        <f t="shared" si="53"/>
        <v>0.14395004409907325</v>
      </c>
      <c r="P103">
        <f t="shared" si="54"/>
        <v>9.7745638045346177E-3</v>
      </c>
    </row>
    <row r="104" spans="2:16" x14ac:dyDescent="0.4">
      <c r="D104" s="35"/>
      <c r="E104" s="35"/>
      <c r="F104" s="35"/>
      <c r="G104" s="35"/>
      <c r="H104" s="35"/>
      <c r="I104" s="35"/>
      <c r="J104" s="35"/>
      <c r="K104" s="35"/>
      <c r="L104" s="35"/>
      <c r="M104" s="35"/>
    </row>
    <row r="105" spans="2:16" x14ac:dyDescent="0.4">
      <c r="B105" s="50" t="s">
        <v>162</v>
      </c>
      <c r="C105" s="50" t="s">
        <v>324</v>
      </c>
      <c r="D105" s="35">
        <f>'Balance Sheet'!B20/'Income Statement'!B16</f>
        <v>0.13884283819628648</v>
      </c>
      <c r="E105" s="35">
        <f>'Balance Sheet'!C20/'Income Statement'!C16</f>
        <v>0.1356615177971793</v>
      </c>
      <c r="F105" s="35">
        <f>'Balance Sheet'!D20/'Income Statement'!D16</f>
        <v>0.14198352458721536</v>
      </c>
      <c r="G105" s="35">
        <f>'Balance Sheet'!E20/'Income Statement'!E16</f>
        <v>0.14172739452959054</v>
      </c>
      <c r="H105" s="35">
        <f>'Balance Sheet'!F20/'Income Statement'!F16</f>
        <v>0.14943167778601432</v>
      </c>
      <c r="I105" s="35">
        <f>'Balance Sheet'!G20/'Income Statement'!G16</f>
        <v>0.14716157205240174</v>
      </c>
      <c r="J105" s="35">
        <f>'Balance Sheet'!H20/'Income Statement'!H16</f>
        <v>0.14454488007253344</v>
      </c>
      <c r="K105" s="35">
        <f>'Balance Sheet'!I20/'Income Statement'!I16</f>
        <v>0.14372267811948769</v>
      </c>
      <c r="L105" s="35">
        <f>'Balance Sheet'!J20/'Income Statement'!J16</f>
        <v>0.19696281046974842</v>
      </c>
      <c r="M105" s="35">
        <f>'Balance Sheet'!K20/'Income Statement'!K16</f>
        <v>0.15389105932013111</v>
      </c>
      <c r="O105" s="37">
        <f>AVERAGE(D105:M105)</f>
        <v>0.14939299529305883</v>
      </c>
      <c r="P105">
        <f>_xlfn.STDEV.S(D105:M105)</f>
        <v>1.7503264267567493E-2</v>
      </c>
    </row>
    <row r="106" spans="2:16" x14ac:dyDescent="0.4">
      <c r="B106" s="50" t="s">
        <v>159</v>
      </c>
      <c r="D106" s="35"/>
      <c r="E106" s="35"/>
      <c r="F106" s="35"/>
      <c r="G106" s="35"/>
      <c r="H106" s="35"/>
      <c r="I106" s="35"/>
      <c r="J106" s="35"/>
      <c r="K106" s="35"/>
      <c r="L106" s="35"/>
      <c r="M106" s="35"/>
    </row>
    <row r="107" spans="2:16" x14ac:dyDescent="0.4">
      <c r="B107" s="50"/>
      <c r="D107" s="35"/>
      <c r="E107" s="35"/>
      <c r="F107" s="35"/>
      <c r="G107" s="35"/>
      <c r="H107" s="35"/>
      <c r="I107" s="35"/>
      <c r="J107" s="35"/>
      <c r="K107" s="35"/>
      <c r="L107" s="35"/>
      <c r="M107" s="35"/>
    </row>
    <row r="108" spans="2:16" x14ac:dyDescent="0.4">
      <c r="B108" s="50" t="s">
        <v>162</v>
      </c>
      <c r="C108" t="s">
        <v>332</v>
      </c>
      <c r="D108" s="76">
        <f>'Income Statement'!B17/AVERAGE('Balance Sheet'!B20,'Balance Sheet'!A20)</f>
        <v>4.0767164179104478</v>
      </c>
      <c r="E108" s="76">
        <f>'Income Statement'!C17/AVERAGE('Balance Sheet'!C20,'Balance Sheet'!B20)</f>
        <v>4.2096108490566042</v>
      </c>
      <c r="F108" s="76">
        <f>'Income Statement'!D17/AVERAGE('Balance Sheet'!D20,'Balance Sheet'!C20)</f>
        <v>4.1601409023167593</v>
      </c>
      <c r="G108" s="76">
        <f>'Income Statement'!E17/AVERAGE('Balance Sheet'!E20,'Balance Sheet'!D20)</f>
        <v>3.9917914051183003</v>
      </c>
      <c r="H108" s="76">
        <f>'Income Statement'!F17/AVERAGE('Balance Sheet'!F20,'Balance Sheet'!E20)</f>
        <v>3.7940054495912805</v>
      </c>
      <c r="I108" s="76">
        <f>'Income Statement'!G17/AVERAGE('Balance Sheet'!G20,'Balance Sheet'!F20)</f>
        <v>3.8487819670474073</v>
      </c>
      <c r="J108" s="76">
        <f>'Income Statement'!H17/AVERAGE('Balance Sheet'!H20,'Balance Sheet'!G20)</f>
        <v>3.9629701434664599</v>
      </c>
      <c r="K108" s="76">
        <f>'Income Statement'!I17/AVERAGE('Balance Sheet'!I20,'Balance Sheet'!H20)</f>
        <v>3.9773959386198658</v>
      </c>
      <c r="L108" s="76">
        <f>'Income Statement'!J17/AVERAGE('Balance Sheet'!J20,'Balance Sheet'!I20)</f>
        <v>3.2584494572330431</v>
      </c>
      <c r="M108" s="76">
        <f>'Income Statement'!K17/AVERAGE('Balance Sheet'!K20,'Balance Sheet'!J20)</f>
        <v>3.4562970255256311</v>
      </c>
      <c r="O108" s="44">
        <f t="shared" ref="O108:O109" si="55">AVERAGE(D108:M108)</f>
        <v>3.8736159555885799</v>
      </c>
    </row>
    <row r="109" spans="2:16" x14ac:dyDescent="0.4">
      <c r="B109" s="50" t="s">
        <v>159</v>
      </c>
      <c r="D109" s="76">
        <f>AVERAGE(Competitors!N22,Competitors!N111,Competitors!N195,Competitors!N279,Competitors!N370,Competitors!N457)</f>
        <v>4.247244194912196</v>
      </c>
      <c r="E109" s="76">
        <f>AVERAGE(Competitors!O22,Competitors!O111,Competitors!O195,Competitors!O279,Competitors!O370,Competitors!O457)</f>
        <v>4.3379001894030038</v>
      </c>
      <c r="F109" s="76">
        <f>AVERAGE(Competitors!P22,Competitors!P111,Competitors!P195,Competitors!P279,Competitors!P370,Competitors!P457)</f>
        <v>4.2741032525759364</v>
      </c>
      <c r="G109" s="76">
        <f>AVERAGE(Competitors!Q22,Competitors!Q111,Competitors!Q195,Competitors!Q279,Competitors!Q370,Competitors!Q457)</f>
        <v>4.1948010083111198</v>
      </c>
      <c r="H109" s="76">
        <f>AVERAGE(Competitors!R22,Competitors!R111,Competitors!R195,Competitors!R279,Competitors!R370,Competitors!R457)</f>
        <v>4.3086645346742509</v>
      </c>
      <c r="I109" s="76">
        <f>AVERAGE(Competitors!S22,Competitors!S111,Competitors!S195,Competitors!S279,Competitors!S370,Competitors!S457)</f>
        <v>4.3169337798867451</v>
      </c>
      <c r="J109" s="76">
        <f>AVERAGE(Competitors!T22,Competitors!T111,Competitors!T195,Competitors!T279,Competitors!T370,Competitors!T457)</f>
        <v>4.3844988809199466</v>
      </c>
      <c r="K109" s="76">
        <f>AVERAGE(Competitors!U22,Competitors!U111,Competitors!U195,Competitors!U279,Competitors!U370,Competitors!U457)</f>
        <v>3.9251590806892698</v>
      </c>
      <c r="L109" s="76">
        <f>AVERAGE(Competitors!V22,Competitors!V111,Competitors!V195,Competitors!V279,Competitors!V370,Competitors!V457)</f>
        <v>3.7345719696905419</v>
      </c>
      <c r="M109" s="76">
        <f>AVERAGE(Competitors!W22,Competitors!W111,Competitors!W195,Competitors!W279,Competitors!W370,Competitors!W457)</f>
        <v>3.1382533457069606</v>
      </c>
      <c r="O109" s="44">
        <f t="shared" si="55"/>
        <v>4.0862130236769971</v>
      </c>
    </row>
    <row r="110" spans="2:16" x14ac:dyDescent="0.4">
      <c r="B110" s="50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O110" s="44"/>
    </row>
    <row r="111" spans="2:16" x14ac:dyDescent="0.4">
      <c r="B111" s="50" t="s">
        <v>162</v>
      </c>
      <c r="C111" t="s">
        <v>333</v>
      </c>
      <c r="D111" s="76">
        <f>365/D108</f>
        <v>89.532840301676799</v>
      </c>
      <c r="E111" s="76">
        <f>365/E108</f>
        <v>86.706351985433145</v>
      </c>
      <c r="F111" s="76">
        <f t="shared" ref="F111:M111" si="56">365/F108</f>
        <v>87.737412883475542</v>
      </c>
      <c r="G111" s="76">
        <f t="shared" si="56"/>
        <v>91.437643643401472</v>
      </c>
      <c r="H111" s="76">
        <f t="shared" si="56"/>
        <v>96.204395288710145</v>
      </c>
      <c r="I111" s="76">
        <f t="shared" si="56"/>
        <v>94.835198025002626</v>
      </c>
      <c r="J111" s="76">
        <f t="shared" si="56"/>
        <v>92.102636857296602</v>
      </c>
      <c r="K111" s="76">
        <f t="shared" si="56"/>
        <v>91.768585685903062</v>
      </c>
      <c r="L111" s="76">
        <f t="shared" si="56"/>
        <v>112.01646819771288</v>
      </c>
      <c r="M111" s="76">
        <f t="shared" si="56"/>
        <v>105.60434977213542</v>
      </c>
      <c r="O111" s="44">
        <f t="shared" ref="O111:O112" si="57">AVERAGE(D111:M111)</f>
        <v>94.794588264074775</v>
      </c>
    </row>
    <row r="112" spans="2:16" x14ac:dyDescent="0.4">
      <c r="B112" s="50" t="s">
        <v>159</v>
      </c>
      <c r="D112" s="76">
        <f>365/D109</f>
        <v>85.93807731545931</v>
      </c>
      <c r="E112" s="76">
        <f t="shared" ref="E112:M112" si="58">365/E109</f>
        <v>84.142092732251754</v>
      </c>
      <c r="F112" s="76">
        <f t="shared" si="58"/>
        <v>85.398030517868307</v>
      </c>
      <c r="G112" s="76">
        <f t="shared" si="58"/>
        <v>87.012470741002716</v>
      </c>
      <c r="H112" s="76">
        <f t="shared" si="58"/>
        <v>84.713023504763342</v>
      </c>
      <c r="I112" s="76">
        <f t="shared" si="58"/>
        <v>84.550752596806291</v>
      </c>
      <c r="J112" s="76">
        <f t="shared" si="58"/>
        <v>83.247826014592675</v>
      </c>
      <c r="K112" s="76">
        <f t="shared" si="58"/>
        <v>92.989861683747321</v>
      </c>
      <c r="L112" s="76">
        <f t="shared" si="58"/>
        <v>97.735430716641147</v>
      </c>
      <c r="M112" s="76">
        <f t="shared" si="58"/>
        <v>116.30673492288614</v>
      </c>
      <c r="O112" s="44">
        <f t="shared" si="57"/>
        <v>90.203430074601897</v>
      </c>
    </row>
    <row r="113" spans="2:16" x14ac:dyDescent="0.4">
      <c r="B113" s="50"/>
      <c r="D113" s="35"/>
      <c r="E113" s="35"/>
      <c r="F113" s="35"/>
      <c r="G113" s="35"/>
      <c r="H113" s="35"/>
      <c r="I113" s="35"/>
      <c r="J113" s="35"/>
      <c r="K113" s="35"/>
      <c r="L113" s="35"/>
      <c r="M113" s="35"/>
    </row>
    <row r="114" spans="2:16" x14ac:dyDescent="0.4">
      <c r="C114" s="38" t="s">
        <v>194</v>
      </c>
      <c r="D114" s="35"/>
      <c r="E114" s="35"/>
      <c r="F114" s="35"/>
      <c r="G114" s="35"/>
      <c r="H114" s="35"/>
      <c r="I114" s="35"/>
      <c r="J114" s="35"/>
      <c r="K114" s="35"/>
      <c r="L114" s="35"/>
      <c r="M114" s="35"/>
    </row>
    <row r="115" spans="2:16" x14ac:dyDescent="0.4">
      <c r="B115" s="50" t="s">
        <v>162</v>
      </c>
      <c r="C115" s="50" t="s">
        <v>195</v>
      </c>
      <c r="D115" s="76">
        <f>'Income Statement'!B33/'Income Statement'!B32</f>
        <v>0</v>
      </c>
      <c r="E115" s="76">
        <f>'Income Statement'!C33/'Income Statement'!C32</f>
        <v>0</v>
      </c>
      <c r="F115" s="76">
        <f>'Income Statement'!D33/'Income Statement'!D32</f>
        <v>0</v>
      </c>
      <c r="G115" s="76">
        <f>'Income Statement'!E33/'Income Statement'!E32</f>
        <v>0</v>
      </c>
      <c r="H115" s="76">
        <f>'Income Statement'!F33/'Income Statement'!F32</f>
        <v>0</v>
      </c>
      <c r="I115" s="76">
        <f>'Income Statement'!G33/'Income Statement'!G32</f>
        <v>0</v>
      </c>
      <c r="J115" s="76">
        <f>'Income Statement'!H33/'Income Statement'!H32</f>
        <v>0</v>
      </c>
      <c r="K115" s="76">
        <f>'Income Statement'!I33/'Income Statement'!I32</f>
        <v>0</v>
      </c>
      <c r="L115" s="76">
        <f>'Income Statement'!J33/'Income Statement'!J32</f>
        <v>0</v>
      </c>
      <c r="M115" s="76">
        <f>'Income Statement'!K33/'Income Statement'!K32</f>
        <v>0</v>
      </c>
      <c r="N115" s="44"/>
      <c r="O115" s="44">
        <f t="shared" ref="O115" si="59">AVERAGE(D115:M115)</f>
        <v>0</v>
      </c>
      <c r="P115">
        <f t="shared" ref="P115" si="60">_xlfn.STDEV.S(D115:M115)</f>
        <v>0</v>
      </c>
    </row>
    <row r="116" spans="2:16" x14ac:dyDescent="0.4">
      <c r="B116" s="50" t="s">
        <v>159</v>
      </c>
      <c r="D116" s="35"/>
      <c r="E116" s="35"/>
      <c r="F116" s="35"/>
      <c r="G116" s="35"/>
      <c r="H116" s="35"/>
      <c r="I116" s="35"/>
      <c r="J116" s="35"/>
      <c r="K116" s="35"/>
      <c r="L116" s="35"/>
      <c r="M116" s="35"/>
    </row>
    <row r="119" spans="2:16" x14ac:dyDescent="0.4">
      <c r="C119">
        <f>365/D109</f>
        <v>85.93807731545931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E97B-4086-48DE-95FA-AC32CBAC6690}">
  <dimension ref="A1:I18"/>
  <sheetViews>
    <sheetView workbookViewId="0">
      <selection activeCell="M21" sqref="M21"/>
    </sheetView>
  </sheetViews>
  <sheetFormatPr defaultRowHeight="12.3" x14ac:dyDescent="0.4"/>
  <sheetData>
    <row r="1" spans="1:9" x14ac:dyDescent="0.4">
      <c r="A1" t="s">
        <v>268</v>
      </c>
    </row>
    <row r="2" spans="1:9" ht="12.6" thickBot="1" x14ac:dyDescent="0.45"/>
    <row r="3" spans="1:9" ht="12.6" x14ac:dyDescent="0.45">
      <c r="A3" s="91" t="s">
        <v>269</v>
      </c>
      <c r="B3" s="91"/>
    </row>
    <row r="4" spans="1:9" x14ac:dyDescent="0.4">
      <c r="A4" s="88" t="s">
        <v>270</v>
      </c>
      <c r="B4" s="88">
        <v>0.61376710873373042</v>
      </c>
    </row>
    <row r="5" spans="1:9" x14ac:dyDescent="0.4">
      <c r="A5" s="88" t="s">
        <v>271</v>
      </c>
      <c r="B5" s="88">
        <v>0.37671006376336291</v>
      </c>
    </row>
    <row r="6" spans="1:9" x14ac:dyDescent="0.4">
      <c r="A6" s="88" t="s">
        <v>272</v>
      </c>
      <c r="B6" s="88">
        <v>0.37648472394548999</v>
      </c>
    </row>
    <row r="7" spans="1:9" x14ac:dyDescent="0.4">
      <c r="A7" s="88" t="s">
        <v>273</v>
      </c>
      <c r="B7" s="88">
        <v>1.3086103237521145E-2</v>
      </c>
    </row>
    <row r="8" spans="1:9" ht="12.6" thickBot="1" x14ac:dyDescent="0.45">
      <c r="A8" s="89" t="s">
        <v>274</v>
      </c>
      <c r="B8" s="89">
        <v>2768</v>
      </c>
    </row>
    <row r="10" spans="1:9" ht="12.6" thickBot="1" x14ac:dyDescent="0.45">
      <c r="A10" t="s">
        <v>275</v>
      </c>
    </row>
    <row r="11" spans="1:9" ht="12.6" x14ac:dyDescent="0.45">
      <c r="A11" s="90"/>
      <c r="B11" s="90" t="s">
        <v>280</v>
      </c>
      <c r="C11" s="90" t="s">
        <v>281</v>
      </c>
      <c r="D11" s="90" t="s">
        <v>282</v>
      </c>
      <c r="E11" s="90" t="s">
        <v>283</v>
      </c>
      <c r="F11" s="90" t="s">
        <v>284</v>
      </c>
    </row>
    <row r="12" spans="1:9" x14ac:dyDescent="0.4">
      <c r="A12" s="88" t="s">
        <v>276</v>
      </c>
      <c r="B12" s="88">
        <v>1</v>
      </c>
      <c r="C12" s="88">
        <v>0.28627931399023143</v>
      </c>
      <c r="D12" s="88">
        <v>0.28627931399023143</v>
      </c>
      <c r="E12" s="88">
        <v>1671.7421151716874</v>
      </c>
      <c r="F12" s="88">
        <v>2.8128112360700596E-286</v>
      </c>
    </row>
    <row r="13" spans="1:9" x14ac:dyDescent="0.4">
      <c r="A13" s="88" t="s">
        <v>277</v>
      </c>
      <c r="B13" s="88">
        <v>2766</v>
      </c>
      <c r="C13" s="88">
        <v>0.47366670691050783</v>
      </c>
      <c r="D13" s="88">
        <v>1.7124609794306141E-4</v>
      </c>
      <c r="E13" s="88"/>
      <c r="F13" s="88"/>
    </row>
    <row r="14" spans="1:9" ht="12.6" thickBot="1" x14ac:dyDescent="0.45">
      <c r="A14" s="89" t="s">
        <v>278</v>
      </c>
      <c r="B14" s="89">
        <v>2767</v>
      </c>
      <c r="C14" s="89">
        <v>0.75994602090073926</v>
      </c>
      <c r="D14" s="89"/>
      <c r="E14" s="89"/>
      <c r="F14" s="89"/>
    </row>
    <row r="15" spans="1:9" ht="12.6" thickBot="1" x14ac:dyDescent="0.45"/>
    <row r="16" spans="1:9" ht="12.6" x14ac:dyDescent="0.45">
      <c r="A16" s="90"/>
      <c r="B16" s="90" t="s">
        <v>285</v>
      </c>
      <c r="C16" s="90" t="s">
        <v>273</v>
      </c>
      <c r="D16" s="90" t="s">
        <v>286</v>
      </c>
      <c r="E16" s="90" t="s">
        <v>287</v>
      </c>
      <c r="F16" s="90" t="s">
        <v>288</v>
      </c>
      <c r="G16" s="90" t="s">
        <v>289</v>
      </c>
      <c r="H16" s="90" t="s">
        <v>290</v>
      </c>
      <c r="I16" s="90" t="s">
        <v>291</v>
      </c>
    </row>
    <row r="17" spans="1:9" x14ac:dyDescent="0.4">
      <c r="A17" s="88" t="s">
        <v>279</v>
      </c>
      <c r="B17" s="88">
        <v>4.1692122054122515E-4</v>
      </c>
      <c r="C17" s="88">
        <v>2.4903708773403127E-4</v>
      </c>
      <c r="D17" s="88">
        <v>1.6741330551796856</v>
      </c>
      <c r="E17" s="88">
        <v>9.4217510017064132E-2</v>
      </c>
      <c r="F17" s="88">
        <v>-7.139618181487169E-5</v>
      </c>
      <c r="G17" s="88">
        <v>9.0523862289732199E-4</v>
      </c>
      <c r="H17" s="88">
        <v>-7.139618181487169E-5</v>
      </c>
      <c r="I17" s="88">
        <v>9.0523862289732199E-4</v>
      </c>
    </row>
    <row r="18" spans="1:9" ht="12.6" thickBot="1" x14ac:dyDescent="0.45">
      <c r="A18" s="89" t="s">
        <v>267</v>
      </c>
      <c r="B18" s="89">
        <v>0.94452568814188775</v>
      </c>
      <c r="C18" s="89">
        <v>2.3100912339753109E-2</v>
      </c>
      <c r="D18" s="89">
        <v>40.886943089104953</v>
      </c>
      <c r="E18" s="89">
        <v>2.812811236052461E-286</v>
      </c>
      <c r="F18" s="89">
        <v>0.89922891082873646</v>
      </c>
      <c r="G18" s="89">
        <v>0.98982246545503905</v>
      </c>
      <c r="H18" s="89">
        <v>0.89922891082873646</v>
      </c>
      <c r="I18" s="89">
        <v>0.98982246545503905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0263-35DB-47B4-AFB9-65D5D3030E0B}">
  <dimension ref="A1:Q2770"/>
  <sheetViews>
    <sheetView workbookViewId="0">
      <selection activeCell="G37" sqref="G37"/>
    </sheetView>
  </sheetViews>
  <sheetFormatPr defaultRowHeight="12.3" x14ac:dyDescent="0.4"/>
  <cols>
    <col min="1" max="1" width="9.71875" bestFit="1" customWidth="1"/>
    <col min="3" max="3" width="10.88671875" style="34" bestFit="1" customWidth="1"/>
    <col min="4" max="4" width="12" bestFit="1" customWidth="1"/>
    <col min="5" max="5" width="10.27734375" style="34" bestFit="1" customWidth="1"/>
    <col min="7" max="7" width="10.77734375" customWidth="1"/>
    <col min="8" max="8" width="10.21875" bestFit="1" customWidth="1"/>
    <col min="10" max="10" width="10.71875" bestFit="1" customWidth="1"/>
    <col min="11" max="11" width="11.88671875" bestFit="1" customWidth="1"/>
    <col min="13" max="13" width="9.71875" bestFit="1" customWidth="1"/>
    <col min="14" max="14" width="10.38671875" bestFit="1" customWidth="1"/>
    <col min="16" max="16" width="11.5546875" bestFit="1" customWidth="1"/>
    <col min="17" max="17" width="12.88671875" bestFit="1" customWidth="1"/>
  </cols>
  <sheetData>
    <row r="1" spans="1:17" x14ac:dyDescent="0.4">
      <c r="A1" t="s">
        <v>263</v>
      </c>
      <c r="B1" s="36" t="s">
        <v>265</v>
      </c>
      <c r="C1" s="34" t="s">
        <v>264</v>
      </c>
      <c r="D1" s="36" t="s">
        <v>266</v>
      </c>
      <c r="E1" s="34" t="s">
        <v>267</v>
      </c>
      <c r="G1" s="36" t="s">
        <v>316</v>
      </c>
      <c r="H1" s="36" t="s">
        <v>317</v>
      </c>
      <c r="J1" s="36" t="s">
        <v>318</v>
      </c>
      <c r="K1" s="36" t="s">
        <v>319</v>
      </c>
      <c r="M1" s="36" t="s">
        <v>320</v>
      </c>
      <c r="N1" s="36" t="s">
        <v>321</v>
      </c>
      <c r="P1" s="36" t="s">
        <v>322</v>
      </c>
      <c r="Q1" s="36" t="s">
        <v>323</v>
      </c>
    </row>
    <row r="2" spans="1:17" x14ac:dyDescent="0.4">
      <c r="A2" s="87">
        <v>40546</v>
      </c>
      <c r="B2">
        <v>18.908740999999999</v>
      </c>
      <c r="C2" s="31">
        <f>(B3-B2)/B2</f>
        <v>-2.4625172030226569E-2</v>
      </c>
      <c r="D2">
        <v>1271.8699999999999</v>
      </c>
      <c r="E2" s="31">
        <f>(D3-D2)/D2</f>
        <v>-1.313027274799976E-3</v>
      </c>
      <c r="G2">
        <v>6.8566669999999998</v>
      </c>
      <c r="H2" s="35">
        <f>(G3-G2)/G2</f>
        <v>-4.9100678215815395E-2</v>
      </c>
      <c r="J2">
        <v>26.768567999999998</v>
      </c>
      <c r="K2" s="35">
        <f>(J3-J2)/J2</f>
        <v>-2.4758179070318478E-2</v>
      </c>
      <c r="M2">
        <v>6.94625</v>
      </c>
      <c r="N2" s="35">
        <f>(M3-M2)/M2</f>
        <v>-1.6555695519165047E-2</v>
      </c>
      <c r="P2">
        <v>28.254076000000001</v>
      </c>
      <c r="Q2" s="35">
        <f>(P3-P2)/P2</f>
        <v>-1.6468597309641297E-2</v>
      </c>
    </row>
    <row r="3" spans="1:17" x14ac:dyDescent="0.4">
      <c r="A3" s="87">
        <v>40547</v>
      </c>
      <c r="B3">
        <v>18.443110000000001</v>
      </c>
      <c r="C3" s="31">
        <f t="shared" ref="C3:C66" si="0">(B4-B3)/B3</f>
        <v>6.5492208201326915E-3</v>
      </c>
      <c r="D3">
        <v>1270.2</v>
      </c>
      <c r="E3" s="31">
        <f t="shared" ref="E3:E66" si="1">(D4-D3)/D3</f>
        <v>5.0070854983466379E-3</v>
      </c>
      <c r="G3">
        <v>6.52</v>
      </c>
      <c r="H3" s="35">
        <f t="shared" ref="H3:H66" si="2">(G4-G3)/G3</f>
        <v>1.78937116564418E-2</v>
      </c>
      <c r="J3">
        <v>26.105827000000001</v>
      </c>
      <c r="K3" s="35">
        <f t="shared" ref="K3:K66" si="3">(J4-J3)/J3</f>
        <v>1.4458572792963009E-2</v>
      </c>
      <c r="M3">
        <v>6.8312499999999998</v>
      </c>
      <c r="N3" s="35">
        <f t="shared" ref="N3:N66" si="4">(M4-M3)/M3</f>
        <v>1.6285452881976224E-2</v>
      </c>
      <c r="P3">
        <v>27.788771000000001</v>
      </c>
      <c r="Q3" s="35">
        <f t="shared" ref="Q3:Q66" si="5">(P4-P3)/P3</f>
        <v>-3.2557935001875468E-2</v>
      </c>
    </row>
    <row r="4" spans="1:17" x14ac:dyDescent="0.4">
      <c r="A4" s="87">
        <v>40548</v>
      </c>
      <c r="B4">
        <v>18.563897999999998</v>
      </c>
      <c r="C4" s="31">
        <f t="shared" si="0"/>
        <v>-8.9914305713162702E-3</v>
      </c>
      <c r="D4">
        <v>1276.56</v>
      </c>
      <c r="E4" s="31">
        <f t="shared" si="1"/>
        <v>-2.1228927743310432E-3</v>
      </c>
      <c r="G4">
        <v>6.6366670000000001</v>
      </c>
      <c r="H4" s="35">
        <f t="shared" si="2"/>
        <v>6.5293316660304974E-3</v>
      </c>
      <c r="J4">
        <v>26.483280000000001</v>
      </c>
      <c r="K4" s="35">
        <f t="shared" si="3"/>
        <v>-1.0772306149389323E-2</v>
      </c>
      <c r="M4">
        <v>6.9424999999999999</v>
      </c>
      <c r="N4" s="35">
        <f t="shared" si="4"/>
        <v>-1.6204537270435696E-2</v>
      </c>
      <c r="P4">
        <v>26.884025999999999</v>
      </c>
      <c r="Q4" s="35">
        <f t="shared" si="5"/>
        <v>-1.0256425135134148E-2</v>
      </c>
    </row>
    <row r="5" spans="1:17" x14ac:dyDescent="0.4">
      <c r="A5" s="87">
        <v>40549</v>
      </c>
      <c r="B5">
        <v>18.396982000000001</v>
      </c>
      <c r="C5" s="31">
        <f t="shared" si="0"/>
        <v>-2.7461025944365406E-3</v>
      </c>
      <c r="D5">
        <v>1273.8499999999999</v>
      </c>
      <c r="E5" s="31">
        <f t="shared" si="1"/>
        <v>-1.844801193233041E-3</v>
      </c>
      <c r="G5">
        <v>6.68</v>
      </c>
      <c r="H5" s="35">
        <f t="shared" si="2"/>
        <v>7.4850299401198672E-3</v>
      </c>
      <c r="J5">
        <v>26.197994000000001</v>
      </c>
      <c r="K5" s="35">
        <f t="shared" si="3"/>
        <v>-1.8428662896861566E-2</v>
      </c>
      <c r="M5">
        <v>6.83</v>
      </c>
      <c r="N5" s="35">
        <f t="shared" si="4"/>
        <v>-1.9948755490483226E-2</v>
      </c>
      <c r="P5">
        <v>26.608291999999999</v>
      </c>
      <c r="Q5" s="35">
        <f t="shared" si="5"/>
        <v>-5.8290851588669954E-3</v>
      </c>
    </row>
    <row r="6" spans="1:17" x14ac:dyDescent="0.4">
      <c r="A6" s="87">
        <v>40550</v>
      </c>
      <c r="B6">
        <v>18.346461999999999</v>
      </c>
      <c r="C6" s="31">
        <f t="shared" si="0"/>
        <v>7.6618587278572733E-3</v>
      </c>
      <c r="D6">
        <v>1271.5</v>
      </c>
      <c r="E6" s="31">
        <f t="shared" si="1"/>
        <v>-1.3763271726307512E-3</v>
      </c>
      <c r="G6">
        <v>6.73</v>
      </c>
      <c r="H6" s="35">
        <f t="shared" si="2"/>
        <v>2.377414561664179E-2</v>
      </c>
      <c r="J6">
        <v>25.715199999999999</v>
      </c>
      <c r="K6" s="35">
        <f t="shared" si="3"/>
        <v>1.1435726729716272E-2</v>
      </c>
      <c r="M6">
        <v>6.6937499999999996</v>
      </c>
      <c r="N6" s="35">
        <f t="shared" si="4"/>
        <v>3.1185807656395927E-2</v>
      </c>
      <c r="P6">
        <v>26.453189999999999</v>
      </c>
      <c r="Q6" s="35">
        <f t="shared" si="5"/>
        <v>2.2800274749473224E-3</v>
      </c>
    </row>
    <row r="7" spans="1:17" x14ac:dyDescent="0.4">
      <c r="A7" s="87">
        <v>40553</v>
      </c>
      <c r="B7">
        <v>18.487030000000001</v>
      </c>
      <c r="C7" s="31">
        <f t="shared" si="0"/>
        <v>-1.7817897196034176E-3</v>
      </c>
      <c r="D7">
        <v>1269.75</v>
      </c>
      <c r="E7" s="31">
        <f t="shared" si="1"/>
        <v>3.7251427446347851E-3</v>
      </c>
      <c r="G7">
        <v>6.89</v>
      </c>
      <c r="H7" s="35">
        <f t="shared" si="2"/>
        <v>-3.8703918722786321E-3</v>
      </c>
      <c r="J7">
        <v>26.009271999999999</v>
      </c>
      <c r="K7" s="35">
        <f t="shared" si="3"/>
        <v>-8.6062770230554194E-3</v>
      </c>
      <c r="M7">
        <v>6.9024999999999999</v>
      </c>
      <c r="N7" s="35">
        <f t="shared" si="4"/>
        <v>-1.5030785947120578E-2</v>
      </c>
      <c r="P7">
        <v>26.513504000000001</v>
      </c>
      <c r="Q7" s="35">
        <f t="shared" si="5"/>
        <v>1.6899576909939863E-2</v>
      </c>
    </row>
    <row r="8" spans="1:17" x14ac:dyDescent="0.4">
      <c r="A8" s="87">
        <v>40554</v>
      </c>
      <c r="B8">
        <v>18.454090000000001</v>
      </c>
      <c r="C8" s="31">
        <f t="shared" si="0"/>
        <v>-3.4519177049640083E-3</v>
      </c>
      <c r="D8">
        <v>1274.48</v>
      </c>
      <c r="E8" s="31">
        <f t="shared" si="1"/>
        <v>9.0075952545351969E-3</v>
      </c>
      <c r="G8">
        <v>6.8633329999999999</v>
      </c>
      <c r="H8" s="35">
        <f t="shared" si="2"/>
        <v>1.5541574334219226E-2</v>
      </c>
      <c r="J8">
        <v>25.785429000000001</v>
      </c>
      <c r="K8" s="35">
        <f t="shared" si="3"/>
        <v>9.7020685597280221E-3</v>
      </c>
      <c r="M8">
        <v>6.7987500000000001</v>
      </c>
      <c r="N8" s="35">
        <f t="shared" si="4"/>
        <v>1.1583011583011629E-2</v>
      </c>
      <c r="P8">
        <v>26.961570999999999</v>
      </c>
      <c r="Q8" s="35">
        <f t="shared" si="5"/>
        <v>2.1732376054792942E-2</v>
      </c>
    </row>
    <row r="9" spans="1:17" x14ac:dyDescent="0.4">
      <c r="A9" s="87">
        <v>40555</v>
      </c>
      <c r="B9">
        <v>18.390388000000002</v>
      </c>
      <c r="C9" s="31">
        <f t="shared" si="0"/>
        <v>-1.3973332155906694E-2</v>
      </c>
      <c r="D9">
        <v>1285.96</v>
      </c>
      <c r="E9" s="31">
        <f t="shared" si="1"/>
        <v>-1.7107841612492188E-3</v>
      </c>
      <c r="G9">
        <v>6.97</v>
      </c>
      <c r="H9" s="35">
        <f t="shared" si="2"/>
        <v>3.921563845050216E-2</v>
      </c>
      <c r="J9">
        <v>26.035601</v>
      </c>
      <c r="K9" s="35">
        <f t="shared" si="3"/>
        <v>6.7434586971893003E-4</v>
      </c>
      <c r="M9">
        <v>6.8775000000000004</v>
      </c>
      <c r="N9" s="35">
        <f t="shared" si="4"/>
        <v>8.1788440567065746E-3</v>
      </c>
      <c r="P9">
        <v>27.547509999999999</v>
      </c>
      <c r="Q9" s="35">
        <f t="shared" si="5"/>
        <v>-1.0947849733061187E-2</v>
      </c>
    </row>
    <row r="10" spans="1:17" x14ac:dyDescent="0.4">
      <c r="A10" s="87">
        <v>40556</v>
      </c>
      <c r="B10">
        <v>18.133413000000001</v>
      </c>
      <c r="C10" s="31">
        <f t="shared" si="0"/>
        <v>1.8289772587212282E-2</v>
      </c>
      <c r="D10">
        <v>1283.76</v>
      </c>
      <c r="E10" s="31">
        <f t="shared" si="1"/>
        <v>7.3845578612824966E-3</v>
      </c>
      <c r="G10">
        <v>7.2433329999999998</v>
      </c>
      <c r="H10" s="35">
        <f t="shared" si="2"/>
        <v>8.2834794424059329E-3</v>
      </c>
      <c r="J10">
        <v>26.053158</v>
      </c>
      <c r="K10" s="35">
        <f t="shared" si="3"/>
        <v>2.2742578845911878E-2</v>
      </c>
      <c r="M10">
        <v>6.9337499999999999</v>
      </c>
      <c r="N10" s="35">
        <f t="shared" si="4"/>
        <v>1.4963043086352953E-2</v>
      </c>
      <c r="P10">
        <v>27.245923999999999</v>
      </c>
      <c r="Q10" s="35">
        <f t="shared" si="5"/>
        <v>-1.8975682380967436E-3</v>
      </c>
    </row>
    <row r="11" spans="1:17" x14ac:dyDescent="0.4">
      <c r="A11" s="87">
        <v>40557</v>
      </c>
      <c r="B11">
        <v>18.465069</v>
      </c>
      <c r="C11" s="31">
        <f t="shared" si="0"/>
        <v>-1.1892725664883349E-4</v>
      </c>
      <c r="D11">
        <v>1293.24</v>
      </c>
      <c r="E11" s="31">
        <f t="shared" si="1"/>
        <v>1.3763879867619102E-3</v>
      </c>
      <c r="G11">
        <v>7.3033330000000003</v>
      </c>
      <c r="H11" s="35">
        <f t="shared" si="2"/>
        <v>-7.3025562438410376E-3</v>
      </c>
      <c r="J11">
        <v>26.645674</v>
      </c>
      <c r="K11" s="35">
        <f t="shared" si="3"/>
        <v>-1.31784994442254E-3</v>
      </c>
      <c r="M11">
        <v>7.0374999999999996</v>
      </c>
      <c r="N11" s="35">
        <f t="shared" si="4"/>
        <v>9.4138543516874094E-3</v>
      </c>
      <c r="P11">
        <v>27.194223000000001</v>
      </c>
      <c r="Q11" s="35">
        <f t="shared" si="5"/>
        <v>-3.1686877025318886E-4</v>
      </c>
    </row>
    <row r="12" spans="1:17" x14ac:dyDescent="0.4">
      <c r="A12" s="87">
        <v>40561</v>
      </c>
      <c r="B12">
        <v>18.462872999999998</v>
      </c>
      <c r="C12" s="31">
        <f t="shared" si="0"/>
        <v>-4.7587393359635397E-3</v>
      </c>
      <c r="D12">
        <v>1295.02</v>
      </c>
      <c r="E12" s="31">
        <f t="shared" si="1"/>
        <v>-1.0115673889206275E-2</v>
      </c>
      <c r="G12">
        <v>7.25</v>
      </c>
      <c r="H12" s="35">
        <f t="shared" si="2"/>
        <v>-1.8850620689655186E-2</v>
      </c>
      <c r="J12">
        <v>26.610558999999999</v>
      </c>
      <c r="K12" s="35">
        <f t="shared" si="3"/>
        <v>-1.2699808373059668E-2</v>
      </c>
      <c r="M12">
        <v>7.1037499999999998</v>
      </c>
      <c r="N12" s="35">
        <f t="shared" si="4"/>
        <v>-2.8506070737286601E-2</v>
      </c>
      <c r="P12">
        <v>27.185606</v>
      </c>
      <c r="Q12" s="35">
        <f t="shared" si="5"/>
        <v>-1.5847945416408937E-2</v>
      </c>
    </row>
    <row r="13" spans="1:17" x14ac:dyDescent="0.4">
      <c r="A13" s="87">
        <v>40562</v>
      </c>
      <c r="B13">
        <v>18.375012999999999</v>
      </c>
      <c r="C13" s="31">
        <f t="shared" si="0"/>
        <v>-7.0522399086193153E-3</v>
      </c>
      <c r="D13">
        <v>1281.92</v>
      </c>
      <c r="E13" s="31">
        <f t="shared" si="1"/>
        <v>-1.2949326010984162E-3</v>
      </c>
      <c r="G13">
        <v>7.1133329999999999</v>
      </c>
      <c r="H13" s="35">
        <f t="shared" si="2"/>
        <v>2.3430647770883196E-3</v>
      </c>
      <c r="J13">
        <v>26.27261</v>
      </c>
      <c r="K13" s="35">
        <f t="shared" si="3"/>
        <v>1.8374649492380198E-3</v>
      </c>
      <c r="M13">
        <v>6.9012500000000001</v>
      </c>
      <c r="N13" s="35">
        <f t="shared" si="4"/>
        <v>-2.0286180039847806E-2</v>
      </c>
      <c r="P13">
        <v>26.754770000000001</v>
      </c>
      <c r="Q13" s="35">
        <f t="shared" si="5"/>
        <v>-1.5136777479305535E-2</v>
      </c>
    </row>
    <row r="14" spans="1:17" x14ac:dyDescent="0.4">
      <c r="A14" s="87">
        <v>40563</v>
      </c>
      <c r="B14">
        <v>18.245428</v>
      </c>
      <c r="C14" s="31">
        <f t="shared" si="0"/>
        <v>-9.2694454742306438E-3</v>
      </c>
      <c r="D14">
        <v>1280.26</v>
      </c>
      <c r="E14" s="31">
        <f t="shared" si="1"/>
        <v>2.4135722431380484E-3</v>
      </c>
      <c r="G14">
        <v>7.13</v>
      </c>
      <c r="H14" s="35">
        <f t="shared" si="2"/>
        <v>-4.6750350631135813E-3</v>
      </c>
      <c r="J14">
        <v>26.320885000000001</v>
      </c>
      <c r="K14" s="35">
        <f t="shared" si="3"/>
        <v>-7.0034119293481897E-3</v>
      </c>
      <c r="M14">
        <v>6.7612500000000004</v>
      </c>
      <c r="N14" s="35">
        <f t="shared" si="4"/>
        <v>-1.5529672767609602E-2</v>
      </c>
      <c r="P14">
        <v>26.349789000000001</v>
      </c>
      <c r="Q14" s="35">
        <f t="shared" si="5"/>
        <v>-1.9619511943720219E-3</v>
      </c>
    </row>
    <row r="15" spans="1:17" x14ac:dyDescent="0.4">
      <c r="A15" s="87">
        <v>40564</v>
      </c>
      <c r="B15">
        <v>18.076302999999999</v>
      </c>
      <c r="C15" s="31">
        <f t="shared" si="0"/>
        <v>4.3743457940487078E-3</v>
      </c>
      <c r="D15">
        <v>1283.3499999999999</v>
      </c>
      <c r="E15" s="31">
        <f t="shared" si="1"/>
        <v>5.8362878404176642E-3</v>
      </c>
      <c r="G15">
        <v>7.0966670000000001</v>
      </c>
      <c r="H15" s="35">
        <f t="shared" si="2"/>
        <v>-6.1062467775365196E-3</v>
      </c>
      <c r="J15">
        <v>26.136548999999999</v>
      </c>
      <c r="K15" s="35">
        <f t="shared" si="3"/>
        <v>2.0822986232803709E-2</v>
      </c>
      <c r="M15">
        <v>6.65625</v>
      </c>
      <c r="N15" s="35">
        <f t="shared" si="4"/>
        <v>5.0704225352113264E-3</v>
      </c>
      <c r="P15">
        <v>26.298092</v>
      </c>
      <c r="Q15" s="35">
        <f t="shared" si="5"/>
        <v>1.2450751179971561E-2</v>
      </c>
    </row>
    <row r="16" spans="1:17" x14ac:dyDescent="0.4">
      <c r="A16" s="87">
        <v>40567</v>
      </c>
      <c r="B16">
        <v>18.155374999999999</v>
      </c>
      <c r="C16" s="31">
        <f t="shared" si="0"/>
        <v>2.6616910969892347E-3</v>
      </c>
      <c r="D16">
        <v>1290.8399999999999</v>
      </c>
      <c r="E16" s="31">
        <f t="shared" si="1"/>
        <v>2.6339437885419229E-4</v>
      </c>
      <c r="G16">
        <v>7.0533330000000003</v>
      </c>
      <c r="H16" s="35">
        <f t="shared" si="2"/>
        <v>-4.7254255541323147E-4</v>
      </c>
      <c r="J16">
        <v>26.680789999999998</v>
      </c>
      <c r="K16" s="35">
        <f t="shared" si="3"/>
        <v>-5.2640870079183472E-3</v>
      </c>
      <c r="M16">
        <v>6.69</v>
      </c>
      <c r="N16" s="35">
        <f t="shared" si="4"/>
        <v>-9.7159940209268145E-3</v>
      </c>
      <c r="P16">
        <v>26.625523000000001</v>
      </c>
      <c r="Q16" s="35">
        <f t="shared" si="5"/>
        <v>1.1974112208049368E-2</v>
      </c>
    </row>
    <row r="17" spans="1:17" x14ac:dyDescent="0.4">
      <c r="A17" s="87">
        <v>40568</v>
      </c>
      <c r="B17">
        <v>18.203699</v>
      </c>
      <c r="C17" s="31">
        <f t="shared" si="0"/>
        <v>1.3513242555812424E-2</v>
      </c>
      <c r="D17">
        <v>1291.18</v>
      </c>
      <c r="E17" s="31">
        <f t="shared" si="1"/>
        <v>4.220945181926645E-3</v>
      </c>
      <c r="G17">
        <v>7.05</v>
      </c>
      <c r="H17" s="35">
        <f t="shared" si="2"/>
        <v>-5.6737588652482325E-3</v>
      </c>
      <c r="J17">
        <v>26.54034</v>
      </c>
      <c r="K17" s="35">
        <f t="shared" si="3"/>
        <v>2.1663739047804224E-2</v>
      </c>
      <c r="M17">
        <v>6.625</v>
      </c>
      <c r="N17" s="35">
        <f t="shared" si="4"/>
        <v>1.6603773584905709E-2</v>
      </c>
      <c r="P17">
        <v>26.94434</v>
      </c>
      <c r="Q17" s="35">
        <f t="shared" si="5"/>
        <v>2.1106436453815484E-2</v>
      </c>
    </row>
    <row r="18" spans="1:17" x14ac:dyDescent="0.4">
      <c r="A18" s="87">
        <v>40569</v>
      </c>
      <c r="B18">
        <v>18.44969</v>
      </c>
      <c r="C18" s="31">
        <f t="shared" si="0"/>
        <v>-1.4643010261961019E-2</v>
      </c>
      <c r="D18">
        <v>1296.6300000000001</v>
      </c>
      <c r="E18" s="31">
        <f t="shared" si="1"/>
        <v>2.2442794012168888E-3</v>
      </c>
      <c r="G18">
        <v>7.01</v>
      </c>
      <c r="H18" s="35">
        <f t="shared" si="2"/>
        <v>1.8544935805991425E-2</v>
      </c>
      <c r="J18">
        <v>27.115303000000001</v>
      </c>
      <c r="K18" s="35">
        <f t="shared" si="3"/>
        <v>1.3272726474788077E-2</v>
      </c>
      <c r="M18">
        <v>6.7350000000000003</v>
      </c>
      <c r="N18" s="35">
        <f t="shared" si="4"/>
        <v>0.10968819599109124</v>
      </c>
      <c r="P18">
        <v>27.513038999999999</v>
      </c>
      <c r="Q18" s="35">
        <f t="shared" si="5"/>
        <v>-1.1587814781202405E-2</v>
      </c>
    </row>
    <row r="19" spans="1:17" x14ac:dyDescent="0.4">
      <c r="A19" s="87">
        <v>40570</v>
      </c>
      <c r="B19">
        <v>18.179531000000001</v>
      </c>
      <c r="C19" s="31">
        <f t="shared" si="0"/>
        <v>-1.5826700919842333E-2</v>
      </c>
      <c r="D19">
        <v>1299.54</v>
      </c>
      <c r="E19" s="31">
        <f t="shared" si="1"/>
        <v>-1.7852470874309405E-2</v>
      </c>
      <c r="G19">
        <v>7.14</v>
      </c>
      <c r="H19" s="35">
        <f t="shared" si="2"/>
        <v>-1.9607843137254857E-2</v>
      </c>
      <c r="J19">
        <v>27.475197000000001</v>
      </c>
      <c r="K19" s="35">
        <f t="shared" si="3"/>
        <v>-2.2683659010707024E-2</v>
      </c>
      <c r="M19">
        <v>7.4737499999999999</v>
      </c>
      <c r="N19" s="35">
        <f t="shared" si="4"/>
        <v>-6.6900819535037879E-4</v>
      </c>
      <c r="P19">
        <v>27.194223000000001</v>
      </c>
      <c r="Q19" s="35">
        <f t="shared" si="5"/>
        <v>-1.235740399716514E-2</v>
      </c>
    </row>
    <row r="20" spans="1:17" x14ac:dyDescent="0.4">
      <c r="A20" s="87">
        <v>40571</v>
      </c>
      <c r="B20">
        <v>17.891808999999999</v>
      </c>
      <c r="C20" s="31">
        <f t="shared" si="0"/>
        <v>1.2521707559028922E-2</v>
      </c>
      <c r="D20">
        <v>1276.3399999999999</v>
      </c>
      <c r="E20" s="31">
        <f t="shared" si="1"/>
        <v>7.6625350611905707E-3</v>
      </c>
      <c r="G20">
        <v>7</v>
      </c>
      <c r="H20" s="35">
        <f t="shared" si="2"/>
        <v>-2.047614285714288E-2</v>
      </c>
      <c r="J20">
        <v>26.851959000000001</v>
      </c>
      <c r="K20" s="35">
        <f t="shared" si="3"/>
        <v>-3.2688862663614831E-3</v>
      </c>
      <c r="M20">
        <v>7.46875</v>
      </c>
      <c r="N20" s="35">
        <f t="shared" si="4"/>
        <v>1.841004184100409E-3</v>
      </c>
      <c r="P20">
        <v>26.858173000000001</v>
      </c>
      <c r="Q20" s="35">
        <f t="shared" si="5"/>
        <v>2.8874264828065445E-3</v>
      </c>
    </row>
    <row r="21" spans="1:17" x14ac:dyDescent="0.4">
      <c r="A21" s="87">
        <v>40574</v>
      </c>
      <c r="B21">
        <v>18.115845</v>
      </c>
      <c r="C21" s="31">
        <f t="shared" si="0"/>
        <v>1.2972731881952021E-2</v>
      </c>
      <c r="D21">
        <v>1286.1199999999999</v>
      </c>
      <c r="E21" s="31">
        <f t="shared" si="1"/>
        <v>1.6693621124000895E-2</v>
      </c>
      <c r="G21">
        <v>6.8566669999999998</v>
      </c>
      <c r="H21" s="35">
        <f t="shared" si="2"/>
        <v>2.0904179829646118E-2</v>
      </c>
      <c r="J21">
        <v>26.764182999999999</v>
      </c>
      <c r="K21" s="35">
        <f t="shared" si="3"/>
        <v>2.3449809770019966E-2</v>
      </c>
      <c r="M21">
        <v>7.4824999999999999</v>
      </c>
      <c r="N21" s="35">
        <f t="shared" si="4"/>
        <v>5.3458068827263667E-3</v>
      </c>
      <c r="P21">
        <v>26.935724</v>
      </c>
      <c r="Q21" s="35">
        <f t="shared" si="5"/>
        <v>2.0153644282960462E-2</v>
      </c>
    </row>
    <row r="22" spans="1:17" x14ac:dyDescent="0.4">
      <c r="A22" s="87">
        <v>40575</v>
      </c>
      <c r="B22">
        <v>18.350857000000001</v>
      </c>
      <c r="C22" s="31">
        <f t="shared" si="0"/>
        <v>4.3088450855455415E-3</v>
      </c>
      <c r="D22">
        <v>1307.5899999999999</v>
      </c>
      <c r="E22" s="31">
        <f t="shared" si="1"/>
        <v>-2.7225659419236503E-3</v>
      </c>
      <c r="G22">
        <v>7</v>
      </c>
      <c r="H22" s="35">
        <f t="shared" si="2"/>
        <v>1.6190428571428557E-2</v>
      </c>
      <c r="J22">
        <v>27.391798000000001</v>
      </c>
      <c r="K22" s="35">
        <f t="shared" si="3"/>
        <v>-1.9547603264305678E-2</v>
      </c>
      <c r="M22">
        <v>7.5225</v>
      </c>
      <c r="N22" s="35">
        <f t="shared" si="4"/>
        <v>-1.2794948487869776E-2</v>
      </c>
      <c r="P22">
        <v>27.478577000000001</v>
      </c>
      <c r="Q22" s="35">
        <f t="shared" si="5"/>
        <v>-2.822307719937672E-3</v>
      </c>
    </row>
    <row r="23" spans="1:17" x14ac:dyDescent="0.4">
      <c r="A23" s="87">
        <v>40576</v>
      </c>
      <c r="B23">
        <v>18.429928</v>
      </c>
      <c r="C23" s="31">
        <f t="shared" si="0"/>
        <v>-1.3111282908972277E-3</v>
      </c>
      <c r="D23">
        <v>1304.03</v>
      </c>
      <c r="E23" s="31">
        <f t="shared" si="1"/>
        <v>2.3542403165570857E-3</v>
      </c>
      <c r="G23">
        <v>7.1133329999999999</v>
      </c>
      <c r="H23" s="35">
        <f t="shared" si="2"/>
        <v>3.7019776805050517E-2</v>
      </c>
      <c r="J23">
        <v>26.856354</v>
      </c>
      <c r="K23" s="35">
        <f t="shared" si="3"/>
        <v>4.7392509050186585E-3</v>
      </c>
      <c r="M23">
        <v>7.4262499999999996</v>
      </c>
      <c r="N23" s="35">
        <f t="shared" si="4"/>
        <v>1.430735566402965E-2</v>
      </c>
      <c r="P23">
        <v>27.401024</v>
      </c>
      <c r="Q23" s="35">
        <f t="shared" si="5"/>
        <v>-5.6603724006811171E-3</v>
      </c>
    </row>
    <row r="24" spans="1:17" x14ac:dyDescent="0.4">
      <c r="A24" s="87">
        <v>40577</v>
      </c>
      <c r="B24">
        <v>18.405764000000001</v>
      </c>
      <c r="C24" s="31">
        <f t="shared" si="0"/>
        <v>2.3150628248846377E-2</v>
      </c>
      <c r="D24">
        <v>1307.0999999999999</v>
      </c>
      <c r="E24" s="31">
        <f t="shared" si="1"/>
        <v>2.8842475709585967E-3</v>
      </c>
      <c r="G24">
        <v>7.3766670000000003</v>
      </c>
      <c r="H24" s="35">
        <f t="shared" si="2"/>
        <v>3.0727427441146496E-2</v>
      </c>
      <c r="J24">
        <v>26.983633000000001</v>
      </c>
      <c r="K24" s="35">
        <f t="shared" si="3"/>
        <v>2.407270362741739E-2</v>
      </c>
      <c r="M24">
        <v>7.5324999999999998</v>
      </c>
      <c r="N24" s="35">
        <f t="shared" si="4"/>
        <v>5.7085960836375786E-2</v>
      </c>
      <c r="P24">
        <v>27.245923999999999</v>
      </c>
      <c r="Q24" s="35">
        <f t="shared" si="5"/>
        <v>-7.9063569288381486E-3</v>
      </c>
    </row>
    <row r="25" spans="1:17" x14ac:dyDescent="0.4">
      <c r="A25" s="87">
        <v>40578</v>
      </c>
      <c r="B25">
        <v>18.831869000000001</v>
      </c>
      <c r="C25" s="31">
        <f t="shared" si="0"/>
        <v>8.8638042246364165E-3</v>
      </c>
      <c r="D25">
        <v>1310.87</v>
      </c>
      <c r="E25" s="31">
        <f t="shared" si="1"/>
        <v>6.2401306002884075E-3</v>
      </c>
      <c r="G25">
        <v>7.6033330000000001</v>
      </c>
      <c r="H25" s="35">
        <f t="shared" si="2"/>
        <v>2.6304253674013775E-2</v>
      </c>
      <c r="J25">
        <v>27.633202000000001</v>
      </c>
      <c r="K25" s="35">
        <f t="shared" si="3"/>
        <v>4.4471140188531051E-3</v>
      </c>
      <c r="M25">
        <v>7.9625000000000004</v>
      </c>
      <c r="N25" s="35">
        <f t="shared" si="4"/>
        <v>2.8414442700157021E-2</v>
      </c>
      <c r="P25">
        <v>27.030508000000001</v>
      </c>
      <c r="Q25" s="35">
        <f t="shared" si="5"/>
        <v>3.4427802836705816E-2</v>
      </c>
    </row>
    <row r="26" spans="1:17" x14ac:dyDescent="0.4">
      <c r="A26" s="87">
        <v>40581</v>
      </c>
      <c r="B26">
        <v>18.998791000000001</v>
      </c>
      <c r="C26" s="31">
        <f t="shared" si="0"/>
        <v>2.4279966025206831E-3</v>
      </c>
      <c r="D26">
        <v>1319.05</v>
      </c>
      <c r="E26" s="31">
        <f t="shared" si="1"/>
        <v>4.1848299912815908E-3</v>
      </c>
      <c r="G26">
        <v>7.8033330000000003</v>
      </c>
      <c r="H26" s="35">
        <f t="shared" si="2"/>
        <v>1.7087570144705489E-3</v>
      </c>
      <c r="J26">
        <v>27.75609</v>
      </c>
      <c r="K26" s="35">
        <f t="shared" si="3"/>
        <v>3.3208207640196782E-3</v>
      </c>
      <c r="M26">
        <v>8.1887500000000006</v>
      </c>
      <c r="N26" s="35">
        <f t="shared" si="4"/>
        <v>2.2591970691497324E-2</v>
      </c>
      <c r="P26">
        <v>27.961109</v>
      </c>
      <c r="Q26" s="35">
        <f t="shared" si="5"/>
        <v>1.2326621236661254E-2</v>
      </c>
    </row>
    <row r="27" spans="1:17" x14ac:dyDescent="0.4">
      <c r="A27" s="87">
        <v>40582</v>
      </c>
      <c r="B27">
        <v>19.044920000000001</v>
      </c>
      <c r="C27" s="31">
        <f t="shared" si="0"/>
        <v>6.2274349275291347E-3</v>
      </c>
      <c r="D27">
        <v>1324.57</v>
      </c>
      <c r="E27" s="31">
        <f t="shared" si="1"/>
        <v>-2.7858097344797385E-3</v>
      </c>
      <c r="G27">
        <v>7.8166669999999998</v>
      </c>
      <c r="H27" s="35">
        <f t="shared" si="2"/>
        <v>-2.5159956283157477E-2</v>
      </c>
      <c r="J27">
        <v>27.848262999999999</v>
      </c>
      <c r="K27" s="35">
        <f t="shared" si="3"/>
        <v>2.9942621555965562E-3</v>
      </c>
      <c r="M27">
        <v>8.3737499999999994</v>
      </c>
      <c r="N27" s="35">
        <f t="shared" si="4"/>
        <v>-7.7623525899387378E-3</v>
      </c>
      <c r="P27">
        <v>28.305775000000001</v>
      </c>
      <c r="Q27" s="35">
        <f t="shared" si="5"/>
        <v>-7.0015747669866756E-3</v>
      </c>
    </row>
    <row r="28" spans="1:17" x14ac:dyDescent="0.4">
      <c r="A28" s="87">
        <v>40583</v>
      </c>
      <c r="B28">
        <v>19.163520999999999</v>
      </c>
      <c r="C28" s="31">
        <f t="shared" si="0"/>
        <v>-5.2721000488375816E-3</v>
      </c>
      <c r="D28">
        <v>1320.88</v>
      </c>
      <c r="E28" s="31">
        <f t="shared" si="1"/>
        <v>7.4950033311109389E-4</v>
      </c>
      <c r="G28">
        <v>7.62</v>
      </c>
      <c r="H28" s="35">
        <f t="shared" si="2"/>
        <v>-6.1242782152231279E-3</v>
      </c>
      <c r="J28">
        <v>27.931647999999999</v>
      </c>
      <c r="K28" s="35">
        <f t="shared" si="3"/>
        <v>-1.5712642519338294E-3</v>
      </c>
      <c r="M28">
        <v>8.3087499999999999</v>
      </c>
      <c r="N28" s="35">
        <f t="shared" si="4"/>
        <v>3.9867609447871308E-2</v>
      </c>
      <c r="P28">
        <v>28.107589999999998</v>
      </c>
      <c r="Q28" s="35">
        <f t="shared" si="5"/>
        <v>0</v>
      </c>
    </row>
    <row r="29" spans="1:17" x14ac:dyDescent="0.4">
      <c r="A29" s="87">
        <v>40584</v>
      </c>
      <c r="B29">
        <v>19.062488999999999</v>
      </c>
      <c r="C29" s="31">
        <f t="shared" si="0"/>
        <v>-6.682757954640569E-3</v>
      </c>
      <c r="D29">
        <v>1321.87</v>
      </c>
      <c r="E29" s="31">
        <f t="shared" si="1"/>
        <v>5.507349436782891E-3</v>
      </c>
      <c r="G29">
        <v>7.5733329999999999</v>
      </c>
      <c r="H29" s="35">
        <f t="shared" si="2"/>
        <v>-1.3204225933284545E-2</v>
      </c>
      <c r="J29">
        <v>27.88776</v>
      </c>
      <c r="K29" s="35">
        <f t="shared" si="3"/>
        <v>3.9347728178957741E-3</v>
      </c>
      <c r="M29">
        <v>8.64</v>
      </c>
      <c r="N29" s="35">
        <f t="shared" si="4"/>
        <v>9.9826388888888552E-3</v>
      </c>
      <c r="P29">
        <v>28.107589999999998</v>
      </c>
      <c r="Q29" s="35">
        <f t="shared" si="5"/>
        <v>1.0423092125650115E-2</v>
      </c>
    </row>
    <row r="30" spans="1:17" x14ac:dyDescent="0.4">
      <c r="A30" s="87">
        <v>40585</v>
      </c>
      <c r="B30">
        <v>18.935099000000001</v>
      </c>
      <c r="C30" s="31">
        <f t="shared" si="0"/>
        <v>-5.1037493915400559E-3</v>
      </c>
      <c r="D30">
        <v>1329.15</v>
      </c>
      <c r="E30" s="31">
        <f t="shared" si="1"/>
        <v>2.3849828837977996E-3</v>
      </c>
      <c r="G30">
        <v>7.4733330000000002</v>
      </c>
      <c r="H30" s="35">
        <f t="shared" si="2"/>
        <v>7.5825605522997601E-3</v>
      </c>
      <c r="J30">
        <v>27.997492000000001</v>
      </c>
      <c r="K30" s="35">
        <f t="shared" si="3"/>
        <v>2.0379682580138904E-3</v>
      </c>
      <c r="M30">
        <v>8.7262500000000003</v>
      </c>
      <c r="N30" s="35">
        <f t="shared" si="4"/>
        <v>-1.2175906030654755E-2</v>
      </c>
      <c r="P30">
        <v>28.400558</v>
      </c>
      <c r="Q30" s="35">
        <f t="shared" si="5"/>
        <v>1.3046152121377353E-2</v>
      </c>
    </row>
    <row r="31" spans="1:17" x14ac:dyDescent="0.4">
      <c r="A31" s="87">
        <v>40588</v>
      </c>
      <c r="B31">
        <v>18.838459</v>
      </c>
      <c r="C31" s="31">
        <f t="shared" si="0"/>
        <v>-2.5650187204803426E-3</v>
      </c>
      <c r="D31">
        <v>1332.32</v>
      </c>
      <c r="E31" s="31">
        <f t="shared" si="1"/>
        <v>-3.2349585685120283E-3</v>
      </c>
      <c r="G31">
        <v>7.53</v>
      </c>
      <c r="H31" s="35">
        <f t="shared" si="2"/>
        <v>-2.4347011952191258E-2</v>
      </c>
      <c r="J31">
        <v>28.054549999999999</v>
      </c>
      <c r="K31" s="35">
        <f t="shared" si="3"/>
        <v>-1.2398131497386316E-2</v>
      </c>
      <c r="M31">
        <v>8.6199999999999992</v>
      </c>
      <c r="N31" s="35">
        <f t="shared" si="4"/>
        <v>-2.349187935034789E-2</v>
      </c>
      <c r="P31">
        <v>28.771076000000001</v>
      </c>
      <c r="Q31" s="35">
        <f t="shared" si="5"/>
        <v>-2.4857777303845075E-2</v>
      </c>
    </row>
    <row r="32" spans="1:17" x14ac:dyDescent="0.4">
      <c r="A32" s="87">
        <v>40589</v>
      </c>
      <c r="B32">
        <v>18.790137999999999</v>
      </c>
      <c r="C32" s="31">
        <f t="shared" si="0"/>
        <v>2.337343131806828E-3</v>
      </c>
      <c r="D32">
        <v>1328.01</v>
      </c>
      <c r="E32" s="31">
        <f t="shared" si="1"/>
        <v>6.2574830008809762E-3</v>
      </c>
      <c r="G32">
        <v>7.3466670000000001</v>
      </c>
      <c r="H32" s="35">
        <f t="shared" si="2"/>
        <v>1.3611614627421914E-3</v>
      </c>
      <c r="J32">
        <v>27.706726</v>
      </c>
      <c r="K32" s="35">
        <f t="shared" si="3"/>
        <v>8.4218900493692912E-3</v>
      </c>
      <c r="M32">
        <v>8.4175000000000004</v>
      </c>
      <c r="N32" s="35">
        <f t="shared" si="4"/>
        <v>6.3855063855062753E-3</v>
      </c>
      <c r="P32">
        <v>28.055890999999999</v>
      </c>
      <c r="Q32" s="35">
        <f t="shared" si="5"/>
        <v>7.371072264288442E-3</v>
      </c>
    </row>
    <row r="33" spans="1:17" x14ac:dyDescent="0.4">
      <c r="A33" s="87">
        <v>40590</v>
      </c>
      <c r="B33">
        <v>18.834057000000001</v>
      </c>
      <c r="C33" s="31">
        <f t="shared" si="0"/>
        <v>3.382330211701084E-3</v>
      </c>
      <c r="D33">
        <v>1336.32</v>
      </c>
      <c r="E33" s="31">
        <f t="shared" si="1"/>
        <v>3.0756106321840034E-3</v>
      </c>
      <c r="G33">
        <v>7.3566669999999998</v>
      </c>
      <c r="H33" s="35">
        <f t="shared" si="2"/>
        <v>-4.531943609789224E-4</v>
      </c>
      <c r="J33">
        <v>27.940069000000001</v>
      </c>
      <c r="K33" s="35">
        <f t="shared" si="3"/>
        <v>1.5915672935524955E-2</v>
      </c>
      <c r="M33">
        <v>8.4712499999999995</v>
      </c>
      <c r="N33" s="35">
        <f t="shared" si="4"/>
        <v>-3.5413899955731871E-3</v>
      </c>
      <c r="P33">
        <v>28.262692999999999</v>
      </c>
      <c r="Q33" s="35">
        <f t="shared" si="5"/>
        <v>6.0974019708596519E-3</v>
      </c>
    </row>
    <row r="34" spans="1:17" x14ac:dyDescent="0.4">
      <c r="A34" s="87">
        <v>40591</v>
      </c>
      <c r="B34">
        <v>18.897760000000002</v>
      </c>
      <c r="C34" s="31">
        <f t="shared" si="0"/>
        <v>3.2310601891441075E-2</v>
      </c>
      <c r="D34">
        <v>1340.43</v>
      </c>
      <c r="E34" s="31">
        <f t="shared" si="1"/>
        <v>1.9247554889102207E-3</v>
      </c>
      <c r="G34">
        <v>7.3533330000000001</v>
      </c>
      <c r="H34" s="35">
        <f t="shared" si="2"/>
        <v>-1.9492249297019482E-2</v>
      </c>
      <c r="J34">
        <v>28.384754000000001</v>
      </c>
      <c r="K34" s="35">
        <f t="shared" si="3"/>
        <v>8.0656326984549151E-3</v>
      </c>
      <c r="M34">
        <v>8.4412500000000001</v>
      </c>
      <c r="N34" s="35">
        <f t="shared" si="4"/>
        <v>4.5905523471050239E-3</v>
      </c>
      <c r="P34">
        <v>28.435022</v>
      </c>
      <c r="Q34" s="35">
        <f t="shared" si="5"/>
        <v>-8.4846778033088547E-3</v>
      </c>
    </row>
    <row r="35" spans="1:17" x14ac:dyDescent="0.4">
      <c r="A35" s="87">
        <v>40592</v>
      </c>
      <c r="B35">
        <v>19.508358000000001</v>
      </c>
      <c r="C35" s="31">
        <f t="shared" si="0"/>
        <v>-1.7901455365951356E-2</v>
      </c>
      <c r="D35">
        <v>1343.01</v>
      </c>
      <c r="E35" s="31">
        <f t="shared" si="1"/>
        <v>-2.0528514307413898E-2</v>
      </c>
      <c r="G35">
        <v>7.21</v>
      </c>
      <c r="H35" s="35">
        <f t="shared" si="2"/>
        <v>-5.2242302357836383E-2</v>
      </c>
      <c r="J35">
        <v>28.613695</v>
      </c>
      <c r="K35" s="35">
        <f t="shared" si="3"/>
        <v>-2.6773019003662434E-2</v>
      </c>
      <c r="M35">
        <v>8.48</v>
      </c>
      <c r="N35" s="35">
        <f t="shared" si="4"/>
        <v>-2.491155660377355E-2</v>
      </c>
      <c r="P35">
        <v>28.193760000000001</v>
      </c>
      <c r="Q35" s="35">
        <f t="shared" si="5"/>
        <v>-2.4449984677460609E-2</v>
      </c>
    </row>
    <row r="36" spans="1:17" x14ac:dyDescent="0.4">
      <c r="A36" s="87">
        <v>40596</v>
      </c>
      <c r="B36">
        <v>19.159130000000001</v>
      </c>
      <c r="C36" s="31">
        <f t="shared" si="0"/>
        <v>-1.1922775199082603E-2</v>
      </c>
      <c r="D36">
        <v>1315.44</v>
      </c>
      <c r="E36" s="31">
        <f t="shared" si="1"/>
        <v>-6.1120233534026356E-3</v>
      </c>
      <c r="G36">
        <v>6.8333329999999997</v>
      </c>
      <c r="H36" s="35">
        <f t="shared" si="2"/>
        <v>-1.8536488709096906E-2</v>
      </c>
      <c r="J36">
        <v>27.847619999999999</v>
      </c>
      <c r="K36" s="35">
        <f t="shared" si="3"/>
        <v>-2.35575966635568E-2</v>
      </c>
      <c r="M36">
        <v>8.2687500000000007</v>
      </c>
      <c r="N36" s="35">
        <f t="shared" si="4"/>
        <v>-2.8722600151171663E-2</v>
      </c>
      <c r="P36">
        <v>27.504422999999999</v>
      </c>
      <c r="Q36" s="35">
        <f t="shared" si="5"/>
        <v>-3.1328052219091683E-3</v>
      </c>
    </row>
    <row r="37" spans="1:17" x14ac:dyDescent="0.4">
      <c r="A37" s="87">
        <v>40597</v>
      </c>
      <c r="B37">
        <v>18.930700000000002</v>
      </c>
      <c r="C37" s="31">
        <f t="shared" si="0"/>
        <v>3.8289656483910684E-3</v>
      </c>
      <c r="D37">
        <v>1307.4000000000001</v>
      </c>
      <c r="E37" s="31">
        <f t="shared" si="1"/>
        <v>-9.9433991127442388E-4</v>
      </c>
      <c r="G37">
        <v>6.7066670000000004</v>
      </c>
      <c r="H37" s="35">
        <f t="shared" si="2"/>
        <v>2.7832901201148015E-2</v>
      </c>
      <c r="J37">
        <v>27.191597000000002</v>
      </c>
      <c r="K37" s="35">
        <f t="shared" si="3"/>
        <v>-5.343121259115481E-3</v>
      </c>
      <c r="M37">
        <v>8.03125</v>
      </c>
      <c r="N37" s="35">
        <f t="shared" si="4"/>
        <v>4.8249027237354438E-3</v>
      </c>
      <c r="P37">
        <v>27.418257000000001</v>
      </c>
      <c r="Q37" s="35">
        <f t="shared" si="5"/>
        <v>-8.1709789210889523E-3</v>
      </c>
    </row>
    <row r="38" spans="1:17" x14ac:dyDescent="0.4">
      <c r="A38" s="87">
        <v>40598</v>
      </c>
      <c r="B38">
        <v>19.003184999999998</v>
      </c>
      <c r="C38" s="31">
        <f t="shared" si="0"/>
        <v>1.6875118565650993E-2</v>
      </c>
      <c r="D38">
        <v>1306.0999999999999</v>
      </c>
      <c r="E38" s="31">
        <f t="shared" si="1"/>
        <v>1.0550493836612971E-2</v>
      </c>
      <c r="G38">
        <v>6.8933330000000002</v>
      </c>
      <c r="H38" s="35">
        <f t="shared" si="2"/>
        <v>1.4023259865728242E-2</v>
      </c>
      <c r="J38">
        <v>27.046309000000001</v>
      </c>
      <c r="K38" s="35">
        <f t="shared" si="3"/>
        <v>2.0348432756573109E-2</v>
      </c>
      <c r="M38">
        <v>8.07</v>
      </c>
      <c r="N38" s="35">
        <f t="shared" si="4"/>
        <v>2.2614622057001141E-2</v>
      </c>
      <c r="P38">
        <v>27.194223000000001</v>
      </c>
      <c r="Q38" s="35">
        <f t="shared" si="5"/>
        <v>9.5057321549506663E-3</v>
      </c>
    </row>
    <row r="39" spans="1:17" x14ac:dyDescent="0.4">
      <c r="A39" s="87">
        <v>40599</v>
      </c>
      <c r="B39">
        <v>19.323865999999999</v>
      </c>
      <c r="C39" s="31">
        <f t="shared" si="0"/>
        <v>1.1934413124164741E-2</v>
      </c>
      <c r="D39">
        <v>1319.88</v>
      </c>
      <c r="E39" s="31">
        <f t="shared" si="1"/>
        <v>5.5611116162074719E-3</v>
      </c>
      <c r="G39">
        <v>6.99</v>
      </c>
      <c r="H39" s="35">
        <f t="shared" si="2"/>
        <v>-9.0605150214592388E-3</v>
      </c>
      <c r="J39">
        <v>27.596658999999999</v>
      </c>
      <c r="K39" s="35">
        <f t="shared" si="3"/>
        <v>1.7549588158479901E-3</v>
      </c>
      <c r="M39">
        <v>8.2524999999999995</v>
      </c>
      <c r="N39" s="35">
        <f t="shared" si="4"/>
        <v>3.180854286579945E-3</v>
      </c>
      <c r="P39">
        <v>27.452724</v>
      </c>
      <c r="Q39" s="35">
        <f t="shared" si="5"/>
        <v>7.2191014633011009E-3</v>
      </c>
    </row>
    <row r="40" spans="1:17" x14ac:dyDescent="0.4">
      <c r="A40" s="87">
        <v>40602</v>
      </c>
      <c r="B40">
        <v>19.554485</v>
      </c>
      <c r="C40" s="31">
        <f t="shared" si="0"/>
        <v>-1.4938925775851429E-2</v>
      </c>
      <c r="D40">
        <v>1327.22</v>
      </c>
      <c r="E40" s="31">
        <f t="shared" si="1"/>
        <v>-1.5739666370307936E-2</v>
      </c>
      <c r="G40">
        <v>6.9266670000000001</v>
      </c>
      <c r="H40" s="35">
        <f t="shared" si="2"/>
        <v>-3.2723819406938422E-2</v>
      </c>
      <c r="J40">
        <v>27.64509</v>
      </c>
      <c r="K40" s="35">
        <f t="shared" si="3"/>
        <v>-2.0863126146451312E-2</v>
      </c>
      <c r="M40">
        <v>8.2787500000000005</v>
      </c>
      <c r="N40" s="35">
        <f t="shared" si="4"/>
        <v>-2.6574060093613242E-2</v>
      </c>
      <c r="P40">
        <v>27.650908000000001</v>
      </c>
      <c r="Q40" s="35">
        <f t="shared" si="5"/>
        <v>-3.427880198364576E-3</v>
      </c>
    </row>
    <row r="41" spans="1:17" x14ac:dyDescent="0.4">
      <c r="A41" s="87">
        <v>40603</v>
      </c>
      <c r="B41">
        <v>19.262362</v>
      </c>
      <c r="C41" s="31">
        <f t="shared" si="0"/>
        <v>7.1835427036414526E-3</v>
      </c>
      <c r="D41">
        <v>1306.33</v>
      </c>
      <c r="E41" s="31">
        <f t="shared" si="1"/>
        <v>1.6152120827050802E-3</v>
      </c>
      <c r="G41">
        <v>6.7</v>
      </c>
      <c r="H41" s="35">
        <f t="shared" si="2"/>
        <v>-3.482537313432843E-3</v>
      </c>
      <c r="J41">
        <v>27.068327</v>
      </c>
      <c r="K41" s="35">
        <f t="shared" si="3"/>
        <v>-6.6692337505749573E-3</v>
      </c>
      <c r="M41">
        <v>8.0587499999999999</v>
      </c>
      <c r="N41" s="35">
        <f t="shared" si="4"/>
        <v>-9.1515433534976945E-3</v>
      </c>
      <c r="P41">
        <v>27.556124000000001</v>
      </c>
      <c r="Q41" s="35">
        <f t="shared" si="5"/>
        <v>2.0012466194447295E-2</v>
      </c>
    </row>
    <row r="42" spans="1:17" x14ac:dyDescent="0.4">
      <c r="A42" s="87">
        <v>40604</v>
      </c>
      <c r="B42">
        <v>19.400734</v>
      </c>
      <c r="C42" s="31">
        <f t="shared" si="0"/>
        <v>2.0676743467540899E-2</v>
      </c>
      <c r="D42">
        <v>1308.44</v>
      </c>
      <c r="E42" s="31">
        <f t="shared" si="1"/>
        <v>1.7218978325333964E-2</v>
      </c>
      <c r="G42">
        <v>6.6766670000000001</v>
      </c>
      <c r="H42" s="35">
        <f t="shared" si="2"/>
        <v>-9.9855212188958956E-4</v>
      </c>
      <c r="J42">
        <v>26.887802000000001</v>
      </c>
      <c r="K42" s="35">
        <f t="shared" si="3"/>
        <v>1.8994821517950695E-2</v>
      </c>
      <c r="M42">
        <v>7.9850000000000003</v>
      </c>
      <c r="N42" s="35">
        <f t="shared" si="4"/>
        <v>4.1953663118346897E-2</v>
      </c>
      <c r="P42">
        <v>28.107589999999998</v>
      </c>
      <c r="Q42" s="35">
        <f t="shared" si="5"/>
        <v>2.7283911569793144E-2</v>
      </c>
    </row>
    <row r="43" spans="1:17" x14ac:dyDescent="0.4">
      <c r="A43" s="87">
        <v>40605</v>
      </c>
      <c r="B43">
        <v>19.801877999999999</v>
      </c>
      <c r="C43" s="31">
        <f t="shared" si="0"/>
        <v>4.4576580059730399E-4</v>
      </c>
      <c r="D43">
        <v>1330.97</v>
      </c>
      <c r="E43" s="31">
        <f t="shared" si="1"/>
        <v>-7.3780776426214988E-3</v>
      </c>
      <c r="G43">
        <v>6.67</v>
      </c>
      <c r="H43" s="35">
        <f t="shared" si="2"/>
        <v>-4.497751124437818E-3</v>
      </c>
      <c r="J43">
        <v>27.398530999999998</v>
      </c>
      <c r="K43" s="35">
        <f t="shared" si="3"/>
        <v>-4.8209153987123429E-3</v>
      </c>
      <c r="M43">
        <v>8.32</v>
      </c>
      <c r="N43" s="35">
        <f t="shared" si="4"/>
        <v>1.1568509615384555E-2</v>
      </c>
      <c r="P43">
        <v>28.874475</v>
      </c>
      <c r="Q43" s="35">
        <f t="shared" si="5"/>
        <v>-1.9993921967412436E-2</v>
      </c>
    </row>
    <row r="44" spans="1:17" x14ac:dyDescent="0.4">
      <c r="A44" s="87">
        <v>40606</v>
      </c>
      <c r="B44">
        <v>19.810704999999999</v>
      </c>
      <c r="C44" s="31">
        <f t="shared" si="0"/>
        <v>-1.0680942450054029E-2</v>
      </c>
      <c r="D44">
        <v>1321.15</v>
      </c>
      <c r="E44" s="31">
        <f t="shared" si="1"/>
        <v>-8.3412178783635327E-3</v>
      </c>
      <c r="G44">
        <v>6.64</v>
      </c>
      <c r="H44" s="35">
        <f t="shared" si="2"/>
        <v>-1.0040210843373466E-2</v>
      </c>
      <c r="J44">
        <v>27.266445000000001</v>
      </c>
      <c r="K44" s="35">
        <f t="shared" si="3"/>
        <v>-1.5662804593704806E-2</v>
      </c>
      <c r="M44">
        <v>8.4162499999999998</v>
      </c>
      <c r="N44" s="35">
        <f t="shared" si="4"/>
        <v>7.8716768156839624E-3</v>
      </c>
      <c r="P44">
        <v>28.297160999999999</v>
      </c>
      <c r="Q44" s="35">
        <f t="shared" si="5"/>
        <v>9.1341318657381907E-4</v>
      </c>
    </row>
    <row r="45" spans="1:17" x14ac:dyDescent="0.4">
      <c r="A45" s="87">
        <v>40609</v>
      </c>
      <c r="B45">
        <v>19.599108000000001</v>
      </c>
      <c r="C45" s="31">
        <f t="shared" si="0"/>
        <v>3.0362096070902806E-3</v>
      </c>
      <c r="D45">
        <v>1310.1300000000001</v>
      </c>
      <c r="E45" s="31">
        <f t="shared" si="1"/>
        <v>8.9227786555531336E-3</v>
      </c>
      <c r="G45">
        <v>6.5733329999999999</v>
      </c>
      <c r="H45" s="35">
        <f t="shared" si="2"/>
        <v>1.6734280767458507E-2</v>
      </c>
      <c r="J45">
        <v>26.839376000000001</v>
      </c>
      <c r="K45" s="35">
        <f t="shared" si="3"/>
        <v>2.1325384017869854E-2</v>
      </c>
      <c r="M45">
        <v>8.4824999999999999</v>
      </c>
      <c r="N45" s="35">
        <f t="shared" si="4"/>
        <v>2.4020041261420506E-2</v>
      </c>
      <c r="P45">
        <v>28.323008000000002</v>
      </c>
      <c r="Q45" s="35">
        <f t="shared" si="5"/>
        <v>9.1268554526406144E-4</v>
      </c>
    </row>
    <row r="46" spans="1:17" x14ac:dyDescent="0.4">
      <c r="A46" s="87">
        <v>40610</v>
      </c>
      <c r="B46">
        <v>19.658615000000001</v>
      </c>
      <c r="C46" s="31">
        <f t="shared" si="0"/>
        <v>-2.6906269846579726E-3</v>
      </c>
      <c r="D46">
        <v>1321.82</v>
      </c>
      <c r="E46" s="31">
        <f t="shared" si="1"/>
        <v>-1.361758787126806E-3</v>
      </c>
      <c r="G46">
        <v>6.6833330000000002</v>
      </c>
      <c r="H46" s="35">
        <f t="shared" si="2"/>
        <v>9.975561594791401E-4</v>
      </c>
      <c r="J46">
        <v>27.411736000000001</v>
      </c>
      <c r="K46" s="35">
        <f t="shared" si="3"/>
        <v>1.4456946469934599E-3</v>
      </c>
      <c r="M46">
        <v>8.6862499999999994</v>
      </c>
      <c r="N46" s="35">
        <f t="shared" si="4"/>
        <v>-9.2099582673766094E-3</v>
      </c>
      <c r="P46">
        <v>28.348858</v>
      </c>
      <c r="Q46" s="35">
        <f t="shared" si="5"/>
        <v>-2.1276342066407139E-3</v>
      </c>
    </row>
    <row r="47" spans="1:17" x14ac:dyDescent="0.4">
      <c r="A47" s="87">
        <v>40611</v>
      </c>
      <c r="B47">
        <v>19.605720999999999</v>
      </c>
      <c r="C47" s="31">
        <f t="shared" si="0"/>
        <v>-8.6566569013196756E-3</v>
      </c>
      <c r="D47">
        <v>1320.02</v>
      </c>
      <c r="E47" s="31">
        <f t="shared" si="1"/>
        <v>-1.8870926198087969E-2</v>
      </c>
      <c r="G47">
        <v>6.69</v>
      </c>
      <c r="H47" s="35">
        <f t="shared" si="2"/>
        <v>-1.9930194319880471E-2</v>
      </c>
      <c r="J47">
        <v>27.451364999999999</v>
      </c>
      <c r="K47" s="35">
        <f t="shared" si="3"/>
        <v>-2.2133107042218093E-2</v>
      </c>
      <c r="M47">
        <v>8.6062499999999993</v>
      </c>
      <c r="N47" s="35">
        <f t="shared" si="4"/>
        <v>-1.6848220769789347E-2</v>
      </c>
      <c r="P47">
        <v>28.288542</v>
      </c>
      <c r="Q47" s="35">
        <f t="shared" si="5"/>
        <v>-1.4925371551492468E-2</v>
      </c>
    </row>
    <row r="48" spans="1:17" x14ac:dyDescent="0.4">
      <c r="A48" s="87">
        <v>40612</v>
      </c>
      <c r="B48">
        <v>19.436001000000001</v>
      </c>
      <c r="C48" s="31">
        <f t="shared" si="0"/>
        <v>-1.1453539233713795E-2</v>
      </c>
      <c r="D48">
        <v>1295.1099999999999</v>
      </c>
      <c r="E48" s="31">
        <f t="shared" si="1"/>
        <v>7.0804796503772449E-3</v>
      </c>
      <c r="G48">
        <v>6.556667</v>
      </c>
      <c r="H48" s="35">
        <f t="shared" si="2"/>
        <v>-1.0168276046351294E-3</v>
      </c>
      <c r="J48">
        <v>26.843781</v>
      </c>
      <c r="K48" s="35">
        <f t="shared" si="3"/>
        <v>4.2641906518310962E-3</v>
      </c>
      <c r="M48">
        <v>8.4612499999999997</v>
      </c>
      <c r="N48" s="35">
        <f t="shared" si="4"/>
        <v>2.6000886393854412E-2</v>
      </c>
      <c r="P48">
        <v>27.866325</v>
      </c>
      <c r="Q48" s="35">
        <f t="shared" si="5"/>
        <v>-3.4013455308512918E-3</v>
      </c>
    </row>
    <row r="49" spans="1:17" x14ac:dyDescent="0.4">
      <c r="A49" s="87">
        <v>40613</v>
      </c>
      <c r="B49">
        <v>19.21339</v>
      </c>
      <c r="C49" s="31">
        <f t="shared" si="0"/>
        <v>-1.1012996665346466E-2</v>
      </c>
      <c r="D49">
        <v>1304.28</v>
      </c>
      <c r="E49" s="31">
        <f t="shared" si="1"/>
        <v>-6.0493145643572494E-3</v>
      </c>
      <c r="G49">
        <v>6.55</v>
      </c>
      <c r="H49" s="35">
        <f t="shared" si="2"/>
        <v>-1.9338473282442661E-2</v>
      </c>
      <c r="J49">
        <v>26.958248000000001</v>
      </c>
      <c r="K49" s="35">
        <f t="shared" si="3"/>
        <v>-8.492502925264319E-3</v>
      </c>
      <c r="M49">
        <v>8.6812500000000004</v>
      </c>
      <c r="N49" s="35">
        <f t="shared" si="4"/>
        <v>-1.69906407487402E-2</v>
      </c>
      <c r="P49">
        <v>27.771542</v>
      </c>
      <c r="Q49" s="35">
        <f t="shared" si="5"/>
        <v>-8.3772445908836656E-3</v>
      </c>
    </row>
    <row r="50" spans="1:17" x14ac:dyDescent="0.4">
      <c r="A50" s="87">
        <v>40616</v>
      </c>
      <c r="B50">
        <v>19.001792999999999</v>
      </c>
      <c r="C50" s="31">
        <f t="shared" si="0"/>
        <v>-1.0207984057083466E-2</v>
      </c>
      <c r="D50">
        <v>1296.3900000000001</v>
      </c>
      <c r="E50" s="31">
        <f t="shared" si="1"/>
        <v>-1.1200333233055028E-2</v>
      </c>
      <c r="G50">
        <v>6.4233330000000004</v>
      </c>
      <c r="H50" s="35">
        <f t="shared" si="2"/>
        <v>-4.670472479007432E-3</v>
      </c>
      <c r="J50">
        <v>26.729305</v>
      </c>
      <c r="K50" s="35">
        <f t="shared" si="3"/>
        <v>-3.1296361802149356E-2</v>
      </c>
      <c r="M50">
        <v>8.5337499999999995</v>
      </c>
      <c r="N50" s="35">
        <f t="shared" si="4"/>
        <v>-1.0985791709389191E-2</v>
      </c>
      <c r="P50">
        <v>27.538893000000002</v>
      </c>
      <c r="Q50" s="35">
        <f t="shared" si="5"/>
        <v>-3.0037590835623032E-2</v>
      </c>
    </row>
    <row r="51" spans="1:17" x14ac:dyDescent="0.4">
      <c r="A51" s="87">
        <v>40617</v>
      </c>
      <c r="B51">
        <v>18.807822999999999</v>
      </c>
      <c r="C51" s="31">
        <f t="shared" si="0"/>
        <v>-5.9771404696865055E-3</v>
      </c>
      <c r="D51">
        <v>1281.8699999999999</v>
      </c>
      <c r="E51" s="31">
        <f t="shared" si="1"/>
        <v>-1.9494956586861213E-2</v>
      </c>
      <c r="G51">
        <v>6.3933330000000002</v>
      </c>
      <c r="H51" s="35">
        <f t="shared" si="2"/>
        <v>-1.4077164446150366E-2</v>
      </c>
      <c r="J51">
        <v>25.892775</v>
      </c>
      <c r="K51" s="35">
        <f t="shared" si="3"/>
        <v>-1.8023753730529144E-2</v>
      </c>
      <c r="M51">
        <v>8.44</v>
      </c>
      <c r="N51" s="35">
        <f t="shared" si="4"/>
        <v>-5.6279620853079901E-3</v>
      </c>
      <c r="P51">
        <v>26.711690999999998</v>
      </c>
      <c r="Q51" s="35">
        <f t="shared" si="5"/>
        <v>-3.1613011695889988E-2</v>
      </c>
    </row>
    <row r="52" spans="1:17" x14ac:dyDescent="0.4">
      <c r="A52" s="87">
        <v>40618</v>
      </c>
      <c r="B52">
        <v>18.695405999999998</v>
      </c>
      <c r="C52" s="31">
        <f t="shared" si="0"/>
        <v>6.9564683430785746E-3</v>
      </c>
      <c r="D52">
        <v>1256.8800000000001</v>
      </c>
      <c r="E52" s="31">
        <f t="shared" si="1"/>
        <v>1.3398255998981539E-2</v>
      </c>
      <c r="G52">
        <v>6.3033330000000003</v>
      </c>
      <c r="H52" s="35">
        <f t="shared" si="2"/>
        <v>-1.9037547278558834E-2</v>
      </c>
      <c r="J52">
        <v>25.426089999999999</v>
      </c>
      <c r="K52" s="35">
        <f t="shared" si="3"/>
        <v>-6.2342263399523179E-3</v>
      </c>
      <c r="M52">
        <v>8.3925000000000001</v>
      </c>
      <c r="N52" s="35">
        <f t="shared" si="4"/>
        <v>-8.9365504915106151E-4</v>
      </c>
      <c r="P52">
        <v>25.867253999999999</v>
      </c>
      <c r="Q52" s="35">
        <f t="shared" si="5"/>
        <v>2.4983324476575752E-2</v>
      </c>
    </row>
    <row r="53" spans="1:17" x14ac:dyDescent="0.4">
      <c r="A53" s="87">
        <v>40619</v>
      </c>
      <c r="B53">
        <v>18.82546</v>
      </c>
      <c r="C53" s="31">
        <f t="shared" si="0"/>
        <v>-9.1558665764342573E-2</v>
      </c>
      <c r="D53">
        <v>1273.72</v>
      </c>
      <c r="E53" s="31">
        <f t="shared" si="1"/>
        <v>4.3102094651885888E-3</v>
      </c>
      <c r="G53">
        <v>6.1833330000000002</v>
      </c>
      <c r="H53" s="35">
        <f t="shared" si="2"/>
        <v>-4.8517522831133704E-3</v>
      </c>
      <c r="J53">
        <v>25.267578</v>
      </c>
      <c r="K53" s="35">
        <f t="shared" si="3"/>
        <v>-1.9515602168122325E-2</v>
      </c>
      <c r="M53">
        <v>8.3849999999999998</v>
      </c>
      <c r="N53" s="35">
        <f t="shared" si="4"/>
        <v>-5.6201550387596839E-2</v>
      </c>
      <c r="P53">
        <v>26.513504000000001</v>
      </c>
      <c r="Q53" s="35">
        <f t="shared" si="5"/>
        <v>-5.8497737605713073E-3</v>
      </c>
    </row>
    <row r="54" spans="1:17" x14ac:dyDescent="0.4">
      <c r="A54" s="87">
        <v>40620</v>
      </c>
      <c r="B54">
        <v>17.101825999999999</v>
      </c>
      <c r="C54" s="31">
        <f t="shared" si="0"/>
        <v>-9.6659853748949105E-3</v>
      </c>
      <c r="D54">
        <v>1279.21</v>
      </c>
      <c r="E54" s="31">
        <f t="shared" si="1"/>
        <v>1.4985811555569509E-2</v>
      </c>
      <c r="G54">
        <v>6.1533329999999999</v>
      </c>
      <c r="H54" s="35">
        <f t="shared" si="2"/>
        <v>4.171186574820511E-2</v>
      </c>
      <c r="J54">
        <v>24.774466</v>
      </c>
      <c r="K54" s="35">
        <f t="shared" si="3"/>
        <v>2.0792738781937749E-2</v>
      </c>
      <c r="M54">
        <v>7.9137500000000003</v>
      </c>
      <c r="N54" s="35">
        <f t="shared" si="4"/>
        <v>3.474964460590748E-2</v>
      </c>
      <c r="P54">
        <v>26.358405999999999</v>
      </c>
      <c r="Q54" s="35">
        <f t="shared" si="5"/>
        <v>2.9748346694409386E-2</v>
      </c>
    </row>
    <row r="55" spans="1:17" x14ac:dyDescent="0.4">
      <c r="A55" s="87">
        <v>40623</v>
      </c>
      <c r="B55">
        <v>16.936520000000002</v>
      </c>
      <c r="C55" s="31">
        <f t="shared" si="0"/>
        <v>-1.8089548502289825E-2</v>
      </c>
      <c r="D55">
        <v>1298.3800000000001</v>
      </c>
      <c r="E55" s="31">
        <f t="shared" si="1"/>
        <v>-3.5505784130994986E-3</v>
      </c>
      <c r="G55">
        <v>6.41</v>
      </c>
      <c r="H55" s="35">
        <f t="shared" si="2"/>
        <v>-1.6120592823712965E-2</v>
      </c>
      <c r="J55">
        <v>25.289594999999998</v>
      </c>
      <c r="K55" s="35">
        <f t="shared" si="3"/>
        <v>-3.830152281995779E-3</v>
      </c>
      <c r="M55">
        <v>8.1887500000000006</v>
      </c>
      <c r="N55" s="35">
        <f t="shared" si="4"/>
        <v>-2.0149595481605973E-2</v>
      </c>
      <c r="P55">
        <v>27.142524999999999</v>
      </c>
      <c r="Q55" s="35">
        <f t="shared" si="5"/>
        <v>-3.8095571432649718E-3</v>
      </c>
    </row>
    <row r="56" spans="1:17" x14ac:dyDescent="0.4">
      <c r="A56" s="87">
        <v>40624</v>
      </c>
      <c r="B56">
        <v>16.630146</v>
      </c>
      <c r="C56" s="31">
        <f t="shared" si="0"/>
        <v>2.3459024352522201E-2</v>
      </c>
      <c r="D56">
        <v>1293.77</v>
      </c>
      <c r="E56" s="31">
        <f t="shared" si="1"/>
        <v>2.9139646150397533E-3</v>
      </c>
      <c r="G56">
        <v>6.306667</v>
      </c>
      <c r="H56" s="35">
        <f t="shared" si="2"/>
        <v>-1.4270612353561692E-2</v>
      </c>
      <c r="J56">
        <v>25.192731999999999</v>
      </c>
      <c r="K56" s="35">
        <f t="shared" si="3"/>
        <v>5.2451635654288673E-4</v>
      </c>
      <c r="M56">
        <v>8.0237499999999997</v>
      </c>
      <c r="N56" s="35">
        <f t="shared" si="4"/>
        <v>1.1372487926468359E-2</v>
      </c>
      <c r="P56">
        <v>27.039124000000001</v>
      </c>
      <c r="Q56" s="35">
        <f t="shared" si="5"/>
        <v>-8.9229591905419202E-3</v>
      </c>
    </row>
    <row r="57" spans="1:17" x14ac:dyDescent="0.4">
      <c r="A57" s="87">
        <v>40625</v>
      </c>
      <c r="B57">
        <v>17.020273</v>
      </c>
      <c r="C57" s="31">
        <f t="shared" si="0"/>
        <v>-6.3453741311905246E-3</v>
      </c>
      <c r="D57">
        <v>1297.54</v>
      </c>
      <c r="E57" s="31">
        <f t="shared" si="1"/>
        <v>9.3407525008863835E-3</v>
      </c>
      <c r="G57">
        <v>6.2166670000000002</v>
      </c>
      <c r="H57" s="35">
        <f t="shared" si="2"/>
        <v>1.4477211019988662E-2</v>
      </c>
      <c r="J57">
        <v>25.205946000000001</v>
      </c>
      <c r="K57" s="35">
        <f t="shared" si="3"/>
        <v>5.7641161335503632E-3</v>
      </c>
      <c r="M57">
        <v>8.1150000000000002</v>
      </c>
      <c r="N57" s="35">
        <f t="shared" si="4"/>
        <v>5.0831792975970158E-3</v>
      </c>
      <c r="P57">
        <v>26.797854999999998</v>
      </c>
      <c r="Q57" s="35">
        <f t="shared" si="5"/>
        <v>2.443736634891119E-2</v>
      </c>
    </row>
    <row r="58" spans="1:17" x14ac:dyDescent="0.4">
      <c r="A58" s="87">
        <v>40626</v>
      </c>
      <c r="B58">
        <v>16.912272999999999</v>
      </c>
      <c r="C58" s="31">
        <f t="shared" si="0"/>
        <v>-9.1235518726539601E-4</v>
      </c>
      <c r="D58">
        <v>1309.6600000000001</v>
      </c>
      <c r="E58" s="31">
        <f t="shared" si="1"/>
        <v>3.1611257883724575E-3</v>
      </c>
      <c r="G58">
        <v>6.306667</v>
      </c>
      <c r="H58" s="35">
        <f t="shared" si="2"/>
        <v>-6.3424943793607682E-3</v>
      </c>
      <c r="J58">
        <v>25.351236</v>
      </c>
      <c r="K58" s="35">
        <f t="shared" si="3"/>
        <v>2.9526765479994119E-3</v>
      </c>
      <c r="M58">
        <v>8.15625</v>
      </c>
      <c r="N58" s="35">
        <f t="shared" si="4"/>
        <v>8.2758620689656129E-3</v>
      </c>
      <c r="P58">
        <v>27.452724</v>
      </c>
      <c r="Q58" s="35">
        <f t="shared" si="5"/>
        <v>-1.3182662674931586E-2</v>
      </c>
    </row>
    <row r="59" spans="1:17" x14ac:dyDescent="0.4">
      <c r="A59" s="87">
        <v>40627</v>
      </c>
      <c r="B59">
        <v>16.896843000000001</v>
      </c>
      <c r="C59" s="31">
        <f t="shared" si="0"/>
        <v>-1.0044361541383771E-2</v>
      </c>
      <c r="D59">
        <v>1313.8</v>
      </c>
      <c r="E59" s="31">
        <f t="shared" si="1"/>
        <v>-2.7477546049626276E-3</v>
      </c>
      <c r="G59">
        <v>6.266667</v>
      </c>
      <c r="H59" s="35">
        <f t="shared" si="2"/>
        <v>9.0424463275294315E-3</v>
      </c>
      <c r="J59">
        <v>25.426089999999999</v>
      </c>
      <c r="K59" s="35">
        <f t="shared" si="3"/>
        <v>-9.1778956182409117E-3</v>
      </c>
      <c r="M59">
        <v>8.2237500000000008</v>
      </c>
      <c r="N59" s="35">
        <f t="shared" si="4"/>
        <v>-1.0335917312661601E-2</v>
      </c>
      <c r="P59">
        <v>27.090824000000001</v>
      </c>
      <c r="Q59" s="35">
        <f t="shared" si="5"/>
        <v>4.4527992208726634E-3</v>
      </c>
    </row>
    <row r="60" spans="1:17" x14ac:dyDescent="0.4">
      <c r="A60" s="87">
        <v>40630</v>
      </c>
      <c r="B60">
        <v>16.727125000000001</v>
      </c>
      <c r="C60" s="31">
        <f t="shared" si="0"/>
        <v>6.1932938266438236E-3</v>
      </c>
      <c r="D60">
        <v>1310.19</v>
      </c>
      <c r="E60" s="31">
        <f t="shared" si="1"/>
        <v>7.0600447263374014E-3</v>
      </c>
      <c r="G60">
        <v>6.3233329999999999</v>
      </c>
      <c r="H60" s="35">
        <f t="shared" si="2"/>
        <v>3.6901425245199309E-3</v>
      </c>
      <c r="J60">
        <v>25.192731999999999</v>
      </c>
      <c r="K60" s="35">
        <f t="shared" si="3"/>
        <v>3.4954525773545422E-3</v>
      </c>
      <c r="M60">
        <v>8.1387499999999999</v>
      </c>
      <c r="N60" s="35">
        <f t="shared" si="4"/>
        <v>4.9301182614037688E-2</v>
      </c>
      <c r="P60">
        <v>27.211454</v>
      </c>
      <c r="Q60" s="35">
        <f t="shared" si="5"/>
        <v>-3.7997602039200502E-3</v>
      </c>
    </row>
    <row r="61" spans="1:17" x14ac:dyDescent="0.4">
      <c r="A61" s="87">
        <v>40631</v>
      </c>
      <c r="B61">
        <v>16.830721</v>
      </c>
      <c r="C61" s="31">
        <f t="shared" si="0"/>
        <v>5.1074460802955817E-3</v>
      </c>
      <c r="D61">
        <v>1319.44</v>
      </c>
      <c r="E61" s="31">
        <f t="shared" si="1"/>
        <v>6.6846540956769056E-3</v>
      </c>
      <c r="G61">
        <v>6.3466670000000001</v>
      </c>
      <c r="H61" s="35">
        <f t="shared" si="2"/>
        <v>6.6176467112580503E-2</v>
      </c>
      <c r="J61">
        <v>25.280792000000002</v>
      </c>
      <c r="K61" s="35">
        <f t="shared" si="3"/>
        <v>2.3336689768263485E-2</v>
      </c>
      <c r="M61">
        <v>8.5399999999999991</v>
      </c>
      <c r="N61" s="35">
        <f t="shared" si="4"/>
        <v>1.0392271662763583E-2</v>
      </c>
      <c r="P61">
        <v>27.108056999999999</v>
      </c>
      <c r="Q61" s="35">
        <f t="shared" si="5"/>
        <v>1.1443092361802317E-2</v>
      </c>
    </row>
    <row r="62" spans="1:17" x14ac:dyDescent="0.4">
      <c r="A62" s="87">
        <v>40632</v>
      </c>
      <c r="B62">
        <v>16.916682999999999</v>
      </c>
      <c r="C62" s="31">
        <f t="shared" si="0"/>
        <v>-1.3680991716874974E-2</v>
      </c>
      <c r="D62">
        <v>1328.26</v>
      </c>
      <c r="E62" s="31">
        <f t="shared" si="1"/>
        <v>-1.8294610994835827E-3</v>
      </c>
      <c r="G62">
        <v>6.766667</v>
      </c>
      <c r="H62" s="35">
        <f t="shared" si="2"/>
        <v>1.1822659516125157E-2</v>
      </c>
      <c r="J62">
        <v>25.870761999999999</v>
      </c>
      <c r="K62" s="35">
        <f t="shared" si="3"/>
        <v>1.1232139200229302E-2</v>
      </c>
      <c r="M62">
        <v>8.6287500000000001</v>
      </c>
      <c r="N62" s="35">
        <f t="shared" si="4"/>
        <v>-1.4196726061132899E-2</v>
      </c>
      <c r="P62">
        <v>27.418257000000001</v>
      </c>
      <c r="Q62" s="35">
        <f t="shared" si="5"/>
        <v>-6.5996901261813007E-3</v>
      </c>
    </row>
    <row r="63" spans="1:17" x14ac:dyDescent="0.4">
      <c r="A63" s="87">
        <v>40633</v>
      </c>
      <c r="B63">
        <v>16.685245999999999</v>
      </c>
      <c r="C63" s="31">
        <f t="shared" si="0"/>
        <v>1.0964597105730547E-2</v>
      </c>
      <c r="D63">
        <v>1325.83</v>
      </c>
      <c r="E63" s="31">
        <f t="shared" si="1"/>
        <v>4.9629288822851765E-3</v>
      </c>
      <c r="G63">
        <v>6.8466670000000001</v>
      </c>
      <c r="H63" s="35">
        <f t="shared" si="2"/>
        <v>-1.5579405278509944E-2</v>
      </c>
      <c r="J63">
        <v>26.161346000000002</v>
      </c>
      <c r="K63" s="35">
        <f t="shared" si="3"/>
        <v>-1.3295187487677515E-2</v>
      </c>
      <c r="M63">
        <v>8.5062499999999996</v>
      </c>
      <c r="N63" s="35">
        <f t="shared" si="4"/>
        <v>7.612049963262317E-2</v>
      </c>
      <c r="P63">
        <v>27.237304999999999</v>
      </c>
      <c r="Q63" s="35">
        <f t="shared" si="5"/>
        <v>5.0617709791773461E-3</v>
      </c>
    </row>
    <row r="64" spans="1:17" x14ac:dyDescent="0.4">
      <c r="A64" s="87">
        <v>40634</v>
      </c>
      <c r="B64">
        <v>16.868193000000002</v>
      </c>
      <c r="C64" s="31">
        <f t="shared" si="0"/>
        <v>1.1498801323887958E-2</v>
      </c>
      <c r="D64">
        <v>1332.41</v>
      </c>
      <c r="E64" s="31">
        <f t="shared" si="1"/>
        <v>3.4523907806141427E-4</v>
      </c>
      <c r="G64">
        <v>6.74</v>
      </c>
      <c r="H64" s="35">
        <f t="shared" si="2"/>
        <v>-6.4292284866469601E-3</v>
      </c>
      <c r="J64">
        <v>25.813526</v>
      </c>
      <c r="K64" s="35">
        <f t="shared" si="3"/>
        <v>3.7524125917551532E-3</v>
      </c>
      <c r="M64">
        <v>9.1537500000000005</v>
      </c>
      <c r="N64" s="35">
        <f t="shared" si="4"/>
        <v>1.8025399426464469E-2</v>
      </c>
      <c r="P64">
        <v>27.375174000000001</v>
      </c>
      <c r="Q64" s="35">
        <f t="shared" si="5"/>
        <v>6.2947545100534939E-4</v>
      </c>
    </row>
    <row r="65" spans="1:17" x14ac:dyDescent="0.4">
      <c r="A65" s="87">
        <v>40637</v>
      </c>
      <c r="B65">
        <v>17.062156999999999</v>
      </c>
      <c r="C65" s="31">
        <f t="shared" si="0"/>
        <v>6.7173218485799338E-3</v>
      </c>
      <c r="D65">
        <v>1332.87</v>
      </c>
      <c r="E65" s="31">
        <f t="shared" si="1"/>
        <v>-1.8006257174351718E-4</v>
      </c>
      <c r="G65">
        <v>6.6966669999999997</v>
      </c>
      <c r="H65" s="35">
        <f t="shared" si="2"/>
        <v>6.968541216100502E-3</v>
      </c>
      <c r="J65">
        <v>25.910388999999999</v>
      </c>
      <c r="K65" s="35">
        <f t="shared" si="3"/>
        <v>1.0874942865581917E-2</v>
      </c>
      <c r="M65">
        <v>9.3187499999999996</v>
      </c>
      <c r="N65" s="35">
        <f t="shared" si="4"/>
        <v>2.0120724346076459E-2</v>
      </c>
      <c r="P65">
        <v>27.392406000000001</v>
      </c>
      <c r="Q65" s="35">
        <f t="shared" si="5"/>
        <v>1.6357416723452489E-2</v>
      </c>
    </row>
    <row r="66" spans="1:17" x14ac:dyDescent="0.4">
      <c r="A66" s="87">
        <v>40638</v>
      </c>
      <c r="B66">
        <v>17.176769</v>
      </c>
      <c r="C66" s="31">
        <f t="shared" si="0"/>
        <v>9.4957905063519279E-3</v>
      </c>
      <c r="D66">
        <v>1332.63</v>
      </c>
      <c r="E66" s="31">
        <f t="shared" si="1"/>
        <v>2.1836518763646731E-3</v>
      </c>
      <c r="G66">
        <v>6.7433329999999998</v>
      </c>
      <c r="H66" s="35">
        <f t="shared" si="2"/>
        <v>2.5704499540509202E-2</v>
      </c>
      <c r="J66">
        <v>26.192163000000001</v>
      </c>
      <c r="K66" s="35">
        <f t="shared" si="3"/>
        <v>-7.7322365472450808E-3</v>
      </c>
      <c r="M66">
        <v>9.5062499999999996</v>
      </c>
      <c r="N66" s="35">
        <f t="shared" si="4"/>
        <v>-2.8270874424720469E-2</v>
      </c>
      <c r="P66">
        <v>27.840475000000001</v>
      </c>
      <c r="Q66" s="35">
        <f t="shared" si="5"/>
        <v>1.6403671273568347E-2</v>
      </c>
    </row>
    <row r="67" spans="1:17" x14ac:dyDescent="0.4">
      <c r="A67" s="87">
        <v>40639</v>
      </c>
      <c r="B67">
        <v>17.339876</v>
      </c>
      <c r="C67" s="31">
        <f t="shared" ref="C67:C130" si="6">(B68-B67)/B67</f>
        <v>-7.3726017417886413E-3</v>
      </c>
      <c r="D67">
        <v>1335.54</v>
      </c>
      <c r="E67" s="31">
        <f t="shared" ref="E67:E130" si="7">(D68-D67)/D67</f>
        <v>-1.5199844257753215E-3</v>
      </c>
      <c r="G67">
        <v>6.9166670000000003</v>
      </c>
      <c r="H67" s="35">
        <f t="shared" ref="H67:H130" si="8">(G68-G67)/G67</f>
        <v>1.8795179817099751E-2</v>
      </c>
      <c r="J67">
        <v>25.989639</v>
      </c>
      <c r="K67" s="35">
        <f t="shared" ref="K67:K130" si="9">(J68-J67)/J67</f>
        <v>2.6766012409791453E-2</v>
      </c>
      <c r="M67">
        <v>9.2375000000000007</v>
      </c>
      <c r="N67" s="35">
        <f t="shared" ref="N67:N130" si="10">(M68-M67)/M67</f>
        <v>-1.0825439783491358E-2</v>
      </c>
      <c r="P67">
        <v>28.297160999999999</v>
      </c>
      <c r="Q67" s="35">
        <f t="shared" ref="Q67:Q130" si="11">(P68-P67)/P67</f>
        <v>-8.8307445400617763E-3</v>
      </c>
    </row>
    <row r="68" spans="1:17" x14ac:dyDescent="0.4">
      <c r="A68" s="87">
        <v>40640</v>
      </c>
      <c r="B68">
        <v>17.212036000000001</v>
      </c>
      <c r="C68" s="31">
        <f t="shared" si="6"/>
        <v>-8.9640179697510567E-3</v>
      </c>
      <c r="D68">
        <v>1333.51</v>
      </c>
      <c r="E68" s="31">
        <f t="shared" si="7"/>
        <v>-4.0044694078034048E-3</v>
      </c>
      <c r="G68">
        <v>7.0466670000000002</v>
      </c>
      <c r="H68" s="35">
        <f t="shared" si="8"/>
        <v>-2.3651891028765845E-2</v>
      </c>
      <c r="J68">
        <v>26.685278</v>
      </c>
      <c r="K68" s="35">
        <f t="shared" si="9"/>
        <v>-1.0064350837941445E-2</v>
      </c>
      <c r="M68">
        <v>9.1374999999999993</v>
      </c>
      <c r="N68" s="35">
        <f t="shared" si="10"/>
        <v>-2.3255813953488219E-2</v>
      </c>
      <c r="P68">
        <v>28.047276</v>
      </c>
      <c r="Q68" s="35">
        <f t="shared" si="11"/>
        <v>1.1981484405116621E-2</v>
      </c>
    </row>
    <row r="69" spans="1:17" x14ac:dyDescent="0.4">
      <c r="A69" s="87">
        <v>40641</v>
      </c>
      <c r="B69">
        <v>17.057746999999999</v>
      </c>
      <c r="C69" s="31">
        <f t="shared" si="6"/>
        <v>9.561813761219437E-3</v>
      </c>
      <c r="D69">
        <v>1328.17</v>
      </c>
      <c r="E69" s="31">
        <f t="shared" si="7"/>
        <v>-2.7933171205493544E-3</v>
      </c>
      <c r="G69">
        <v>6.88</v>
      </c>
      <c r="H69" s="35">
        <f t="shared" si="8"/>
        <v>-2.0348837209302278E-2</v>
      </c>
      <c r="J69">
        <v>26.416708</v>
      </c>
      <c r="K69" s="35">
        <f t="shared" si="9"/>
        <v>1.1666745152348272E-2</v>
      </c>
      <c r="M69">
        <v>8.9250000000000007</v>
      </c>
      <c r="N69" s="35">
        <f t="shared" si="10"/>
        <v>2.6470588235294124E-2</v>
      </c>
      <c r="P69">
        <v>28.383324000000002</v>
      </c>
      <c r="Q69" s="35">
        <f t="shared" si="11"/>
        <v>-4.2500659894522232E-3</v>
      </c>
    </row>
    <row r="70" spans="1:17" x14ac:dyDescent="0.4">
      <c r="A70" s="87">
        <v>40644</v>
      </c>
      <c r="B70">
        <v>17.220849999999999</v>
      </c>
      <c r="C70" s="31">
        <f t="shared" si="6"/>
        <v>8.9600687538664205E-4</v>
      </c>
      <c r="D70">
        <v>1324.46</v>
      </c>
      <c r="E70" s="31">
        <f t="shared" si="7"/>
        <v>-7.776754299865571E-3</v>
      </c>
      <c r="G70">
        <v>6.74</v>
      </c>
      <c r="H70" s="35">
        <f t="shared" si="8"/>
        <v>-4.9455489614243075E-3</v>
      </c>
      <c r="J70">
        <v>26.724905</v>
      </c>
      <c r="K70" s="35">
        <f t="shared" si="9"/>
        <v>-5.4365768559327459E-3</v>
      </c>
      <c r="M70">
        <v>9.1612500000000008</v>
      </c>
      <c r="N70" s="35">
        <f t="shared" si="10"/>
        <v>9.2782098512756515E-3</v>
      </c>
      <c r="P70">
        <v>28.262692999999999</v>
      </c>
      <c r="Q70" s="35">
        <f t="shared" si="11"/>
        <v>-4.87805602955104E-3</v>
      </c>
    </row>
    <row r="71" spans="1:17" x14ac:dyDescent="0.4">
      <c r="A71" s="87">
        <v>40645</v>
      </c>
      <c r="B71">
        <v>17.236280000000001</v>
      </c>
      <c r="C71" s="31">
        <f t="shared" si="6"/>
        <v>1.5473234363795298E-2</v>
      </c>
      <c r="D71">
        <v>1314.16</v>
      </c>
      <c r="E71" s="31">
        <f t="shared" si="7"/>
        <v>1.9023558775187191E-4</v>
      </c>
      <c r="G71">
        <v>6.7066670000000004</v>
      </c>
      <c r="H71" s="35">
        <f t="shared" si="8"/>
        <v>9.4432897891007853E-3</v>
      </c>
      <c r="J71">
        <v>26.579612999999998</v>
      </c>
      <c r="K71" s="35">
        <f t="shared" si="9"/>
        <v>1.6565703947608408E-3</v>
      </c>
      <c r="M71">
        <v>9.2462499999999999</v>
      </c>
      <c r="N71" s="35">
        <f t="shared" si="10"/>
        <v>1.3383804244964105E-2</v>
      </c>
      <c r="P71">
        <v>28.124825999999999</v>
      </c>
      <c r="Q71" s="35">
        <f t="shared" si="11"/>
        <v>3.9828513072401438E-3</v>
      </c>
    </row>
    <row r="72" spans="1:17" x14ac:dyDescent="0.4">
      <c r="A72" s="87">
        <v>40646</v>
      </c>
      <c r="B72">
        <v>17.502980999999998</v>
      </c>
      <c r="C72" s="31">
        <f t="shared" si="6"/>
        <v>8.4369056905222346E-3</v>
      </c>
      <c r="D72">
        <v>1314.41</v>
      </c>
      <c r="E72" s="31">
        <f t="shared" si="7"/>
        <v>8.3687738224678721E-5</v>
      </c>
      <c r="G72">
        <v>6.77</v>
      </c>
      <c r="H72" s="35">
        <f t="shared" si="8"/>
        <v>-1.9694239290988735E-3</v>
      </c>
      <c r="J72">
        <v>26.623643999999999</v>
      </c>
      <c r="K72" s="35">
        <f t="shared" si="9"/>
        <v>-5.7881633333137341E-3</v>
      </c>
      <c r="M72">
        <v>9.3699999999999992</v>
      </c>
      <c r="N72" s="35">
        <f t="shared" si="10"/>
        <v>-2.0677694770544253E-2</v>
      </c>
      <c r="P72">
        <v>28.236843</v>
      </c>
      <c r="Q72" s="35">
        <f t="shared" si="11"/>
        <v>2.0445380526427838E-2</v>
      </c>
    </row>
    <row r="73" spans="1:17" x14ac:dyDescent="0.4">
      <c r="A73" s="87">
        <v>40647</v>
      </c>
      <c r="B73">
        <v>17.650652000000001</v>
      </c>
      <c r="C73" s="31">
        <f t="shared" si="6"/>
        <v>-1.6857960827736086E-2</v>
      </c>
      <c r="D73">
        <v>1314.52</v>
      </c>
      <c r="E73" s="31">
        <f t="shared" si="7"/>
        <v>3.9253872135837278E-3</v>
      </c>
      <c r="G73">
        <v>6.7566670000000002</v>
      </c>
      <c r="H73" s="35">
        <f t="shared" si="8"/>
        <v>5.4266400874868363E-3</v>
      </c>
      <c r="J73">
        <v>26.469542000000001</v>
      </c>
      <c r="K73" s="35">
        <f t="shared" si="9"/>
        <v>4.1584021363119091E-3</v>
      </c>
      <c r="M73">
        <v>9.1762499999999996</v>
      </c>
      <c r="N73" s="35">
        <f t="shared" si="10"/>
        <v>6.266176270263016E-3</v>
      </c>
      <c r="P73">
        <v>28.814156000000001</v>
      </c>
      <c r="Q73" s="35">
        <f t="shared" si="11"/>
        <v>1.5550273275399746E-2</v>
      </c>
    </row>
    <row r="74" spans="1:17" x14ac:dyDescent="0.4">
      <c r="A74" s="87">
        <v>40648</v>
      </c>
      <c r="B74">
        <v>17.353097999999999</v>
      </c>
      <c r="C74" s="31">
        <f t="shared" si="6"/>
        <v>-1.9051353251159522E-3</v>
      </c>
      <c r="D74">
        <v>1319.68</v>
      </c>
      <c r="E74" s="31">
        <f t="shared" si="7"/>
        <v>-1.1017822502424801E-2</v>
      </c>
      <c r="G74">
        <v>6.7933329999999996</v>
      </c>
      <c r="H74" s="35">
        <f t="shared" si="8"/>
        <v>-4.4160944266973751E-3</v>
      </c>
      <c r="J74">
        <v>26.579612999999998</v>
      </c>
      <c r="K74" s="35">
        <f t="shared" si="9"/>
        <v>-8.4481666456166869E-3</v>
      </c>
      <c r="M74">
        <v>9.2337500000000006</v>
      </c>
      <c r="N74" s="35">
        <f t="shared" si="10"/>
        <v>3.2489508596181787E-3</v>
      </c>
      <c r="P74">
        <v>29.262224</v>
      </c>
      <c r="Q74" s="35">
        <f t="shared" si="11"/>
        <v>-1.501755300622404E-2</v>
      </c>
    </row>
    <row r="75" spans="1:17" x14ac:dyDescent="0.4">
      <c r="A75" s="87">
        <v>40651</v>
      </c>
      <c r="B75">
        <v>17.320038</v>
      </c>
      <c r="C75" s="31">
        <f t="shared" si="6"/>
        <v>1.9087717936876916E-3</v>
      </c>
      <c r="D75">
        <v>1305.1400000000001</v>
      </c>
      <c r="E75" s="31">
        <f t="shared" si="7"/>
        <v>5.7311859264138638E-3</v>
      </c>
      <c r="G75">
        <v>6.7633330000000003</v>
      </c>
      <c r="H75" s="35">
        <f t="shared" si="8"/>
        <v>-9.364170003162654E-3</v>
      </c>
      <c r="J75">
        <v>26.355063999999999</v>
      </c>
      <c r="K75" s="35">
        <f t="shared" si="9"/>
        <v>5.5130201922485135E-3</v>
      </c>
      <c r="M75">
        <v>9.2637499999999999</v>
      </c>
      <c r="N75" s="35">
        <f t="shared" si="10"/>
        <v>4.9790851437053002E-2</v>
      </c>
      <c r="P75">
        <v>28.822776999999999</v>
      </c>
      <c r="Q75" s="35">
        <f t="shared" si="11"/>
        <v>2.2122434628696657E-2</v>
      </c>
    </row>
    <row r="76" spans="1:17" x14ac:dyDescent="0.4">
      <c r="A76" s="87">
        <v>40652</v>
      </c>
      <c r="B76">
        <v>17.353097999999999</v>
      </c>
      <c r="C76" s="31">
        <f t="shared" si="6"/>
        <v>1.7020188556533377E-2</v>
      </c>
      <c r="D76">
        <v>1312.62</v>
      </c>
      <c r="E76" s="31">
        <f t="shared" si="7"/>
        <v>1.3514954823178079E-2</v>
      </c>
      <c r="G76">
        <v>6.7</v>
      </c>
      <c r="H76" s="35">
        <f t="shared" si="8"/>
        <v>-4.9750746268656465E-3</v>
      </c>
      <c r="J76">
        <v>26.500360000000001</v>
      </c>
      <c r="K76" s="35">
        <f t="shared" si="9"/>
        <v>2.6250322637126455E-2</v>
      </c>
      <c r="M76">
        <v>9.7249999999999996</v>
      </c>
      <c r="N76" s="35">
        <f t="shared" si="10"/>
        <v>8.3547557840617705E-3</v>
      </c>
      <c r="P76">
        <v>29.460407</v>
      </c>
      <c r="Q76" s="35">
        <f t="shared" si="11"/>
        <v>4.5627475547096188E-2</v>
      </c>
    </row>
    <row r="77" spans="1:17" x14ac:dyDescent="0.4">
      <c r="A77" s="87">
        <v>40653</v>
      </c>
      <c r="B77">
        <v>17.648451000000001</v>
      </c>
      <c r="C77" s="31">
        <f t="shared" si="6"/>
        <v>1.4988850862888792E-3</v>
      </c>
      <c r="D77">
        <v>1330.36</v>
      </c>
      <c r="E77" s="31">
        <f t="shared" si="7"/>
        <v>5.2767671908357213E-3</v>
      </c>
      <c r="G77">
        <v>6.6666670000000003</v>
      </c>
      <c r="H77" s="35">
        <f t="shared" si="8"/>
        <v>2.6499898675005063E-2</v>
      </c>
      <c r="J77">
        <v>27.196003000000001</v>
      </c>
      <c r="K77" s="35">
        <f t="shared" si="9"/>
        <v>-1.3922670916016658E-2</v>
      </c>
      <c r="M77">
        <v>9.8062500000000004</v>
      </c>
      <c r="N77" s="35">
        <f t="shared" si="10"/>
        <v>1.0197578075206921E-3</v>
      </c>
      <c r="P77">
        <v>30.804611000000001</v>
      </c>
      <c r="Q77" s="35">
        <f t="shared" si="11"/>
        <v>-5.5955908678741314E-4</v>
      </c>
    </row>
    <row r="78" spans="1:17" x14ac:dyDescent="0.4">
      <c r="A78" s="87">
        <v>40654</v>
      </c>
      <c r="B78">
        <v>17.674904000000002</v>
      </c>
      <c r="C78" s="31">
        <f t="shared" si="6"/>
        <v>-9.9757260350622173E-4</v>
      </c>
      <c r="D78">
        <v>1337.38</v>
      </c>
      <c r="E78" s="31">
        <f t="shared" si="7"/>
        <v>-1.592666257907333E-3</v>
      </c>
      <c r="G78">
        <v>6.8433330000000003</v>
      </c>
      <c r="H78" s="35">
        <f t="shared" si="8"/>
        <v>-4.3838287571275935E-3</v>
      </c>
      <c r="J78">
        <v>26.817361999999999</v>
      </c>
      <c r="K78" s="35">
        <f t="shared" si="9"/>
        <v>2.1014557658579576E-2</v>
      </c>
      <c r="M78">
        <v>9.8162500000000001</v>
      </c>
      <c r="N78" s="35">
        <f t="shared" si="10"/>
        <v>-7.6403922068002384E-4</v>
      </c>
      <c r="P78">
        <v>30.787374</v>
      </c>
      <c r="Q78" s="35">
        <f t="shared" si="11"/>
        <v>3.6386669418443794E-3</v>
      </c>
    </row>
    <row r="79" spans="1:17" x14ac:dyDescent="0.4">
      <c r="A79" s="87">
        <v>40658</v>
      </c>
      <c r="B79">
        <v>17.657271999999999</v>
      </c>
      <c r="C79" s="31">
        <f t="shared" si="6"/>
        <v>-1.8725995725727377E-3</v>
      </c>
      <c r="D79">
        <v>1335.25</v>
      </c>
      <c r="E79" s="31">
        <f t="shared" si="7"/>
        <v>8.9795918367347009E-3</v>
      </c>
      <c r="G79">
        <v>6.8133330000000001</v>
      </c>
      <c r="H79" s="35">
        <f t="shared" si="8"/>
        <v>1.4677104436257242E-3</v>
      </c>
      <c r="J79">
        <v>27.380917</v>
      </c>
      <c r="K79" s="35">
        <f t="shared" si="9"/>
        <v>5.6279342287915771E-3</v>
      </c>
      <c r="M79">
        <v>9.8087499999999999</v>
      </c>
      <c r="N79" s="35">
        <f t="shared" si="10"/>
        <v>-0.11252708041289664</v>
      </c>
      <c r="P79">
        <v>30.899398999999999</v>
      </c>
      <c r="Q79" s="35">
        <f t="shared" si="11"/>
        <v>1.2269656118554344E-2</v>
      </c>
    </row>
    <row r="80" spans="1:17" x14ac:dyDescent="0.4">
      <c r="A80" s="87">
        <v>40659</v>
      </c>
      <c r="B80">
        <v>17.624206999999998</v>
      </c>
      <c r="C80" s="31">
        <f t="shared" si="6"/>
        <v>1.450697895230138E-2</v>
      </c>
      <c r="D80">
        <v>1347.24</v>
      </c>
      <c r="E80" s="31">
        <f t="shared" si="7"/>
        <v>6.2498144354384321E-3</v>
      </c>
      <c r="G80">
        <v>6.8233329999999999</v>
      </c>
      <c r="H80" s="35">
        <f t="shared" si="8"/>
        <v>4.8852957931263177E-3</v>
      </c>
      <c r="J80">
        <v>27.535015000000001</v>
      </c>
      <c r="K80" s="35">
        <f t="shared" si="9"/>
        <v>2.4464413765527174E-2</v>
      </c>
      <c r="M80">
        <v>8.7050000000000001</v>
      </c>
      <c r="N80" s="35">
        <f t="shared" si="10"/>
        <v>5.8874210224008697E-3</v>
      </c>
      <c r="P80">
        <v>31.278524000000001</v>
      </c>
      <c r="Q80" s="35">
        <f t="shared" si="11"/>
        <v>8.815505488686053E-3</v>
      </c>
    </row>
    <row r="81" spans="1:17" x14ac:dyDescent="0.4">
      <c r="A81" s="87">
        <v>40660</v>
      </c>
      <c r="B81">
        <v>17.879881000000001</v>
      </c>
      <c r="C81" s="31">
        <f t="shared" si="6"/>
        <v>1.7875454540217481E-2</v>
      </c>
      <c r="D81">
        <v>1355.66</v>
      </c>
      <c r="E81" s="31">
        <f t="shared" si="7"/>
        <v>3.5554637593496422E-3</v>
      </c>
      <c r="G81">
        <v>6.8566669999999998</v>
      </c>
      <c r="H81" s="35">
        <f t="shared" si="8"/>
        <v>-7.5352499982863391E-2</v>
      </c>
      <c r="J81">
        <v>28.208642999999999</v>
      </c>
      <c r="K81" s="35">
        <f t="shared" si="9"/>
        <v>2.8092808292834669E-3</v>
      </c>
      <c r="M81">
        <v>8.7562499999999996</v>
      </c>
      <c r="N81" s="35">
        <f t="shared" si="10"/>
        <v>2.7123483226266631E-3</v>
      </c>
      <c r="P81">
        <v>31.554259999999999</v>
      </c>
      <c r="Q81" s="35">
        <f t="shared" si="11"/>
        <v>1.174218631652278E-2</v>
      </c>
    </row>
    <row r="82" spans="1:17" x14ac:dyDescent="0.4">
      <c r="A82" s="87">
        <v>40661</v>
      </c>
      <c r="B82">
        <v>18.199491999999999</v>
      </c>
      <c r="C82" s="31">
        <f t="shared" si="6"/>
        <v>-3.028271338562562E-3</v>
      </c>
      <c r="D82">
        <v>1360.48</v>
      </c>
      <c r="E82" s="31">
        <f t="shared" si="7"/>
        <v>2.3006585910854121E-3</v>
      </c>
      <c r="G82">
        <v>6.34</v>
      </c>
      <c r="H82" s="35">
        <f t="shared" si="8"/>
        <v>1.5772870662460231E-3</v>
      </c>
      <c r="J82">
        <v>28.287889</v>
      </c>
      <c r="K82" s="35">
        <f t="shared" si="9"/>
        <v>5.8210034690110685E-2</v>
      </c>
      <c r="M82">
        <v>8.7799999999999994</v>
      </c>
      <c r="N82" s="35">
        <f t="shared" si="10"/>
        <v>-2.534168564920275E-2</v>
      </c>
      <c r="P82">
        <v>31.924776000000001</v>
      </c>
      <c r="Q82" s="35">
        <f t="shared" si="11"/>
        <v>9.1769163861948923E-3</v>
      </c>
    </row>
    <row r="83" spans="1:17" x14ac:dyDescent="0.4">
      <c r="A83" s="87">
        <v>40662</v>
      </c>
      <c r="B83">
        <v>18.144379000000001</v>
      </c>
      <c r="C83" s="31">
        <f t="shared" si="6"/>
        <v>-9.7176100653535626E-4</v>
      </c>
      <c r="D83">
        <v>1363.61</v>
      </c>
      <c r="E83" s="31">
        <f t="shared" si="7"/>
        <v>-1.7527005522105829E-3</v>
      </c>
      <c r="G83">
        <v>6.35</v>
      </c>
      <c r="H83" s="35">
        <f t="shared" si="8"/>
        <v>-2.3097165354330693E-2</v>
      </c>
      <c r="J83">
        <v>29.934528</v>
      </c>
      <c r="K83" s="35">
        <f t="shared" si="9"/>
        <v>-1.5002240890519476E-2</v>
      </c>
      <c r="M83">
        <v>8.5574999999999992</v>
      </c>
      <c r="N83" s="35">
        <f t="shared" si="10"/>
        <v>-2.4247735904177576E-2</v>
      </c>
      <c r="P83">
        <v>32.217747000000003</v>
      </c>
      <c r="Q83" s="35">
        <f t="shared" si="11"/>
        <v>-1.0430586595642572E-2</v>
      </c>
    </row>
    <row r="84" spans="1:17" x14ac:dyDescent="0.4">
      <c r="A84" s="87">
        <v>40665</v>
      </c>
      <c r="B84">
        <v>18.126747000000002</v>
      </c>
      <c r="C84" s="31">
        <f t="shared" si="6"/>
        <v>-7.0524512754550255E-3</v>
      </c>
      <c r="D84">
        <v>1361.22</v>
      </c>
      <c r="E84" s="31">
        <f t="shared" si="7"/>
        <v>-3.3793214910155128E-3</v>
      </c>
      <c r="G84">
        <v>6.2033329999999998</v>
      </c>
      <c r="H84" s="35">
        <f t="shared" si="8"/>
        <v>-1.0209511564186556E-2</v>
      </c>
      <c r="J84">
        <v>29.485443</v>
      </c>
      <c r="K84" s="35">
        <f t="shared" si="9"/>
        <v>1.4932283703521069E-2</v>
      </c>
      <c r="M84">
        <v>8.35</v>
      </c>
      <c r="N84" s="35">
        <f t="shared" si="10"/>
        <v>-3.0688622754490975E-2</v>
      </c>
      <c r="P84">
        <v>31.881696999999999</v>
      </c>
      <c r="Q84" s="35">
        <f t="shared" si="11"/>
        <v>2.4322732883384672E-3</v>
      </c>
    </row>
    <row r="85" spans="1:17" x14ac:dyDescent="0.4">
      <c r="A85" s="87">
        <v>40666</v>
      </c>
      <c r="B85">
        <v>17.998909000000001</v>
      </c>
      <c r="C85" s="31">
        <f t="shared" si="6"/>
        <v>1.3837783167857456E-2</v>
      </c>
      <c r="D85">
        <v>1356.62</v>
      </c>
      <c r="E85" s="31">
        <f t="shared" si="7"/>
        <v>-6.8552726629416902E-3</v>
      </c>
      <c r="G85">
        <v>6.14</v>
      </c>
      <c r="H85" s="35">
        <f t="shared" si="8"/>
        <v>5.4283387622157571E-4</v>
      </c>
      <c r="J85">
        <v>29.925727999999999</v>
      </c>
      <c r="K85" s="35">
        <f t="shared" si="9"/>
        <v>2.3537606169513848E-3</v>
      </c>
      <c r="M85">
        <v>8.09375</v>
      </c>
      <c r="N85" s="35">
        <f t="shared" si="10"/>
        <v>8.8030888030886986E-3</v>
      </c>
      <c r="P85">
        <v>31.959242</v>
      </c>
      <c r="Q85" s="35">
        <f t="shared" si="11"/>
        <v>8.0915561138782794E-4</v>
      </c>
    </row>
    <row r="86" spans="1:17" x14ac:dyDescent="0.4">
      <c r="A86" s="87">
        <v>40667</v>
      </c>
      <c r="B86">
        <v>18.247973999999999</v>
      </c>
      <c r="C86" s="31">
        <f t="shared" si="6"/>
        <v>-2.1742687708783477E-3</v>
      </c>
      <c r="D86">
        <v>1347.32</v>
      </c>
      <c r="E86" s="31">
        <f t="shared" si="7"/>
        <v>-9.0698571979930739E-3</v>
      </c>
      <c r="G86">
        <v>6.1433330000000002</v>
      </c>
      <c r="H86" s="35">
        <f t="shared" si="8"/>
        <v>-5.9684213764743515E-3</v>
      </c>
      <c r="J86">
        <v>29.996165999999999</v>
      </c>
      <c r="K86" s="35">
        <f t="shared" si="9"/>
        <v>0</v>
      </c>
      <c r="M86">
        <v>8.1649999999999991</v>
      </c>
      <c r="N86" s="35">
        <f t="shared" si="10"/>
        <v>-2.6025719534596985E-3</v>
      </c>
      <c r="P86">
        <v>31.985102000000001</v>
      </c>
      <c r="Q86" s="35">
        <f t="shared" si="11"/>
        <v>5.5226211252976339E-2</v>
      </c>
    </row>
    <row r="87" spans="1:17" x14ac:dyDescent="0.4">
      <c r="A87" s="87">
        <v>40668</v>
      </c>
      <c r="B87">
        <v>18.208297999999999</v>
      </c>
      <c r="C87" s="31">
        <f t="shared" si="6"/>
        <v>-7.1416889156800372E-3</v>
      </c>
      <c r="D87">
        <v>1335.1</v>
      </c>
      <c r="E87" s="31">
        <f t="shared" si="7"/>
        <v>3.8199385813797743E-3</v>
      </c>
      <c r="G87">
        <v>6.1066669999999998</v>
      </c>
      <c r="H87" s="35">
        <f t="shared" si="8"/>
        <v>4.9126634873000686E-3</v>
      </c>
      <c r="J87">
        <v>29.996165999999999</v>
      </c>
      <c r="K87" s="35">
        <f t="shared" si="9"/>
        <v>5.8712503457942896E-3</v>
      </c>
      <c r="M87">
        <v>8.1437500000000007</v>
      </c>
      <c r="N87" s="35">
        <f t="shared" si="10"/>
        <v>1.3046815042210195E-2</v>
      </c>
      <c r="P87">
        <v>33.751517999999997</v>
      </c>
      <c r="Q87" s="35">
        <f t="shared" si="11"/>
        <v>-3.5486492785302172E-2</v>
      </c>
    </row>
    <row r="88" spans="1:17" x14ac:dyDescent="0.4">
      <c r="A88" s="87">
        <v>40669</v>
      </c>
      <c r="B88">
        <v>18.07826</v>
      </c>
      <c r="C88" s="31">
        <f t="shared" si="6"/>
        <v>1.0850712402631727E-2</v>
      </c>
      <c r="D88">
        <v>1340.2</v>
      </c>
      <c r="E88" s="31">
        <f t="shared" si="7"/>
        <v>4.5440978958363812E-3</v>
      </c>
      <c r="G88">
        <v>6.1366670000000001</v>
      </c>
      <c r="H88" s="35">
        <f t="shared" si="8"/>
        <v>5.4312870488158901E-4</v>
      </c>
      <c r="J88">
        <v>30.172281000000002</v>
      </c>
      <c r="K88" s="35">
        <f t="shared" si="9"/>
        <v>8.6095578918942064E-3</v>
      </c>
      <c r="M88">
        <v>8.25</v>
      </c>
      <c r="N88" s="35">
        <f t="shared" si="10"/>
        <v>-4.6969696969697316E-3</v>
      </c>
      <c r="P88">
        <v>32.553795000000001</v>
      </c>
      <c r="Q88" s="35">
        <f t="shared" si="11"/>
        <v>3.4409198681751092E-3</v>
      </c>
    </row>
    <row r="89" spans="1:17" x14ac:dyDescent="0.4">
      <c r="A89" s="87">
        <v>40672</v>
      </c>
      <c r="B89">
        <v>18.274422000000001</v>
      </c>
      <c r="C89" s="31">
        <f t="shared" si="6"/>
        <v>7.1163399860196715E-3</v>
      </c>
      <c r="D89">
        <v>1346.29</v>
      </c>
      <c r="E89" s="31">
        <f t="shared" si="7"/>
        <v>8.0740405113312284E-3</v>
      </c>
      <c r="G89">
        <v>6.14</v>
      </c>
      <c r="H89" s="35">
        <f t="shared" si="8"/>
        <v>-2.3344136807817471E-2</v>
      </c>
      <c r="J89">
        <v>30.432051000000001</v>
      </c>
      <c r="K89" s="35">
        <f t="shared" si="9"/>
        <v>1.924158841610769E-2</v>
      </c>
      <c r="M89">
        <v>8.2112499999999997</v>
      </c>
      <c r="N89" s="35">
        <f t="shared" si="10"/>
        <v>2.6031359415436262E-2</v>
      </c>
      <c r="P89">
        <v>32.66581</v>
      </c>
      <c r="Q89" s="35">
        <f t="shared" si="11"/>
        <v>1.0956256709997369E-2</v>
      </c>
    </row>
    <row r="90" spans="1:17" x14ac:dyDescent="0.4">
      <c r="A90" s="87">
        <v>40673</v>
      </c>
      <c r="B90">
        <v>18.404468999999999</v>
      </c>
      <c r="C90" s="31">
        <f t="shared" si="6"/>
        <v>-1.0060219612964638E-2</v>
      </c>
      <c r="D90">
        <v>1357.16</v>
      </c>
      <c r="E90" s="31">
        <f t="shared" si="7"/>
        <v>-1.1111438592354736E-2</v>
      </c>
      <c r="G90">
        <v>5.9966670000000004</v>
      </c>
      <c r="H90" s="35">
        <f t="shared" si="8"/>
        <v>1.4452361620213235E-2</v>
      </c>
      <c r="J90">
        <v>31.017612</v>
      </c>
      <c r="K90" s="35">
        <f t="shared" si="9"/>
        <v>-2.5407629704053341E-2</v>
      </c>
      <c r="M90">
        <v>8.4250000000000007</v>
      </c>
      <c r="N90" s="35">
        <f t="shared" si="10"/>
        <v>1.9732937685459914E-2</v>
      </c>
      <c r="P90">
        <v>33.023705</v>
      </c>
      <c r="Q90" s="35">
        <f t="shared" si="11"/>
        <v>-2.543733357598732E-2</v>
      </c>
    </row>
    <row r="91" spans="1:17" x14ac:dyDescent="0.4">
      <c r="A91" s="87">
        <v>40674</v>
      </c>
      <c r="B91">
        <v>18.219315999999999</v>
      </c>
      <c r="C91" s="31">
        <f t="shared" si="6"/>
        <v>2.3228149728562939E-2</v>
      </c>
      <c r="D91">
        <v>1342.08</v>
      </c>
      <c r="E91" s="31">
        <f t="shared" si="7"/>
        <v>4.8953862660945429E-3</v>
      </c>
      <c r="G91">
        <v>6.0833329999999997</v>
      </c>
      <c r="H91" s="35">
        <f t="shared" si="8"/>
        <v>2.7397809720427911E-3</v>
      </c>
      <c r="J91">
        <v>30.229527999999998</v>
      </c>
      <c r="K91" s="35">
        <f t="shared" si="9"/>
        <v>1.2671186926901463E-2</v>
      </c>
      <c r="M91">
        <v>8.5912500000000005</v>
      </c>
      <c r="N91" s="35">
        <f t="shared" si="10"/>
        <v>-9.7482904117561723E-3</v>
      </c>
      <c r="P91">
        <v>32.183669999999999</v>
      </c>
      <c r="Q91" s="35">
        <f t="shared" si="11"/>
        <v>1.930410671001782E-2</v>
      </c>
    </row>
    <row r="92" spans="1:17" x14ac:dyDescent="0.4">
      <c r="A92" s="87">
        <v>40675</v>
      </c>
      <c r="B92">
        <v>18.642517000000002</v>
      </c>
      <c r="C92" s="31">
        <f t="shared" si="6"/>
        <v>1.9862929453141904E-2</v>
      </c>
      <c r="D92">
        <v>1348.65</v>
      </c>
      <c r="E92" s="31">
        <f t="shared" si="7"/>
        <v>-8.0673265858451845E-3</v>
      </c>
      <c r="G92">
        <v>6.1</v>
      </c>
      <c r="H92" s="35">
        <f t="shared" si="8"/>
        <v>5.4639344262302867E-4</v>
      </c>
      <c r="J92">
        <v>30.612572</v>
      </c>
      <c r="K92" s="35">
        <f t="shared" si="9"/>
        <v>-1.308815214873159E-2</v>
      </c>
      <c r="M92">
        <v>8.5075000000000003</v>
      </c>
      <c r="N92" s="35">
        <f t="shared" si="10"/>
        <v>-1.674992653540994E-2</v>
      </c>
      <c r="P92">
        <v>32.804946999999999</v>
      </c>
      <c r="Q92" s="35">
        <f t="shared" si="11"/>
        <v>-3.1208585705076654E-2</v>
      </c>
    </row>
    <row r="93" spans="1:17" x14ac:dyDescent="0.4">
      <c r="A93" s="87">
        <v>40676</v>
      </c>
      <c r="B93">
        <v>19.012812</v>
      </c>
      <c r="C93" s="31">
        <f t="shared" si="6"/>
        <v>-1.147731329800146E-2</v>
      </c>
      <c r="D93">
        <v>1337.77</v>
      </c>
      <c r="E93" s="31">
        <f t="shared" si="7"/>
        <v>-6.2043550087084887E-3</v>
      </c>
      <c r="G93">
        <v>6.1033330000000001</v>
      </c>
      <c r="H93" s="35">
        <f t="shared" si="8"/>
        <v>-1.3653687255799503E-2</v>
      </c>
      <c r="J93">
        <v>30.21191</v>
      </c>
      <c r="K93" s="35">
        <f t="shared" si="9"/>
        <v>-1.8070621817687104E-2</v>
      </c>
      <c r="M93">
        <v>8.3650000000000002</v>
      </c>
      <c r="N93" s="35">
        <f t="shared" si="10"/>
        <v>-3.2725642558278506E-2</v>
      </c>
      <c r="P93">
        <v>31.781151000000001</v>
      </c>
      <c r="Q93" s="35">
        <f t="shared" si="11"/>
        <v>1.2665337388189561E-2</v>
      </c>
    </row>
    <row r="94" spans="1:17" x14ac:dyDescent="0.4">
      <c r="A94" s="87">
        <v>40679</v>
      </c>
      <c r="B94">
        <v>18.794595999999999</v>
      </c>
      <c r="C94" s="31">
        <f t="shared" si="6"/>
        <v>-4.4566001844358917E-3</v>
      </c>
      <c r="D94">
        <v>1329.47</v>
      </c>
      <c r="E94" s="31">
        <f t="shared" si="7"/>
        <v>-3.6856792556432948E-4</v>
      </c>
      <c r="G94">
        <v>6.02</v>
      </c>
      <c r="H94" s="35">
        <f t="shared" si="8"/>
        <v>-1.3289036544850363E-2</v>
      </c>
      <c r="J94">
        <v>29.665962</v>
      </c>
      <c r="K94" s="35">
        <f t="shared" si="9"/>
        <v>-1.652745998933056E-2</v>
      </c>
      <c r="M94">
        <v>8.0912500000000005</v>
      </c>
      <c r="N94" s="35">
        <f t="shared" si="10"/>
        <v>-9.8872238529275538E-3</v>
      </c>
      <c r="P94">
        <v>32.183669999999999</v>
      </c>
      <c r="Q94" s="35">
        <f t="shared" si="11"/>
        <v>-1.6313242088300353E-3</v>
      </c>
    </row>
    <row r="95" spans="1:17" x14ac:dyDescent="0.4">
      <c r="A95" s="87">
        <v>40680</v>
      </c>
      <c r="B95">
        <v>18.710836</v>
      </c>
      <c r="C95" s="31">
        <f t="shared" si="6"/>
        <v>-7.063286749988025E-4</v>
      </c>
      <c r="D95">
        <v>1328.98</v>
      </c>
      <c r="E95" s="31">
        <f t="shared" si="7"/>
        <v>8.8037442248943137E-3</v>
      </c>
      <c r="G95">
        <v>5.94</v>
      </c>
      <c r="H95" s="35">
        <f t="shared" si="8"/>
        <v>1.2345622895622873E-2</v>
      </c>
      <c r="J95">
        <v>29.175659</v>
      </c>
      <c r="K95" s="35">
        <f t="shared" si="9"/>
        <v>1.2111842957857413E-2</v>
      </c>
      <c r="M95">
        <v>8.0112500000000004</v>
      </c>
      <c r="N95" s="35">
        <f t="shared" si="10"/>
        <v>4.7121235762209328E-2</v>
      </c>
      <c r="P95">
        <v>32.131168000000002</v>
      </c>
      <c r="Q95" s="35">
        <f t="shared" si="11"/>
        <v>-2.7244574489179041E-4</v>
      </c>
    </row>
    <row r="96" spans="1:17" x14ac:dyDescent="0.4">
      <c r="A96" s="87">
        <v>40681</v>
      </c>
      <c r="B96">
        <v>18.697620000000001</v>
      </c>
      <c r="C96" s="31">
        <f t="shared" si="6"/>
        <v>1.508855137712709E-2</v>
      </c>
      <c r="D96">
        <v>1340.68</v>
      </c>
      <c r="E96" s="31">
        <f t="shared" si="7"/>
        <v>2.1779992242741335E-3</v>
      </c>
      <c r="G96">
        <v>6.0133330000000003</v>
      </c>
      <c r="H96" s="35">
        <f t="shared" si="8"/>
        <v>1.1086530548033812E-2</v>
      </c>
      <c r="J96">
        <v>29.529029999999999</v>
      </c>
      <c r="K96" s="35">
        <f t="shared" si="9"/>
        <v>4.7871196581804869E-3</v>
      </c>
      <c r="M96">
        <v>8.3887499999999999</v>
      </c>
      <c r="N96" s="35">
        <f t="shared" si="10"/>
        <v>-3.2781999701981652E-3</v>
      </c>
      <c r="P96">
        <v>32.122413999999999</v>
      </c>
      <c r="Q96" s="35">
        <f t="shared" si="11"/>
        <v>5.1759185969024847E-3</v>
      </c>
    </row>
    <row r="97" spans="1:17" x14ac:dyDescent="0.4">
      <c r="A97" s="87">
        <v>40682</v>
      </c>
      <c r="B97">
        <v>18.97974</v>
      </c>
      <c r="C97" s="31">
        <f t="shared" si="6"/>
        <v>-1.2309388853588118E-2</v>
      </c>
      <c r="D97">
        <v>1343.6</v>
      </c>
      <c r="E97" s="31">
        <f t="shared" si="7"/>
        <v>-7.688300089312242E-3</v>
      </c>
      <c r="G97">
        <v>6.08</v>
      </c>
      <c r="H97" s="35">
        <f t="shared" si="8"/>
        <v>-6.030756578947442E-3</v>
      </c>
      <c r="J97">
        <v>29.670389</v>
      </c>
      <c r="K97" s="35">
        <f t="shared" si="9"/>
        <v>-2.3671445628838925E-2</v>
      </c>
      <c r="M97">
        <v>8.3612500000000001</v>
      </c>
      <c r="N97" s="35">
        <f t="shared" si="10"/>
        <v>-2.1826879952160171E-2</v>
      </c>
      <c r="P97">
        <v>32.288677</v>
      </c>
      <c r="Q97" s="35">
        <f t="shared" si="11"/>
        <v>-3.5230306896749017E-3</v>
      </c>
    </row>
    <row r="98" spans="1:17" x14ac:dyDescent="0.4">
      <c r="A98" s="87">
        <v>40683</v>
      </c>
      <c r="B98">
        <v>18.746110999999999</v>
      </c>
      <c r="C98" s="31">
        <f t="shared" si="6"/>
        <v>-1.6813887424436954E-2</v>
      </c>
      <c r="D98">
        <v>1333.27</v>
      </c>
      <c r="E98" s="31">
        <f t="shared" si="7"/>
        <v>-1.1925566464407128E-2</v>
      </c>
      <c r="G98">
        <v>6.0433329999999996</v>
      </c>
      <c r="H98" s="35">
        <f t="shared" si="8"/>
        <v>-2.5372257328861399E-2</v>
      </c>
      <c r="J98">
        <v>28.968048</v>
      </c>
      <c r="K98" s="35">
        <f t="shared" si="9"/>
        <v>-1.1131436954260741E-2</v>
      </c>
      <c r="M98">
        <v>8.1787500000000009</v>
      </c>
      <c r="N98" s="35">
        <f t="shared" si="10"/>
        <v>-6.5719089102859053E-3</v>
      </c>
      <c r="P98">
        <v>32.174923</v>
      </c>
      <c r="Q98" s="35">
        <f t="shared" si="11"/>
        <v>-2.5292492541473938E-2</v>
      </c>
    </row>
    <row r="99" spans="1:17" x14ac:dyDescent="0.4">
      <c r="A99" s="87">
        <v>40686</v>
      </c>
      <c r="B99">
        <v>18.430916</v>
      </c>
      <c r="C99" s="31">
        <f t="shared" si="6"/>
        <v>8.4911677748409891E-3</v>
      </c>
      <c r="D99">
        <v>1317.37</v>
      </c>
      <c r="E99" s="31">
        <f t="shared" si="7"/>
        <v>-8.2740611976887151E-4</v>
      </c>
      <c r="G99">
        <v>5.89</v>
      </c>
      <c r="H99" s="35">
        <f t="shared" si="8"/>
        <v>-2.8297113752122219E-3</v>
      </c>
      <c r="J99">
        <v>28.645592000000001</v>
      </c>
      <c r="K99" s="35">
        <f t="shared" si="9"/>
        <v>-1.1256635924996747E-2</v>
      </c>
      <c r="M99">
        <v>8.125</v>
      </c>
      <c r="N99" s="35">
        <f t="shared" si="10"/>
        <v>-1.2307692307692264E-2</v>
      </c>
      <c r="P99">
        <v>31.361139000000001</v>
      </c>
      <c r="Q99" s="35">
        <f t="shared" si="11"/>
        <v>1.5625165909949799E-2</v>
      </c>
    </row>
    <row r="100" spans="1:17" x14ac:dyDescent="0.4">
      <c r="A100" s="87">
        <v>40687</v>
      </c>
      <c r="B100">
        <v>18.587416000000001</v>
      </c>
      <c r="C100" s="31">
        <f t="shared" si="6"/>
        <v>-1.3518608503731809E-2</v>
      </c>
      <c r="D100">
        <v>1316.28</v>
      </c>
      <c r="E100" s="31">
        <f t="shared" si="7"/>
        <v>3.1832132980825164E-3</v>
      </c>
      <c r="G100">
        <v>5.8733329999999997</v>
      </c>
      <c r="H100" s="35">
        <f t="shared" si="8"/>
        <v>-1.7026107663229357E-3</v>
      </c>
      <c r="J100">
        <v>28.323139000000001</v>
      </c>
      <c r="K100" s="35">
        <f t="shared" si="9"/>
        <v>-2.4955567248390606E-3</v>
      </c>
      <c r="M100">
        <v>8.0250000000000004</v>
      </c>
      <c r="N100" s="35">
        <f t="shared" si="10"/>
        <v>-2.3364485981309294E-3</v>
      </c>
      <c r="P100">
        <v>31.851161999999999</v>
      </c>
      <c r="Q100" s="35">
        <f t="shared" si="11"/>
        <v>6.5933858237260216E-3</v>
      </c>
    </row>
    <row r="101" spans="1:17" x14ac:dyDescent="0.4">
      <c r="A101" s="87">
        <v>40688</v>
      </c>
      <c r="B101">
        <v>18.33614</v>
      </c>
      <c r="C101" s="31">
        <f t="shared" si="6"/>
        <v>1.0578016965402783E-2</v>
      </c>
      <c r="D101">
        <v>1320.47</v>
      </c>
      <c r="E101" s="31">
        <f t="shared" si="7"/>
        <v>3.9531378978697185E-3</v>
      </c>
      <c r="G101">
        <v>5.8633329999999999</v>
      </c>
      <c r="H101" s="35">
        <f t="shared" si="8"/>
        <v>6.2536103612058956E-3</v>
      </c>
      <c r="J101">
        <v>28.252457</v>
      </c>
      <c r="K101" s="35">
        <f t="shared" si="9"/>
        <v>2.0794297642856299E-2</v>
      </c>
      <c r="M101">
        <v>8.0062499999999996</v>
      </c>
      <c r="N101" s="35">
        <f t="shared" si="10"/>
        <v>2.4512099921936103E-2</v>
      </c>
      <c r="P101">
        <v>32.061169</v>
      </c>
      <c r="Q101" s="35">
        <f t="shared" si="11"/>
        <v>-1.6102719149136475E-2</v>
      </c>
    </row>
    <row r="102" spans="1:17" x14ac:dyDescent="0.4">
      <c r="A102" s="87">
        <v>40689</v>
      </c>
      <c r="B102">
        <v>18.530100000000001</v>
      </c>
      <c r="C102" s="31">
        <f t="shared" si="6"/>
        <v>6.5423823940506569E-3</v>
      </c>
      <c r="D102">
        <v>1325.69</v>
      </c>
      <c r="E102" s="31">
        <f t="shared" si="7"/>
        <v>4.0808937232685279E-3</v>
      </c>
      <c r="G102">
        <v>5.9</v>
      </c>
      <c r="H102" s="35">
        <f t="shared" si="8"/>
        <v>-2.8249152542372856E-3</v>
      </c>
      <c r="J102">
        <v>28.839946999999999</v>
      </c>
      <c r="K102" s="35">
        <f t="shared" si="9"/>
        <v>4.2885654401515474E-3</v>
      </c>
      <c r="M102">
        <v>8.2025000000000006</v>
      </c>
      <c r="N102" s="35">
        <f t="shared" si="10"/>
        <v>-3.5050289545870764E-3</v>
      </c>
      <c r="P102">
        <v>31.544896999999999</v>
      </c>
      <c r="Q102" s="35">
        <f t="shared" si="11"/>
        <v>1.8030586690455836E-2</v>
      </c>
    </row>
    <row r="103" spans="1:17" x14ac:dyDescent="0.4">
      <c r="A103" s="87">
        <v>40690</v>
      </c>
      <c r="B103">
        <v>18.651330999999999</v>
      </c>
      <c r="C103" s="31">
        <f t="shared" si="6"/>
        <v>-2.0090791375691904E-3</v>
      </c>
      <c r="D103">
        <v>1331.1</v>
      </c>
      <c r="E103" s="31">
        <f t="shared" si="7"/>
        <v>1.0592742844264246E-2</v>
      </c>
      <c r="G103">
        <v>5.8833330000000004</v>
      </c>
      <c r="H103" s="35">
        <f t="shared" si="8"/>
        <v>-9.6316152765789E-3</v>
      </c>
      <c r="J103">
        <v>28.963629000000001</v>
      </c>
      <c r="K103" s="35">
        <f t="shared" si="9"/>
        <v>4.5781555895495484E-4</v>
      </c>
      <c r="M103">
        <v>8.1737500000000001</v>
      </c>
      <c r="N103" s="35">
        <f t="shared" si="10"/>
        <v>-3.2115002293927777E-3</v>
      </c>
      <c r="P103">
        <v>32.113669999999999</v>
      </c>
      <c r="Q103" s="35">
        <f t="shared" si="11"/>
        <v>3.1062535051272547E-2</v>
      </c>
    </row>
    <row r="104" spans="1:17" x14ac:dyDescent="0.4">
      <c r="A104" s="87">
        <v>40694</v>
      </c>
      <c r="B104">
        <v>18.613859000000001</v>
      </c>
      <c r="C104" s="31">
        <f t="shared" si="6"/>
        <v>-2.723486838489551E-2</v>
      </c>
      <c r="D104">
        <v>1345.2</v>
      </c>
      <c r="E104" s="31">
        <f t="shared" si="7"/>
        <v>-2.2784716027356593E-2</v>
      </c>
      <c r="G104">
        <v>5.8266669999999996</v>
      </c>
      <c r="H104" s="35">
        <f t="shared" si="8"/>
        <v>-4.1762125757315451E-2</v>
      </c>
      <c r="J104">
        <v>28.976889</v>
      </c>
      <c r="K104" s="35">
        <f t="shared" si="9"/>
        <v>-3.018319185334211E-2</v>
      </c>
      <c r="M104">
        <v>8.1475000000000009</v>
      </c>
      <c r="N104" s="35">
        <f t="shared" si="10"/>
        <v>2.2246087756980493E-2</v>
      </c>
      <c r="P104">
        <v>33.111201999999999</v>
      </c>
      <c r="Q104" s="35">
        <f t="shared" si="11"/>
        <v>-2.0084320708139845E-2</v>
      </c>
    </row>
    <row r="105" spans="1:17" x14ac:dyDescent="0.4">
      <c r="A105" s="87">
        <v>40695</v>
      </c>
      <c r="B105">
        <v>18.106912999999999</v>
      </c>
      <c r="C105" s="31">
        <f t="shared" si="6"/>
        <v>-8.4309788200782696E-3</v>
      </c>
      <c r="D105">
        <v>1314.55</v>
      </c>
      <c r="E105" s="31">
        <f t="shared" si="7"/>
        <v>-1.2247537180022821E-3</v>
      </c>
      <c r="G105">
        <v>5.5833329999999997</v>
      </c>
      <c r="H105" s="35">
        <f t="shared" si="8"/>
        <v>-4.0596897946083427E-2</v>
      </c>
      <c r="J105">
        <v>28.102274000000001</v>
      </c>
      <c r="K105" s="35">
        <f t="shared" si="9"/>
        <v>-1.7604482825838222E-2</v>
      </c>
      <c r="M105">
        <v>8.3287499999999994</v>
      </c>
      <c r="N105" s="35">
        <f t="shared" si="10"/>
        <v>-7.0538796337985725E-3</v>
      </c>
      <c r="P105">
        <v>32.446185999999997</v>
      </c>
      <c r="Q105" s="35">
        <f t="shared" si="11"/>
        <v>7.5512727443527768E-3</v>
      </c>
    </row>
    <row r="106" spans="1:17" x14ac:dyDescent="0.4">
      <c r="A106" s="87">
        <v>40696</v>
      </c>
      <c r="B106">
        <v>17.954253999999999</v>
      </c>
      <c r="C106" s="31">
        <f t="shared" si="6"/>
        <v>-9.7351301814042786E-3</v>
      </c>
      <c r="D106">
        <v>1312.94</v>
      </c>
      <c r="E106" s="31">
        <f t="shared" si="7"/>
        <v>-9.7338796898563309E-3</v>
      </c>
      <c r="G106">
        <v>5.3566669999999998</v>
      </c>
      <c r="H106" s="35">
        <f t="shared" si="8"/>
        <v>-4.3560669349056395E-3</v>
      </c>
      <c r="J106">
        <v>27.607548000000001</v>
      </c>
      <c r="K106" s="35">
        <f t="shared" si="9"/>
        <v>-1.7600078065607379E-2</v>
      </c>
      <c r="M106">
        <v>8.27</v>
      </c>
      <c r="N106" s="35">
        <f t="shared" si="10"/>
        <v>6.045949214026688E-3</v>
      </c>
      <c r="P106">
        <v>32.691195999999998</v>
      </c>
      <c r="Q106" s="35">
        <f t="shared" si="11"/>
        <v>4.282498566280676E-3</v>
      </c>
    </row>
    <row r="107" spans="1:17" x14ac:dyDescent="0.4">
      <c r="A107" s="87">
        <v>40697</v>
      </c>
      <c r="B107">
        <v>17.779467</v>
      </c>
      <c r="C107" s="31">
        <f t="shared" si="6"/>
        <v>-7.3421211108296355E-3</v>
      </c>
      <c r="D107">
        <v>1300.1600000000001</v>
      </c>
      <c r="E107" s="31">
        <f t="shared" si="7"/>
        <v>-1.0760214127492007E-2</v>
      </c>
      <c r="G107">
        <v>5.3333329999999997</v>
      </c>
      <c r="H107" s="35">
        <f t="shared" si="8"/>
        <v>-2.7499876718742249E-2</v>
      </c>
      <c r="J107">
        <v>27.121652999999998</v>
      </c>
      <c r="K107" s="35">
        <f t="shared" si="9"/>
        <v>-1.1563601967770816E-2</v>
      </c>
      <c r="M107">
        <v>8.32</v>
      </c>
      <c r="N107" s="35">
        <f t="shared" si="10"/>
        <v>-2.1484375000000101E-2</v>
      </c>
      <c r="P107">
        <v>32.831195999999998</v>
      </c>
      <c r="Q107" s="35">
        <f t="shared" si="11"/>
        <v>-1.5991650136656595E-2</v>
      </c>
    </row>
    <row r="108" spans="1:17" x14ac:dyDescent="0.4">
      <c r="A108" s="87">
        <v>40700</v>
      </c>
      <c r="B108">
        <v>17.648928000000002</v>
      </c>
      <c r="C108" s="31">
        <f t="shared" si="6"/>
        <v>2.6701905067548427E-2</v>
      </c>
      <c r="D108">
        <v>1286.17</v>
      </c>
      <c r="E108" s="31">
        <f t="shared" si="7"/>
        <v>-9.5632770162577113E-4</v>
      </c>
      <c r="G108">
        <v>5.1866669999999999</v>
      </c>
      <c r="H108" s="35">
        <f t="shared" si="8"/>
        <v>-3.0848327066302916E-2</v>
      </c>
      <c r="J108">
        <v>26.808029000000001</v>
      </c>
      <c r="K108" s="35">
        <f t="shared" si="9"/>
        <v>-2.9658278868618269E-3</v>
      </c>
      <c r="M108">
        <v>8.1412499999999994</v>
      </c>
      <c r="N108" s="35">
        <f t="shared" si="10"/>
        <v>-7.216336557653906E-3</v>
      </c>
      <c r="P108">
        <v>32.306170999999999</v>
      </c>
      <c r="Q108" s="35">
        <f t="shared" si="11"/>
        <v>-4.0626293967180255E-3</v>
      </c>
    </row>
    <row r="109" spans="1:17" x14ac:dyDescent="0.4">
      <c r="A109" s="87">
        <v>40701</v>
      </c>
      <c r="B109">
        <v>18.120187999999999</v>
      </c>
      <c r="C109" s="31">
        <f t="shared" si="6"/>
        <v>-2.1978414351992399E-2</v>
      </c>
      <c r="D109">
        <v>1284.94</v>
      </c>
      <c r="E109" s="31">
        <f t="shared" si="7"/>
        <v>-4.1869659283702808E-3</v>
      </c>
      <c r="G109">
        <v>5.0266669999999998</v>
      </c>
      <c r="H109" s="35">
        <f t="shared" si="8"/>
        <v>-7.7586201751578071E-2</v>
      </c>
      <c r="J109">
        <v>26.728521000000001</v>
      </c>
      <c r="K109" s="35">
        <f t="shared" si="9"/>
        <v>-1.9005091976469681E-2</v>
      </c>
      <c r="M109">
        <v>8.0824999999999996</v>
      </c>
      <c r="N109" s="35">
        <f t="shared" si="10"/>
        <v>-3.3250850603154941E-2</v>
      </c>
      <c r="P109">
        <v>32.174923</v>
      </c>
      <c r="Q109" s="35">
        <f t="shared" si="11"/>
        <v>-3.1819625489080385E-2</v>
      </c>
    </row>
    <row r="110" spans="1:17" x14ac:dyDescent="0.4">
      <c r="A110" s="87">
        <v>40702</v>
      </c>
      <c r="B110">
        <v>17.721934999999998</v>
      </c>
      <c r="C110" s="31">
        <f t="shared" si="6"/>
        <v>7.1161529483096892E-3</v>
      </c>
      <c r="D110">
        <v>1279.56</v>
      </c>
      <c r="E110" s="31">
        <f t="shared" si="7"/>
        <v>7.3775360280096715E-3</v>
      </c>
      <c r="G110">
        <v>4.6366670000000001</v>
      </c>
      <c r="H110" s="35">
        <f t="shared" si="8"/>
        <v>-2.3005102587699278E-2</v>
      </c>
      <c r="J110">
        <v>26.220542999999999</v>
      </c>
      <c r="K110" s="35">
        <f t="shared" si="9"/>
        <v>-6.9069126447915373E-3</v>
      </c>
      <c r="M110">
        <v>7.8137499999999998</v>
      </c>
      <c r="N110" s="35">
        <f t="shared" si="10"/>
        <v>4.4152935530315122E-2</v>
      </c>
      <c r="P110">
        <v>31.151129000000001</v>
      </c>
      <c r="Q110" s="35">
        <f t="shared" si="11"/>
        <v>2.0505902049328582E-2</v>
      </c>
    </row>
    <row r="111" spans="1:17" x14ac:dyDescent="0.4">
      <c r="A111" s="87">
        <v>40703</v>
      </c>
      <c r="B111">
        <v>17.848047000000001</v>
      </c>
      <c r="C111" s="31">
        <f t="shared" si="6"/>
        <v>-1.2519857214629773E-2</v>
      </c>
      <c r="D111">
        <v>1289</v>
      </c>
      <c r="E111" s="31">
        <f t="shared" si="7"/>
        <v>-1.3979829325058171E-2</v>
      </c>
      <c r="G111">
        <v>4.53</v>
      </c>
      <c r="H111" s="35">
        <f t="shared" si="8"/>
        <v>1.1773289183222827E-2</v>
      </c>
      <c r="J111">
        <v>26.039439999999999</v>
      </c>
      <c r="K111" s="35">
        <f t="shared" si="9"/>
        <v>-8.9906695382081826E-3</v>
      </c>
      <c r="M111">
        <v>8.1587499999999995</v>
      </c>
      <c r="N111" s="35">
        <f t="shared" si="10"/>
        <v>-1.7619120576068507E-2</v>
      </c>
      <c r="P111">
        <v>31.789911</v>
      </c>
      <c r="Q111" s="35">
        <f t="shared" si="11"/>
        <v>-2.4222559163503212E-2</v>
      </c>
    </row>
    <row r="112" spans="1:17" x14ac:dyDescent="0.4">
      <c r="A112" s="87">
        <v>40704</v>
      </c>
      <c r="B112">
        <v>17.624592</v>
      </c>
      <c r="C112" s="31">
        <f t="shared" si="6"/>
        <v>1.0670261189592309E-2</v>
      </c>
      <c r="D112">
        <v>1270.98</v>
      </c>
      <c r="E112" s="31">
        <f t="shared" si="7"/>
        <v>6.6877527577138037E-4</v>
      </c>
      <c r="G112">
        <v>4.5833329999999997</v>
      </c>
      <c r="H112" s="35">
        <f t="shared" si="8"/>
        <v>1.5272728383471218E-2</v>
      </c>
      <c r="J112">
        <v>25.805327999999999</v>
      </c>
      <c r="K112" s="35">
        <f t="shared" si="9"/>
        <v>1.7288638997342034E-2</v>
      </c>
      <c r="M112">
        <v>8.0150000000000006</v>
      </c>
      <c r="N112" s="35">
        <f t="shared" si="10"/>
        <v>6.0043668122270646E-2</v>
      </c>
      <c r="P112">
        <v>31.019877999999999</v>
      </c>
      <c r="Q112" s="35">
        <f t="shared" si="11"/>
        <v>1.1847499851546832E-2</v>
      </c>
    </row>
    <row r="113" spans="1:17" x14ac:dyDescent="0.4">
      <c r="A113" s="87">
        <v>40707</v>
      </c>
      <c r="B113">
        <v>17.812650999999999</v>
      </c>
      <c r="C113" s="31">
        <f t="shared" si="6"/>
        <v>2.1488042403121247E-2</v>
      </c>
      <c r="D113">
        <v>1271.83</v>
      </c>
      <c r="E113" s="31">
        <f t="shared" si="7"/>
        <v>1.261174842549709E-2</v>
      </c>
      <c r="G113">
        <v>4.6533329999999999</v>
      </c>
      <c r="H113" s="35">
        <f t="shared" si="8"/>
        <v>3.5817337809264859E-3</v>
      </c>
      <c r="J113">
        <v>26.251467000000002</v>
      </c>
      <c r="K113" s="35">
        <f t="shared" si="9"/>
        <v>7.5718435087836489E-3</v>
      </c>
      <c r="M113">
        <v>8.4962499999999999</v>
      </c>
      <c r="N113" s="35">
        <f t="shared" si="10"/>
        <v>2.5158158010887274E-2</v>
      </c>
      <c r="P113">
        <v>31.387385999999999</v>
      </c>
      <c r="Q113" s="35">
        <f t="shared" si="11"/>
        <v>1.7842390570530487E-2</v>
      </c>
    </row>
    <row r="114" spans="1:17" x14ac:dyDescent="0.4">
      <c r="A114" s="87">
        <v>40708</v>
      </c>
      <c r="B114">
        <v>18.195409999999999</v>
      </c>
      <c r="C114" s="31">
        <f t="shared" si="6"/>
        <v>-2.2495123770225531E-2</v>
      </c>
      <c r="D114">
        <v>1287.8699999999999</v>
      </c>
      <c r="E114" s="31">
        <f t="shared" si="7"/>
        <v>-1.743188365285302E-2</v>
      </c>
      <c r="G114">
        <v>4.67</v>
      </c>
      <c r="H114" s="35">
        <f t="shared" si="8"/>
        <v>-1.1420342612419764E-2</v>
      </c>
      <c r="J114">
        <v>26.450239</v>
      </c>
      <c r="K114" s="35">
        <f t="shared" si="9"/>
        <v>-1.8704178816682925E-2</v>
      </c>
      <c r="M114">
        <v>8.7100000000000009</v>
      </c>
      <c r="N114" s="35">
        <f t="shared" si="10"/>
        <v>-2.3105625717566209E-2</v>
      </c>
      <c r="P114">
        <v>31.947412</v>
      </c>
      <c r="Q114" s="35">
        <f t="shared" si="11"/>
        <v>-8.4907347111558996E-3</v>
      </c>
    </row>
    <row r="115" spans="1:17" x14ac:dyDescent="0.4">
      <c r="A115" s="87">
        <v>40709</v>
      </c>
      <c r="B115">
        <v>17.786102</v>
      </c>
      <c r="C115" s="31">
        <f t="shared" si="6"/>
        <v>-1.2442861285737665E-3</v>
      </c>
      <c r="D115">
        <v>1265.42</v>
      </c>
      <c r="E115" s="31">
        <f t="shared" si="7"/>
        <v>1.7543582367909683E-3</v>
      </c>
      <c r="G115">
        <v>4.6166669999999996</v>
      </c>
      <c r="H115" s="35">
        <f t="shared" si="8"/>
        <v>1.8050468010796652E-2</v>
      </c>
      <c r="J115">
        <v>25.955508999999999</v>
      </c>
      <c r="K115" s="35">
        <f t="shared" si="9"/>
        <v>1.6848215151550335E-2</v>
      </c>
      <c r="M115">
        <v>8.5087499999999991</v>
      </c>
      <c r="N115" s="35">
        <f t="shared" si="10"/>
        <v>-7.3453797561329756E-4</v>
      </c>
      <c r="P115">
        <v>31.676155000000001</v>
      </c>
      <c r="Q115" s="35">
        <f t="shared" si="11"/>
        <v>-2.3204426168517051E-2</v>
      </c>
    </row>
    <row r="116" spans="1:17" x14ac:dyDescent="0.4">
      <c r="A116" s="87">
        <v>40710</v>
      </c>
      <c r="B116">
        <v>17.763971000000002</v>
      </c>
      <c r="C116" s="31">
        <f t="shared" si="6"/>
        <v>1.0213425815657991E-2</v>
      </c>
      <c r="D116">
        <v>1267.6400000000001</v>
      </c>
      <c r="E116" s="31">
        <f t="shared" si="7"/>
        <v>3.0450285570034867E-3</v>
      </c>
      <c r="G116">
        <v>4.7</v>
      </c>
      <c r="H116" s="35">
        <f t="shared" si="8"/>
        <v>9.9291489361702633E-3</v>
      </c>
      <c r="J116">
        <v>26.392813</v>
      </c>
      <c r="K116" s="35">
        <f t="shared" si="9"/>
        <v>9.3728167588653065E-3</v>
      </c>
      <c r="M116">
        <v>8.5024999999999995</v>
      </c>
      <c r="N116" s="35">
        <f t="shared" si="10"/>
        <v>7.3507791825929379E-4</v>
      </c>
      <c r="P116">
        <v>30.941127999999999</v>
      </c>
      <c r="Q116" s="35">
        <f t="shared" si="11"/>
        <v>3.2239742520052975E-2</v>
      </c>
    </row>
    <row r="117" spans="1:17" x14ac:dyDescent="0.4">
      <c r="A117" s="87">
        <v>40711</v>
      </c>
      <c r="B117">
        <v>17.945402000000001</v>
      </c>
      <c r="C117" s="31">
        <f t="shared" si="6"/>
        <v>2.6137168729906308E-2</v>
      </c>
      <c r="D117">
        <v>1271.5</v>
      </c>
      <c r="E117" s="31">
        <f t="shared" si="7"/>
        <v>5.3952025167124653E-3</v>
      </c>
      <c r="G117">
        <v>4.7466670000000004</v>
      </c>
      <c r="H117" s="35">
        <f t="shared" si="8"/>
        <v>1.825828523467082E-2</v>
      </c>
      <c r="J117">
        <v>26.640187999999998</v>
      </c>
      <c r="K117" s="35">
        <f t="shared" si="9"/>
        <v>1.8902118858921086E-2</v>
      </c>
      <c r="M117">
        <v>8.5087499999999991</v>
      </c>
      <c r="N117" s="35">
        <f t="shared" si="10"/>
        <v>5.5824886146613954E-2</v>
      </c>
      <c r="P117">
        <v>31.938662000000001</v>
      </c>
      <c r="Q117" s="35">
        <f t="shared" si="11"/>
        <v>2.4657263350606699E-3</v>
      </c>
    </row>
    <row r="118" spans="1:17" x14ac:dyDescent="0.4">
      <c r="A118" s="87">
        <v>40714</v>
      </c>
      <c r="B118">
        <v>18.414444</v>
      </c>
      <c r="C118" s="31">
        <f t="shared" si="6"/>
        <v>1.5379177345783547E-2</v>
      </c>
      <c r="D118">
        <v>1278.3599999999999</v>
      </c>
      <c r="E118" s="31">
        <f t="shared" si="7"/>
        <v>1.3423448793767079E-2</v>
      </c>
      <c r="G118">
        <v>4.8333329999999997</v>
      </c>
      <c r="H118" s="35">
        <f t="shared" si="8"/>
        <v>1.3793794054744834E-3</v>
      </c>
      <c r="J118">
        <v>27.143744000000002</v>
      </c>
      <c r="K118" s="35">
        <f t="shared" si="9"/>
        <v>1.5459658033910041E-2</v>
      </c>
      <c r="M118">
        <v>8.9837500000000006</v>
      </c>
      <c r="N118" s="35">
        <f t="shared" si="10"/>
        <v>2.4349519966606371E-2</v>
      </c>
      <c r="P118">
        <v>32.017414000000002</v>
      </c>
      <c r="Q118" s="35">
        <f t="shared" si="11"/>
        <v>3.5802204387899578E-2</v>
      </c>
    </row>
    <row r="119" spans="1:17" x14ac:dyDescent="0.4">
      <c r="A119" s="87">
        <v>40715</v>
      </c>
      <c r="B119">
        <v>18.697642999999999</v>
      </c>
      <c r="C119" s="31">
        <f t="shared" si="6"/>
        <v>-3.0292213836792047E-2</v>
      </c>
      <c r="D119">
        <v>1295.52</v>
      </c>
      <c r="E119" s="31">
        <f t="shared" si="7"/>
        <v>-6.4684451031245226E-3</v>
      </c>
      <c r="G119">
        <v>4.84</v>
      </c>
      <c r="H119" s="35">
        <f t="shared" si="8"/>
        <v>-1.9283677685950299E-2</v>
      </c>
      <c r="J119">
        <v>27.563376999999999</v>
      </c>
      <c r="K119" s="35">
        <f t="shared" si="9"/>
        <v>-1.2980702618550692E-2</v>
      </c>
      <c r="M119">
        <v>9.2025000000000006</v>
      </c>
      <c r="N119" s="35">
        <f t="shared" si="10"/>
        <v>-1.8201575658788417E-2</v>
      </c>
      <c r="P119">
        <v>33.163708</v>
      </c>
      <c r="Q119" s="35">
        <f t="shared" si="11"/>
        <v>6.0685614527784641E-3</v>
      </c>
    </row>
    <row r="120" spans="1:17" x14ac:dyDescent="0.4">
      <c r="A120" s="87">
        <v>40716</v>
      </c>
      <c r="B120">
        <v>18.131250000000001</v>
      </c>
      <c r="C120" s="31">
        <f t="shared" si="6"/>
        <v>2.9281489141674425E-3</v>
      </c>
      <c r="D120">
        <v>1287.1400000000001</v>
      </c>
      <c r="E120" s="31">
        <f t="shared" si="7"/>
        <v>-2.8279752008329318E-3</v>
      </c>
      <c r="G120">
        <v>4.7466670000000004</v>
      </c>
      <c r="H120" s="35">
        <f t="shared" si="8"/>
        <v>-2.3876543267096689E-2</v>
      </c>
      <c r="J120">
        <v>27.205584999999999</v>
      </c>
      <c r="K120" s="35">
        <f t="shared" si="9"/>
        <v>1.0391175194358067E-2</v>
      </c>
      <c r="M120">
        <v>9.0350000000000001</v>
      </c>
      <c r="N120" s="35">
        <f t="shared" si="10"/>
        <v>1.8539014941892688E-2</v>
      </c>
      <c r="P120">
        <v>33.364964000000001</v>
      </c>
      <c r="Q120" s="35">
        <f t="shared" si="11"/>
        <v>-3.2782651885972382E-2</v>
      </c>
    </row>
    <row r="121" spans="1:17" x14ac:dyDescent="0.4">
      <c r="A121" s="87">
        <v>40717</v>
      </c>
      <c r="B121">
        <v>18.184341</v>
      </c>
      <c r="C121" s="31">
        <f t="shared" si="6"/>
        <v>-1.2288429918906591E-2</v>
      </c>
      <c r="D121">
        <v>1283.5</v>
      </c>
      <c r="E121" s="31">
        <f t="shared" si="7"/>
        <v>-1.1725749902610015E-2</v>
      </c>
      <c r="G121">
        <v>4.6333330000000004</v>
      </c>
      <c r="H121" s="35">
        <f t="shared" si="8"/>
        <v>-1.7985540862269243E-2</v>
      </c>
      <c r="J121">
        <v>27.488282999999999</v>
      </c>
      <c r="K121" s="35">
        <f t="shared" si="9"/>
        <v>-9.8021764400489288E-3</v>
      </c>
      <c r="M121">
        <v>9.2025000000000006</v>
      </c>
      <c r="N121" s="35">
        <f t="shared" si="10"/>
        <v>1.0187449062754686E-2</v>
      </c>
      <c r="P121">
        <v>32.271172</v>
      </c>
      <c r="Q121" s="35">
        <f t="shared" si="11"/>
        <v>2.9827240237818692E-3</v>
      </c>
    </row>
    <row r="122" spans="1:17" x14ac:dyDescent="0.4">
      <c r="A122" s="87">
        <v>40718</v>
      </c>
      <c r="B122">
        <v>17.960884</v>
      </c>
      <c r="C122" s="31">
        <f t="shared" si="6"/>
        <v>5.420390221327653E-3</v>
      </c>
      <c r="D122">
        <v>1268.45</v>
      </c>
      <c r="E122" s="31">
        <f t="shared" si="7"/>
        <v>9.1844376995544666E-3</v>
      </c>
      <c r="G122">
        <v>4.55</v>
      </c>
      <c r="H122" s="35">
        <f t="shared" si="8"/>
        <v>1.6849890109890218E-2</v>
      </c>
      <c r="J122">
        <v>27.218838000000002</v>
      </c>
      <c r="K122" s="35">
        <f t="shared" si="9"/>
        <v>5.1928741410635004E-3</v>
      </c>
      <c r="M122">
        <v>9.2962500000000006</v>
      </c>
      <c r="N122" s="35">
        <f t="shared" si="10"/>
        <v>-9.4123974720999577E-4</v>
      </c>
      <c r="P122">
        <v>32.367427999999997</v>
      </c>
      <c r="Q122" s="35">
        <f t="shared" si="11"/>
        <v>8.1102520719287304E-3</v>
      </c>
    </row>
    <row r="123" spans="1:17" x14ac:dyDescent="0.4">
      <c r="A123" s="87">
        <v>40721</v>
      </c>
      <c r="B123">
        <v>18.058239</v>
      </c>
      <c r="C123" s="31">
        <f t="shared" si="6"/>
        <v>0.10144588295680439</v>
      </c>
      <c r="D123">
        <v>1280.0999999999999</v>
      </c>
      <c r="E123" s="31">
        <f t="shared" si="7"/>
        <v>1.2944301226466811E-2</v>
      </c>
      <c r="G123">
        <v>4.6266670000000003</v>
      </c>
      <c r="H123" s="35">
        <f t="shared" si="8"/>
        <v>3.962528532959024E-2</v>
      </c>
      <c r="J123">
        <v>27.360181999999998</v>
      </c>
      <c r="K123" s="35">
        <f t="shared" si="9"/>
        <v>1.4207288533387688E-2</v>
      </c>
      <c r="M123">
        <v>9.2874999999999996</v>
      </c>
      <c r="N123" s="35">
        <f t="shared" si="10"/>
        <v>4.4414535666217995E-2</v>
      </c>
      <c r="P123">
        <v>32.629936000000001</v>
      </c>
      <c r="Q123" s="35">
        <f t="shared" si="11"/>
        <v>4.0493521041536772E-2</v>
      </c>
    </row>
    <row r="124" spans="1:17" x14ac:dyDescent="0.4">
      <c r="A124" s="87">
        <v>40722</v>
      </c>
      <c r="B124">
        <v>19.890173000000001</v>
      </c>
      <c r="C124" s="31">
        <f t="shared" si="6"/>
        <v>-1.3353327796595794E-3</v>
      </c>
      <c r="D124">
        <v>1296.67</v>
      </c>
      <c r="E124" s="31">
        <f t="shared" si="7"/>
        <v>8.2827550571849488E-3</v>
      </c>
      <c r="G124">
        <v>4.8099999999999996</v>
      </c>
      <c r="H124" s="35">
        <f t="shared" si="8"/>
        <v>-9.0089397089396315E-3</v>
      </c>
      <c r="J124">
        <v>27.748895999999998</v>
      </c>
      <c r="K124" s="35">
        <f t="shared" si="9"/>
        <v>-1.9101300462547352E-3</v>
      </c>
      <c r="M124">
        <v>9.6999999999999993</v>
      </c>
      <c r="N124" s="35">
        <f t="shared" si="10"/>
        <v>-6.5721649484534912E-3</v>
      </c>
      <c r="P124">
        <v>33.951236999999999</v>
      </c>
      <c r="Q124" s="35">
        <f t="shared" si="11"/>
        <v>1.9329870072186141E-2</v>
      </c>
    </row>
    <row r="125" spans="1:17" x14ac:dyDescent="0.4">
      <c r="A125" s="87">
        <v>40723</v>
      </c>
      <c r="B125">
        <v>19.863613000000001</v>
      </c>
      <c r="C125" s="31">
        <f t="shared" si="6"/>
        <v>2.2278424373248541E-3</v>
      </c>
      <c r="D125">
        <v>1307.4100000000001</v>
      </c>
      <c r="E125" s="31">
        <f t="shared" si="7"/>
        <v>1.0119243389602357E-2</v>
      </c>
      <c r="G125">
        <v>4.766667</v>
      </c>
      <c r="H125" s="35">
        <f t="shared" si="8"/>
        <v>1.2587411707173925E-2</v>
      </c>
      <c r="J125">
        <v>27.695892000000001</v>
      </c>
      <c r="K125" s="35">
        <f t="shared" si="9"/>
        <v>1.1164327186140082E-2</v>
      </c>
      <c r="M125">
        <v>9.6362500000000004</v>
      </c>
      <c r="N125" s="35">
        <f t="shared" si="10"/>
        <v>2.8538072382928896E-3</v>
      </c>
      <c r="P125">
        <v>34.607509999999998</v>
      </c>
      <c r="Q125" s="35">
        <f t="shared" si="11"/>
        <v>8.0909028127132011E-3</v>
      </c>
    </row>
    <row r="126" spans="1:17" x14ac:dyDescent="0.4">
      <c r="A126" s="87">
        <v>40724</v>
      </c>
      <c r="B126">
        <v>19.907865999999999</v>
      </c>
      <c r="C126" s="31">
        <f t="shared" si="6"/>
        <v>2.0448851725242842E-2</v>
      </c>
      <c r="D126">
        <v>1320.64</v>
      </c>
      <c r="E126" s="31">
        <f t="shared" si="7"/>
        <v>1.4409680155076305E-2</v>
      </c>
      <c r="G126">
        <v>4.8266669999999996</v>
      </c>
      <c r="H126" s="35">
        <f t="shared" si="8"/>
        <v>1.4502761429367364E-2</v>
      </c>
      <c r="J126">
        <v>28.005098</v>
      </c>
      <c r="K126" s="35">
        <f t="shared" si="9"/>
        <v>1.9715946003831211E-2</v>
      </c>
      <c r="M126">
        <v>9.6637500000000003</v>
      </c>
      <c r="N126" s="35">
        <f t="shared" si="10"/>
        <v>2.4835079549864206E-2</v>
      </c>
      <c r="P126">
        <v>34.887515999999998</v>
      </c>
      <c r="Q126" s="35">
        <f t="shared" si="11"/>
        <v>4.0130974071070072E-3</v>
      </c>
    </row>
    <row r="127" spans="1:17" x14ac:dyDescent="0.4">
      <c r="A127" s="87">
        <v>40725</v>
      </c>
      <c r="B127">
        <v>20.314959000000002</v>
      </c>
      <c r="C127" s="31">
        <f t="shared" si="6"/>
        <v>-8.7103301562180583E-4</v>
      </c>
      <c r="D127">
        <v>1339.67</v>
      </c>
      <c r="E127" s="31">
        <f t="shared" si="7"/>
        <v>-1.3361499473750725E-3</v>
      </c>
      <c r="G127">
        <v>4.8966669999999999</v>
      </c>
      <c r="H127" s="35">
        <f t="shared" si="8"/>
        <v>-2.0422054430084356E-3</v>
      </c>
      <c r="J127">
        <v>28.557245000000002</v>
      </c>
      <c r="K127" s="35">
        <f t="shared" si="9"/>
        <v>-7.7356901900036887E-4</v>
      </c>
      <c r="M127">
        <v>9.9037500000000005</v>
      </c>
      <c r="N127" s="35">
        <f t="shared" si="10"/>
        <v>2.536917834153718E-2</v>
      </c>
      <c r="P127">
        <v>35.027523000000002</v>
      </c>
      <c r="Q127" s="35">
        <f t="shared" si="11"/>
        <v>5.7457674069615987E-3</v>
      </c>
    </row>
    <row r="128" spans="1:17" x14ac:dyDescent="0.4">
      <c r="A128" s="87">
        <v>40729</v>
      </c>
      <c r="B128">
        <v>20.297263999999998</v>
      </c>
      <c r="C128" s="31">
        <f t="shared" si="6"/>
        <v>6.6492705617861398E-3</v>
      </c>
      <c r="D128">
        <v>1337.88</v>
      </c>
      <c r="E128" s="31">
        <f t="shared" si="7"/>
        <v>1.0015845965257856E-3</v>
      </c>
      <c r="G128">
        <v>4.8866670000000001</v>
      </c>
      <c r="H128" s="35">
        <f t="shared" si="8"/>
        <v>-1.7053341265119926E-2</v>
      </c>
      <c r="J128">
        <v>28.535153999999999</v>
      </c>
      <c r="K128" s="35">
        <f t="shared" si="9"/>
        <v>2.7865278035647959E-3</v>
      </c>
      <c r="M128">
        <v>10.154999999999999</v>
      </c>
      <c r="N128" s="35">
        <f t="shared" si="10"/>
        <v>-1.8833087149187609E-2</v>
      </c>
      <c r="P128">
        <v>35.228783</v>
      </c>
      <c r="Q128" s="35">
        <f t="shared" si="11"/>
        <v>-1.4904290051689E-3</v>
      </c>
    </row>
    <row r="129" spans="1:17" x14ac:dyDescent="0.4">
      <c r="A129" s="87">
        <v>40730</v>
      </c>
      <c r="B129">
        <v>20.432226</v>
      </c>
      <c r="C129" s="31">
        <f t="shared" si="6"/>
        <v>1.4184895957983286E-2</v>
      </c>
      <c r="D129">
        <v>1339.22</v>
      </c>
      <c r="E129" s="31">
        <f t="shared" si="7"/>
        <v>1.0453846268723584E-2</v>
      </c>
      <c r="G129">
        <v>4.8033330000000003</v>
      </c>
      <c r="H129" s="35">
        <f t="shared" si="8"/>
        <v>4.4413743540162566E-2</v>
      </c>
      <c r="J129">
        <v>28.614668000000002</v>
      </c>
      <c r="K129" s="35">
        <f t="shared" si="9"/>
        <v>1.3121242573913379E-2</v>
      </c>
      <c r="M129">
        <v>9.9637499999999992</v>
      </c>
      <c r="N129" s="35">
        <f t="shared" si="10"/>
        <v>-1.6309120562036817E-3</v>
      </c>
      <c r="P129">
        <v>35.176276999999999</v>
      </c>
      <c r="Q129" s="35">
        <f t="shared" si="11"/>
        <v>1.2437643699474029E-3</v>
      </c>
    </row>
    <row r="130" spans="1:17" x14ac:dyDescent="0.4">
      <c r="A130" s="87">
        <v>40731</v>
      </c>
      <c r="B130">
        <v>20.722055000000001</v>
      </c>
      <c r="C130" s="31">
        <f t="shared" si="6"/>
        <v>-4.4841112524795172E-3</v>
      </c>
      <c r="D130">
        <v>1353.22</v>
      </c>
      <c r="E130" s="31">
        <f t="shared" si="7"/>
        <v>-6.961174088470517E-3</v>
      </c>
      <c r="G130">
        <v>5.016667</v>
      </c>
      <c r="H130" s="35">
        <f t="shared" si="8"/>
        <v>-1.6611427467679199E-2</v>
      </c>
      <c r="J130">
        <v>28.990127999999999</v>
      </c>
      <c r="K130" s="35">
        <f t="shared" si="9"/>
        <v>-1.4017668359380807E-2</v>
      </c>
      <c r="M130">
        <v>9.9474999999999998</v>
      </c>
      <c r="N130" s="35">
        <f t="shared" si="10"/>
        <v>-3.7697914048757399E-4</v>
      </c>
      <c r="P130">
        <v>35.220027999999999</v>
      </c>
      <c r="Q130" s="35">
        <f t="shared" si="11"/>
        <v>-9.6893449374884331E-3</v>
      </c>
    </row>
    <row r="131" spans="1:17" x14ac:dyDescent="0.4">
      <c r="A131" s="87">
        <v>40732</v>
      </c>
      <c r="B131">
        <v>20.629135000000002</v>
      </c>
      <c r="C131" s="31">
        <f t="shared" ref="C131:C194" si="12">(B132-B131)/B131</f>
        <v>-1.9412205116695534E-2</v>
      </c>
      <c r="D131">
        <v>1343.8</v>
      </c>
      <c r="E131" s="31">
        <f t="shared" ref="E131:E194" si="13">(D132-D131)/D131</f>
        <v>-1.8090489656198798E-2</v>
      </c>
      <c r="G131">
        <v>4.9333330000000002</v>
      </c>
      <c r="H131" s="35">
        <f t="shared" ref="H131:H194" si="14">(G132-G131)/G131</f>
        <v>-2.2972906957628828E-2</v>
      </c>
      <c r="J131">
        <v>28.583753999999999</v>
      </c>
      <c r="K131" s="35">
        <f t="shared" ref="K131:K194" si="15">(J132-J131)/J131</f>
        <v>-1.6999271684188175E-2</v>
      </c>
      <c r="M131">
        <v>9.9437499999999996</v>
      </c>
      <c r="N131" s="35">
        <f t="shared" ref="N131:N194" si="16">(M132-M131)/M131</f>
        <v>-2.9541169076052726E-2</v>
      </c>
      <c r="P131">
        <v>34.878768999999998</v>
      </c>
      <c r="Q131" s="35">
        <f t="shared" ref="Q131:Q194" si="17">(P132-P131)/P131</f>
        <v>-3.4872130951639872E-2</v>
      </c>
    </row>
    <row r="132" spans="1:17" x14ac:dyDescent="0.4">
      <c r="A132" s="87">
        <v>40735</v>
      </c>
      <c r="B132">
        <v>20.228677999999999</v>
      </c>
      <c r="C132" s="31">
        <f t="shared" si="12"/>
        <v>-2.1877356493587821E-3</v>
      </c>
      <c r="D132">
        <v>1319.49</v>
      </c>
      <c r="E132" s="31">
        <f t="shared" si="13"/>
        <v>-4.4335311370301469E-3</v>
      </c>
      <c r="G132">
        <v>4.82</v>
      </c>
      <c r="H132" s="35">
        <f t="shared" si="14"/>
        <v>2.7661825726139778E-3</v>
      </c>
      <c r="J132">
        <v>28.097850999999999</v>
      </c>
      <c r="K132" s="35">
        <f t="shared" si="15"/>
        <v>-6.6023910511875186E-3</v>
      </c>
      <c r="M132">
        <v>9.65</v>
      </c>
      <c r="N132" s="35">
        <f t="shared" si="16"/>
        <v>1.2953367875647668E-2</v>
      </c>
      <c r="P132">
        <v>33.662472000000001</v>
      </c>
      <c r="Q132" s="35">
        <f t="shared" si="17"/>
        <v>-5.198756645085476E-3</v>
      </c>
    </row>
    <row r="133" spans="1:17" x14ac:dyDescent="0.4">
      <c r="A133" s="87">
        <v>40736</v>
      </c>
      <c r="B133">
        <v>20.184422999999999</v>
      </c>
      <c r="C133" s="31">
        <f t="shared" si="12"/>
        <v>8.9884660066824468E-3</v>
      </c>
      <c r="D133">
        <v>1313.64</v>
      </c>
      <c r="E133" s="31">
        <f t="shared" si="13"/>
        <v>3.1058737553667113E-3</v>
      </c>
      <c r="G133">
        <v>4.8333329999999997</v>
      </c>
      <c r="H133" s="35">
        <f t="shared" si="14"/>
        <v>5.5173107253319118E-3</v>
      </c>
      <c r="J133">
        <v>27.912337999999998</v>
      </c>
      <c r="K133" s="35">
        <f t="shared" si="15"/>
        <v>1.0444449332764623E-2</v>
      </c>
      <c r="M133">
        <v>9.7750000000000004</v>
      </c>
      <c r="N133" s="35">
        <f t="shared" si="16"/>
        <v>1.4450127877237793E-2</v>
      </c>
      <c r="P133">
        <v>33.487468999999997</v>
      </c>
      <c r="Q133" s="35">
        <f t="shared" si="17"/>
        <v>3.8933817303421797E-2</v>
      </c>
    </row>
    <row r="134" spans="1:17" x14ac:dyDescent="0.4">
      <c r="A134" s="87">
        <v>40737</v>
      </c>
      <c r="B134">
        <v>20.365849999999998</v>
      </c>
      <c r="C134" s="31">
        <f t="shared" si="12"/>
        <v>-9.7800975652855135E-4</v>
      </c>
      <c r="D134">
        <v>1317.72</v>
      </c>
      <c r="E134" s="31">
        <f t="shared" si="13"/>
        <v>-6.7161460704854873E-3</v>
      </c>
      <c r="G134">
        <v>4.8600000000000003</v>
      </c>
      <c r="H134" s="35">
        <f t="shared" si="14"/>
        <v>-2.6748971193415613E-2</v>
      </c>
      <c r="J134">
        <v>28.203866999999999</v>
      </c>
      <c r="K134" s="35">
        <f t="shared" si="15"/>
        <v>-7.67405405790632E-3</v>
      </c>
      <c r="M134">
        <v>9.9162499999999998</v>
      </c>
      <c r="N134" s="35">
        <f t="shared" si="16"/>
        <v>-1.348796167906206E-2</v>
      </c>
      <c r="P134">
        <v>34.791263999999998</v>
      </c>
      <c r="Q134" s="35">
        <f t="shared" si="17"/>
        <v>-8.8028707436441887E-3</v>
      </c>
    </row>
    <row r="135" spans="1:17" x14ac:dyDescent="0.4">
      <c r="A135" s="87">
        <v>40738</v>
      </c>
      <c r="B135">
        <v>20.345932000000001</v>
      </c>
      <c r="C135" s="31">
        <f t="shared" si="12"/>
        <v>-2.8271990685903351E-3</v>
      </c>
      <c r="D135">
        <v>1308.8699999999999</v>
      </c>
      <c r="E135" s="31">
        <f t="shared" si="13"/>
        <v>5.5544095288303725E-3</v>
      </c>
      <c r="G135">
        <v>4.7300000000000004</v>
      </c>
      <c r="H135" s="35">
        <f t="shared" si="14"/>
        <v>-4.9329809725158656E-3</v>
      </c>
      <c r="J135">
        <v>27.987428999999999</v>
      </c>
      <c r="K135" s="35">
        <f t="shared" si="15"/>
        <v>-5.0504103110005976E-3</v>
      </c>
      <c r="M135">
        <v>9.7825000000000006</v>
      </c>
      <c r="N135" s="35">
        <f t="shared" si="16"/>
        <v>-4.2167135190390786E-3</v>
      </c>
      <c r="P135">
        <v>34.485000999999997</v>
      </c>
      <c r="Q135" s="35">
        <f t="shared" si="17"/>
        <v>3.3240451406685599E-2</v>
      </c>
    </row>
    <row r="136" spans="1:17" x14ac:dyDescent="0.4">
      <c r="A136" s="87">
        <v>40739</v>
      </c>
      <c r="B136">
        <v>20.288409999999999</v>
      </c>
      <c r="C136" s="31">
        <f t="shared" si="12"/>
        <v>-1.1559506141683868E-2</v>
      </c>
      <c r="D136">
        <v>1316.14</v>
      </c>
      <c r="E136" s="31">
        <f t="shared" si="13"/>
        <v>-8.1298342121659123E-3</v>
      </c>
      <c r="G136">
        <v>4.7066670000000004</v>
      </c>
      <c r="H136" s="35">
        <f t="shared" si="14"/>
        <v>-2.3371103160686812E-2</v>
      </c>
      <c r="J136">
        <v>27.846081000000002</v>
      </c>
      <c r="K136" s="35">
        <f t="shared" si="15"/>
        <v>-1.8242710706759813E-2</v>
      </c>
      <c r="M136">
        <v>9.7412500000000009</v>
      </c>
      <c r="N136" s="35">
        <f t="shared" si="16"/>
        <v>-3.2080071859360961E-3</v>
      </c>
      <c r="P136">
        <v>35.631298000000001</v>
      </c>
      <c r="Q136" s="35">
        <f t="shared" si="17"/>
        <v>-3.7819363190193009E-2</v>
      </c>
    </row>
    <row r="137" spans="1:17" x14ac:dyDescent="0.4">
      <c r="A137" s="87">
        <v>40742</v>
      </c>
      <c r="B137">
        <v>20.053885999999999</v>
      </c>
      <c r="C137" s="31">
        <f t="shared" si="12"/>
        <v>1.1033273052414923E-3</v>
      </c>
      <c r="D137">
        <v>1305.44</v>
      </c>
      <c r="E137" s="31">
        <f t="shared" si="13"/>
        <v>1.6308677534011492E-2</v>
      </c>
      <c r="G137">
        <v>4.5966670000000001</v>
      </c>
      <c r="H137" s="35">
        <f t="shared" si="14"/>
        <v>2.3930382601132585E-2</v>
      </c>
      <c r="J137">
        <v>27.338093000000001</v>
      </c>
      <c r="K137" s="35">
        <f t="shared" si="15"/>
        <v>1.3087928261857912E-2</v>
      </c>
      <c r="M137">
        <v>9.7100000000000009</v>
      </c>
      <c r="N137" s="35">
        <f t="shared" si="16"/>
        <v>6.0762100926879482E-2</v>
      </c>
      <c r="P137">
        <v>34.283745000000003</v>
      </c>
      <c r="Q137" s="35">
        <f t="shared" si="17"/>
        <v>-2.7820210423336374E-2</v>
      </c>
    </row>
    <row r="138" spans="1:17" x14ac:dyDescent="0.4">
      <c r="A138" s="87">
        <v>40743</v>
      </c>
      <c r="B138">
        <v>20.076011999999999</v>
      </c>
      <c r="C138" s="31">
        <f t="shared" si="12"/>
        <v>-1.5424378108560299E-3</v>
      </c>
      <c r="D138">
        <v>1326.73</v>
      </c>
      <c r="E138" s="31">
        <f t="shared" si="13"/>
        <v>-6.7082224717923016E-4</v>
      </c>
      <c r="G138">
        <v>4.7066670000000004</v>
      </c>
      <c r="H138" s="35">
        <f t="shared" si="14"/>
        <v>9.2067273932911805E-3</v>
      </c>
      <c r="J138">
        <v>27.695892000000001</v>
      </c>
      <c r="K138" s="35">
        <f t="shared" si="15"/>
        <v>-1.3237558840856258E-2</v>
      </c>
      <c r="M138">
        <v>10.3</v>
      </c>
      <c r="N138" s="35">
        <f t="shared" si="16"/>
        <v>-1.4684466019417572E-2</v>
      </c>
      <c r="P138">
        <v>33.329963999999997</v>
      </c>
      <c r="Q138" s="35">
        <f t="shared" si="17"/>
        <v>-1.0502261568597433E-3</v>
      </c>
    </row>
    <row r="139" spans="1:17" x14ac:dyDescent="0.4">
      <c r="A139" s="87">
        <v>40744</v>
      </c>
      <c r="B139">
        <v>20.045045999999999</v>
      </c>
      <c r="C139" s="31">
        <f t="shared" si="12"/>
        <v>1.3686174628883479E-2</v>
      </c>
      <c r="D139">
        <v>1325.84</v>
      </c>
      <c r="E139" s="31">
        <f t="shared" si="13"/>
        <v>1.3546129246364598E-2</v>
      </c>
      <c r="G139">
        <v>4.75</v>
      </c>
      <c r="H139" s="35">
        <f t="shared" si="14"/>
        <v>2.3859578947368402E-2</v>
      </c>
      <c r="J139">
        <v>27.329266000000001</v>
      </c>
      <c r="K139" s="35">
        <f t="shared" si="15"/>
        <v>1.6162783149756037E-2</v>
      </c>
      <c r="M139">
        <v>10.14875</v>
      </c>
      <c r="N139" s="35">
        <f t="shared" si="16"/>
        <v>-9.4839265919447729E-3</v>
      </c>
      <c r="P139">
        <v>33.294960000000003</v>
      </c>
      <c r="Q139" s="35">
        <f t="shared" si="17"/>
        <v>2.2339056722098447E-2</v>
      </c>
    </row>
    <row r="140" spans="1:17" x14ac:dyDescent="0.4">
      <c r="A140" s="87">
        <v>40745</v>
      </c>
      <c r="B140">
        <v>20.319386000000002</v>
      </c>
      <c r="C140" s="31">
        <f t="shared" si="12"/>
        <v>-1.4152986709342417E-3</v>
      </c>
      <c r="D140">
        <v>1343.8</v>
      </c>
      <c r="E140" s="31">
        <f t="shared" si="13"/>
        <v>9.078731954160049E-4</v>
      </c>
      <c r="G140">
        <v>4.8633329999999999</v>
      </c>
      <c r="H140" s="35">
        <f t="shared" si="14"/>
        <v>-7.5392739917254916E-3</v>
      </c>
      <c r="J140">
        <v>27.770983000000001</v>
      </c>
      <c r="K140" s="35">
        <f t="shared" si="15"/>
        <v>4.9308301402222641E-3</v>
      </c>
      <c r="M140">
        <v>10.0525</v>
      </c>
      <c r="N140" s="35">
        <f t="shared" si="16"/>
        <v>-9.3260382989306147E-3</v>
      </c>
      <c r="P140">
        <v>34.038738000000002</v>
      </c>
      <c r="Q140" s="35">
        <f t="shared" si="17"/>
        <v>1.7737878531219307E-2</v>
      </c>
    </row>
    <row r="141" spans="1:17" x14ac:dyDescent="0.4">
      <c r="A141" s="87">
        <v>40746</v>
      </c>
      <c r="B141">
        <v>20.290628000000002</v>
      </c>
      <c r="C141" s="31">
        <f t="shared" si="12"/>
        <v>-8.5054045641169869E-3</v>
      </c>
      <c r="D141">
        <v>1345.02</v>
      </c>
      <c r="E141" s="31">
        <f t="shared" si="13"/>
        <v>-5.6430387652227614E-3</v>
      </c>
      <c r="G141">
        <v>4.8266669999999996</v>
      </c>
      <c r="H141" s="35">
        <f t="shared" si="14"/>
        <v>1.1049653933035012E-2</v>
      </c>
      <c r="J141">
        <v>27.907917000000001</v>
      </c>
      <c r="K141" s="35">
        <f t="shared" si="15"/>
        <v>-9.3384970293555365E-3</v>
      </c>
      <c r="M141">
        <v>9.9587500000000002</v>
      </c>
      <c r="N141" s="35">
        <f t="shared" si="16"/>
        <v>-1.3555918162419961E-2</v>
      </c>
      <c r="P141">
        <v>34.642513000000001</v>
      </c>
      <c r="Q141" s="35">
        <f t="shared" si="17"/>
        <v>8.587973972904275E-3</v>
      </c>
    </row>
    <row r="142" spans="1:17" x14ac:dyDescent="0.4">
      <c r="A142" s="87">
        <v>40749</v>
      </c>
      <c r="B142">
        <v>20.118048000000002</v>
      </c>
      <c r="C142" s="31">
        <f t="shared" si="12"/>
        <v>-6.598453289305352E-3</v>
      </c>
      <c r="D142">
        <v>1337.43</v>
      </c>
      <c r="E142" s="31">
        <f t="shared" si="13"/>
        <v>-4.1048877324420781E-3</v>
      </c>
      <c r="G142">
        <v>4.88</v>
      </c>
      <c r="H142" s="35">
        <f t="shared" si="14"/>
        <v>2.2540983606557444E-2</v>
      </c>
      <c r="J142">
        <v>27.647299</v>
      </c>
      <c r="K142" s="35">
        <f t="shared" si="15"/>
        <v>1.7576038802199205E-3</v>
      </c>
      <c r="M142">
        <v>9.8237500000000004</v>
      </c>
      <c r="N142" s="35">
        <f t="shared" si="16"/>
        <v>-3.9954192645374732E-2</v>
      </c>
      <c r="P142">
        <v>34.940021999999999</v>
      </c>
      <c r="Q142" s="35">
        <f t="shared" si="17"/>
        <v>-1.2271657985790684E-2</v>
      </c>
    </row>
    <row r="143" spans="1:17" x14ac:dyDescent="0.4">
      <c r="A143" s="87">
        <v>40750</v>
      </c>
      <c r="B143">
        <v>19.985299999999999</v>
      </c>
      <c r="C143" s="31">
        <f t="shared" si="12"/>
        <v>-1.7823450235923292E-2</v>
      </c>
      <c r="D143">
        <v>1331.94</v>
      </c>
      <c r="E143" s="31">
        <f t="shared" si="13"/>
        <v>-2.0308722615132779E-2</v>
      </c>
      <c r="G143">
        <v>4.99</v>
      </c>
      <c r="H143" s="35">
        <f t="shared" si="14"/>
        <v>-4.4756112224448939E-2</v>
      </c>
      <c r="J143">
        <v>27.695892000000001</v>
      </c>
      <c r="K143" s="35">
        <f t="shared" si="15"/>
        <v>-2.089331515301987E-2</v>
      </c>
      <c r="M143">
        <v>9.4312500000000004</v>
      </c>
      <c r="N143" s="35">
        <f t="shared" si="16"/>
        <v>-4.5062955599735E-2</v>
      </c>
      <c r="P143">
        <v>34.511249999999997</v>
      </c>
      <c r="Q143" s="35">
        <f t="shared" si="17"/>
        <v>-2.0790959469737996E-2</v>
      </c>
    </row>
    <row r="144" spans="1:17" x14ac:dyDescent="0.4">
      <c r="A144" s="87">
        <v>40751</v>
      </c>
      <c r="B144">
        <v>19.629093000000001</v>
      </c>
      <c r="C144" s="31">
        <f t="shared" si="12"/>
        <v>1.9837544200335608E-2</v>
      </c>
      <c r="D144">
        <v>1304.8900000000001</v>
      </c>
      <c r="E144" s="31">
        <f t="shared" si="13"/>
        <v>-3.2339890718758109E-3</v>
      </c>
      <c r="G144">
        <v>4.766667</v>
      </c>
      <c r="H144" s="35">
        <f t="shared" si="14"/>
        <v>0.18531460242555237</v>
      </c>
      <c r="J144">
        <v>27.117232999999999</v>
      </c>
      <c r="K144" s="35">
        <f t="shared" si="15"/>
        <v>2.7693090958064216E-3</v>
      </c>
      <c r="M144">
        <v>9.0062499999999996</v>
      </c>
      <c r="N144" s="35">
        <f t="shared" si="16"/>
        <v>3.4004163775156179E-2</v>
      </c>
      <c r="P144">
        <v>33.793728000000002</v>
      </c>
      <c r="Q144" s="35">
        <f t="shared" si="17"/>
        <v>-1.8125316034975438E-2</v>
      </c>
    </row>
    <row r="145" spans="1:17" x14ac:dyDescent="0.4">
      <c r="A145" s="87">
        <v>40752</v>
      </c>
      <c r="B145">
        <v>20.018485999999999</v>
      </c>
      <c r="C145" s="31">
        <f t="shared" si="12"/>
        <v>-3.6470290510480148E-3</v>
      </c>
      <c r="D145">
        <v>1300.67</v>
      </c>
      <c r="E145" s="31">
        <f t="shared" si="13"/>
        <v>-6.4505216542244375E-3</v>
      </c>
      <c r="G145">
        <v>5.65</v>
      </c>
      <c r="H145" s="35">
        <f t="shared" si="14"/>
        <v>-1.7699115044247881E-2</v>
      </c>
      <c r="J145">
        <v>27.192329000000001</v>
      </c>
      <c r="K145" s="35">
        <f t="shared" si="15"/>
        <v>-6.7576153554188015E-2</v>
      </c>
      <c r="M145">
        <v>9.3125</v>
      </c>
      <c r="N145" s="35">
        <f t="shared" si="16"/>
        <v>-1.4630872483221521E-2</v>
      </c>
      <c r="P145">
        <v>33.181206000000003</v>
      </c>
      <c r="Q145" s="35">
        <f t="shared" si="17"/>
        <v>-2.030592257556902E-2</v>
      </c>
    </row>
    <row r="146" spans="1:17" x14ac:dyDescent="0.4">
      <c r="A146" s="87">
        <v>40753</v>
      </c>
      <c r="B146">
        <v>19.945478000000001</v>
      </c>
      <c r="C146" s="31">
        <f t="shared" si="12"/>
        <v>-8.9849939921219837E-3</v>
      </c>
      <c r="D146">
        <v>1292.28</v>
      </c>
      <c r="E146" s="31">
        <f t="shared" si="13"/>
        <v>-4.1322314049586145E-3</v>
      </c>
      <c r="G146">
        <v>5.55</v>
      </c>
      <c r="H146" s="35">
        <f t="shared" si="14"/>
        <v>-2.0420360360360344E-2</v>
      </c>
      <c r="J146">
        <v>25.354776000000001</v>
      </c>
      <c r="K146" s="35">
        <f t="shared" si="15"/>
        <v>3.4817897819320568E-4</v>
      </c>
      <c r="M146">
        <v>9.1762499999999996</v>
      </c>
      <c r="N146" s="35">
        <f t="shared" si="16"/>
        <v>-7.3559460563954781E-3</v>
      </c>
      <c r="P146">
        <v>32.507430999999997</v>
      </c>
      <c r="Q146" s="35">
        <f t="shared" si="17"/>
        <v>-1.2112953496694273E-2</v>
      </c>
    </row>
    <row r="147" spans="1:17" x14ac:dyDescent="0.4">
      <c r="A147" s="87">
        <v>40756</v>
      </c>
      <c r="B147">
        <v>19.766268</v>
      </c>
      <c r="C147" s="31">
        <f t="shared" si="12"/>
        <v>-4.7347379889820296E-2</v>
      </c>
      <c r="D147">
        <v>1286.94</v>
      </c>
      <c r="E147" s="31">
        <f t="shared" si="13"/>
        <v>-2.5556747012292803E-2</v>
      </c>
      <c r="G147">
        <v>5.4366669999999999</v>
      </c>
      <c r="H147" s="35">
        <f t="shared" si="14"/>
        <v>-4.4757937169960925E-2</v>
      </c>
      <c r="J147">
        <v>25.363603999999999</v>
      </c>
      <c r="K147" s="35">
        <f t="shared" si="15"/>
        <v>-3.2044499669684083E-2</v>
      </c>
      <c r="M147">
        <v>9.1087500000000006</v>
      </c>
      <c r="N147" s="35">
        <f t="shared" si="16"/>
        <v>-5.0638122684232158E-2</v>
      </c>
      <c r="P147">
        <v>32.113669999999999</v>
      </c>
      <c r="Q147" s="35">
        <f t="shared" si="17"/>
        <v>-5.2588508258321148E-2</v>
      </c>
    </row>
    <row r="148" spans="1:17" x14ac:dyDescent="0.4">
      <c r="A148" s="87">
        <v>40757</v>
      </c>
      <c r="B148">
        <v>18.830387000000002</v>
      </c>
      <c r="C148" s="31">
        <f t="shared" si="12"/>
        <v>2.3146736177009884E-2</v>
      </c>
      <c r="D148">
        <v>1254.05</v>
      </c>
      <c r="E148" s="31">
        <f t="shared" si="13"/>
        <v>5.0157489733263939E-3</v>
      </c>
      <c r="G148">
        <v>5.193333</v>
      </c>
      <c r="H148" s="35">
        <f t="shared" si="14"/>
        <v>2.9525162357199139E-2</v>
      </c>
      <c r="J148">
        <v>24.550840000000001</v>
      </c>
      <c r="K148" s="35">
        <f t="shared" si="15"/>
        <v>3.9402562193391277E-2</v>
      </c>
      <c r="M148">
        <v>8.6475000000000009</v>
      </c>
      <c r="N148" s="35">
        <f t="shared" si="16"/>
        <v>1.3732292570106802E-2</v>
      </c>
      <c r="P148">
        <v>30.424859999999999</v>
      </c>
      <c r="Q148" s="35">
        <f t="shared" si="17"/>
        <v>1.2366959124873593E-2</v>
      </c>
    </row>
    <row r="149" spans="1:17" x14ac:dyDescent="0.4">
      <c r="A149" s="87">
        <v>40758</v>
      </c>
      <c r="B149">
        <v>19.266248999999998</v>
      </c>
      <c r="C149" s="31">
        <f t="shared" si="12"/>
        <v>-6.350483687821111E-2</v>
      </c>
      <c r="D149">
        <v>1260.3399999999999</v>
      </c>
      <c r="E149" s="31">
        <f t="shared" si="13"/>
        <v>-4.7820429407937529E-2</v>
      </c>
      <c r="G149">
        <v>5.3466670000000001</v>
      </c>
      <c r="H149" s="35">
        <f t="shared" si="14"/>
        <v>-7.980055612215986E-2</v>
      </c>
      <c r="J149">
        <v>25.518205999999999</v>
      </c>
      <c r="K149" s="35">
        <f t="shared" si="15"/>
        <v>-7.9452959976888671E-2</v>
      </c>
      <c r="M149">
        <v>8.7662499999999994</v>
      </c>
      <c r="N149" s="35">
        <f t="shared" si="16"/>
        <v>-7.6144303436474964E-2</v>
      </c>
      <c r="P149">
        <v>30.801123</v>
      </c>
      <c r="Q149" s="35">
        <f t="shared" si="17"/>
        <v>-3.9488625138765276E-2</v>
      </c>
    </row>
    <row r="150" spans="1:17" x14ac:dyDescent="0.4">
      <c r="A150" s="87">
        <v>40759</v>
      </c>
      <c r="B150">
        <v>18.042749000000001</v>
      </c>
      <c r="C150" s="31">
        <f t="shared" si="12"/>
        <v>2.8448935359018622E-2</v>
      </c>
      <c r="D150">
        <v>1200.07</v>
      </c>
      <c r="E150" s="31">
        <f t="shared" si="13"/>
        <v>-5.7496646028967248E-4</v>
      </c>
      <c r="G150">
        <v>4.92</v>
      </c>
      <c r="H150" s="35">
        <f t="shared" si="14"/>
        <v>-1.4905081300812983E-2</v>
      </c>
      <c r="J150">
        <v>23.490708999999999</v>
      </c>
      <c r="K150" s="35">
        <f t="shared" si="15"/>
        <v>1.5795521540026818E-2</v>
      </c>
      <c r="M150">
        <v>8.0987500000000008</v>
      </c>
      <c r="N150" s="35">
        <f t="shared" si="16"/>
        <v>-3.3184133353912723E-2</v>
      </c>
      <c r="P150">
        <v>29.584828999999999</v>
      </c>
      <c r="Q150" s="35">
        <f t="shared" si="17"/>
        <v>3.135150789615853E-2</v>
      </c>
    </row>
    <row r="151" spans="1:17" x14ac:dyDescent="0.4">
      <c r="A151" s="87">
        <v>40760</v>
      </c>
      <c r="B151">
        <v>18.556045999999998</v>
      </c>
      <c r="C151" s="31">
        <f t="shared" si="12"/>
        <v>-5.5800950267098894E-2</v>
      </c>
      <c r="D151">
        <v>1199.3800000000001</v>
      </c>
      <c r="E151" s="31">
        <f t="shared" si="13"/>
        <v>-6.6634427787690367E-2</v>
      </c>
      <c r="G151">
        <v>4.8466670000000001</v>
      </c>
      <c r="H151" s="35">
        <f t="shared" si="14"/>
        <v>-6.0522829400080462E-2</v>
      </c>
      <c r="J151">
        <v>23.861757000000001</v>
      </c>
      <c r="K151" s="35">
        <f t="shared" si="15"/>
        <v>-5.2572993681898675E-2</v>
      </c>
      <c r="M151">
        <v>7.83</v>
      </c>
      <c r="N151" s="35">
        <f t="shared" si="16"/>
        <v>-0.10712005108556834</v>
      </c>
      <c r="P151">
        <v>30.512357999999999</v>
      </c>
      <c r="Q151" s="35">
        <f t="shared" si="17"/>
        <v>-7.9437846134343265E-2</v>
      </c>
    </row>
    <row r="152" spans="1:17" x14ac:dyDescent="0.4">
      <c r="A152" s="87">
        <v>40763</v>
      </c>
      <c r="B152">
        <v>17.520600999999999</v>
      </c>
      <c r="C152" s="31">
        <f t="shared" si="12"/>
        <v>4.1798452005156764E-2</v>
      </c>
      <c r="D152">
        <v>1119.46</v>
      </c>
      <c r="E152" s="31">
        <f t="shared" si="13"/>
        <v>4.740678541439617E-2</v>
      </c>
      <c r="G152">
        <v>4.5533330000000003</v>
      </c>
      <c r="H152" s="35">
        <f t="shared" si="14"/>
        <v>8.2723358910933895E-2</v>
      </c>
      <c r="J152">
        <v>22.607272999999999</v>
      </c>
      <c r="K152" s="35">
        <f t="shared" si="15"/>
        <v>3.5169743825360998E-2</v>
      </c>
      <c r="M152">
        <v>6.99125</v>
      </c>
      <c r="N152" s="35">
        <f t="shared" si="16"/>
        <v>9.5655283389951745E-2</v>
      </c>
      <c r="P152">
        <v>28.088522000000001</v>
      </c>
      <c r="Q152" s="35">
        <f t="shared" si="17"/>
        <v>4.8286698744775515E-2</v>
      </c>
    </row>
    <row r="153" spans="1:17" x14ac:dyDescent="0.4">
      <c r="A153" s="87">
        <v>40764</v>
      </c>
      <c r="B153">
        <v>18.252935000000001</v>
      </c>
      <c r="C153" s="31">
        <f t="shared" si="12"/>
        <v>-3.8424286286013756E-2</v>
      </c>
      <c r="D153">
        <v>1172.53</v>
      </c>
      <c r="E153" s="31">
        <f t="shared" si="13"/>
        <v>-4.4152388425029623E-2</v>
      </c>
      <c r="G153">
        <v>4.93</v>
      </c>
      <c r="H153" s="35">
        <f t="shared" si="14"/>
        <v>-2.7721501014198804E-2</v>
      </c>
      <c r="J153">
        <v>23.402365</v>
      </c>
      <c r="K153" s="35">
        <f t="shared" si="15"/>
        <v>-3.4163683884086034E-2</v>
      </c>
      <c r="M153">
        <v>7.66</v>
      </c>
      <c r="N153" s="35">
        <f t="shared" si="16"/>
        <v>-3.590078328981728E-2</v>
      </c>
      <c r="P153">
        <v>29.444824000000001</v>
      </c>
      <c r="Q153" s="35">
        <f t="shared" si="17"/>
        <v>-4.5170893193316387E-2</v>
      </c>
    </row>
    <row r="154" spans="1:17" x14ac:dyDescent="0.4">
      <c r="A154" s="87">
        <v>40765</v>
      </c>
      <c r="B154">
        <v>17.551579</v>
      </c>
      <c r="C154" s="31">
        <f t="shared" si="12"/>
        <v>4.9413673835271371E-2</v>
      </c>
      <c r="D154">
        <v>1120.76</v>
      </c>
      <c r="E154" s="31">
        <f t="shared" si="13"/>
        <v>4.6290017488133148E-2</v>
      </c>
      <c r="G154">
        <v>4.7933329999999996</v>
      </c>
      <c r="H154" s="35">
        <f t="shared" si="14"/>
        <v>5.2155775532390515E-2</v>
      </c>
      <c r="J154">
        <v>22.602854000000001</v>
      </c>
      <c r="K154" s="35">
        <f t="shared" si="15"/>
        <v>4.377535686422606E-2</v>
      </c>
      <c r="M154">
        <v>7.3849999999999998</v>
      </c>
      <c r="N154" s="35">
        <f t="shared" si="16"/>
        <v>6.5335138794854433E-2</v>
      </c>
      <c r="P154">
        <v>28.114775000000002</v>
      </c>
      <c r="Q154" s="35">
        <f t="shared" si="17"/>
        <v>9.025816496841961E-2</v>
      </c>
    </row>
    <row r="155" spans="1:17" x14ac:dyDescent="0.4">
      <c r="A155" s="87">
        <v>40766</v>
      </c>
      <c r="B155">
        <v>18.418866999999999</v>
      </c>
      <c r="C155" s="31">
        <f t="shared" si="12"/>
        <v>1.1891936675583937E-2</v>
      </c>
      <c r="D155">
        <v>1172.6400000000001</v>
      </c>
      <c r="E155" s="31">
        <f t="shared" si="13"/>
        <v>5.2616318733795919E-3</v>
      </c>
      <c r="G155">
        <v>5.0433329999999996</v>
      </c>
      <c r="H155" s="35">
        <f t="shared" si="14"/>
        <v>2.181097302121441E-2</v>
      </c>
      <c r="J155">
        <v>23.592302</v>
      </c>
      <c r="K155" s="35">
        <f t="shared" si="15"/>
        <v>1.6663698184263703E-2</v>
      </c>
      <c r="M155">
        <v>7.8674999999999997</v>
      </c>
      <c r="N155" s="35">
        <f t="shared" si="16"/>
        <v>1.2551636479186513E-2</v>
      </c>
      <c r="P155">
        <v>30.652363000000001</v>
      </c>
      <c r="Q155" s="35">
        <f t="shared" si="17"/>
        <v>9.7061358695249081E-3</v>
      </c>
    </row>
    <row r="156" spans="1:17" x14ac:dyDescent="0.4">
      <c r="A156" s="87">
        <v>40767</v>
      </c>
      <c r="B156">
        <v>18.637903000000001</v>
      </c>
      <c r="C156" s="31">
        <f t="shared" si="12"/>
        <v>1.0564976113460725E-2</v>
      </c>
      <c r="D156">
        <v>1178.81</v>
      </c>
      <c r="E156" s="31">
        <f t="shared" si="13"/>
        <v>2.1784681161510392E-2</v>
      </c>
      <c r="G156">
        <v>5.1533329999999999</v>
      </c>
      <c r="H156" s="35">
        <f t="shared" si="14"/>
        <v>3.9456794272755107E-2</v>
      </c>
      <c r="J156">
        <v>23.985437000000001</v>
      </c>
      <c r="K156" s="35">
        <f t="shared" si="15"/>
        <v>1.0497369716465898E-2</v>
      </c>
      <c r="M156">
        <v>7.9662499999999996</v>
      </c>
      <c r="N156" s="35">
        <f t="shared" si="16"/>
        <v>3.4991369841518863E-2</v>
      </c>
      <c r="P156">
        <v>30.949878999999999</v>
      </c>
      <c r="Q156" s="35">
        <f t="shared" si="17"/>
        <v>4.2407274031669535E-3</v>
      </c>
    </row>
    <row r="157" spans="1:17" x14ac:dyDescent="0.4">
      <c r="A157" s="87">
        <v>40770</v>
      </c>
      <c r="B157">
        <v>18.834811999999999</v>
      </c>
      <c r="C157" s="31">
        <f t="shared" si="12"/>
        <v>-2.2436220759729297E-2</v>
      </c>
      <c r="D157">
        <v>1204.49</v>
      </c>
      <c r="E157" s="31">
        <f t="shared" si="13"/>
        <v>-9.7385615488713214E-3</v>
      </c>
      <c r="G157">
        <v>5.3566669999999998</v>
      </c>
      <c r="H157" s="35">
        <f t="shared" si="14"/>
        <v>-1.4934659929392675E-2</v>
      </c>
      <c r="J157">
        <v>24.237221000000002</v>
      </c>
      <c r="K157" s="35">
        <f t="shared" si="15"/>
        <v>-3.2021864222800268E-2</v>
      </c>
      <c r="M157">
        <v>8.2449999999999992</v>
      </c>
      <c r="N157" s="35">
        <f t="shared" si="16"/>
        <v>-3.8204972710733719E-2</v>
      </c>
      <c r="P157">
        <v>31.081129000000001</v>
      </c>
      <c r="Q157" s="35">
        <f t="shared" si="17"/>
        <v>-3.3783875740163755E-2</v>
      </c>
    </row>
    <row r="158" spans="1:17" x14ac:dyDescent="0.4">
      <c r="A158" s="87">
        <v>40771</v>
      </c>
      <c r="B158">
        <v>18.412230000000001</v>
      </c>
      <c r="C158" s="31">
        <f t="shared" si="12"/>
        <v>-8.050953089332508E-3</v>
      </c>
      <c r="D158">
        <v>1192.76</v>
      </c>
      <c r="E158" s="31">
        <f t="shared" si="13"/>
        <v>9.4738254133279888E-4</v>
      </c>
      <c r="G158">
        <v>5.2766669999999998</v>
      </c>
      <c r="H158" s="35">
        <f t="shared" si="14"/>
        <v>-2.6531899776885616E-2</v>
      </c>
      <c r="J158">
        <v>23.461099999999998</v>
      </c>
      <c r="K158" s="35">
        <f t="shared" si="15"/>
        <v>-2.3440929879673122E-2</v>
      </c>
      <c r="M158">
        <v>7.93</v>
      </c>
      <c r="N158" s="35">
        <f t="shared" si="16"/>
        <v>-6.7780580075661997E-2</v>
      </c>
      <c r="P158">
        <v>30.031088</v>
      </c>
      <c r="Q158" s="35">
        <f t="shared" si="17"/>
        <v>7.5758826986222017E-3</v>
      </c>
    </row>
    <row r="159" spans="1:17" x14ac:dyDescent="0.4">
      <c r="A159" s="87">
        <v>40772</v>
      </c>
      <c r="B159">
        <v>18.263994</v>
      </c>
      <c r="C159" s="31">
        <f t="shared" si="12"/>
        <v>-3.1859405998490894E-2</v>
      </c>
      <c r="D159">
        <v>1193.8900000000001</v>
      </c>
      <c r="E159" s="31">
        <f t="shared" si="13"/>
        <v>-4.4593723039811045E-2</v>
      </c>
      <c r="G159">
        <v>5.1366670000000001</v>
      </c>
      <c r="H159" s="35">
        <f t="shared" si="14"/>
        <v>-5.1265538529166946E-2</v>
      </c>
      <c r="J159">
        <v>22.911149999999999</v>
      </c>
      <c r="K159" s="35">
        <f t="shared" si="15"/>
        <v>-6.9105741091128131E-2</v>
      </c>
      <c r="M159">
        <v>7.3925000000000001</v>
      </c>
      <c r="N159" s="35">
        <f t="shared" si="16"/>
        <v>-5.5968887385864093E-2</v>
      </c>
      <c r="P159">
        <v>30.258600000000001</v>
      </c>
      <c r="Q159" s="35">
        <f t="shared" si="17"/>
        <v>-5.1185613346288378E-2</v>
      </c>
    </row>
    <row r="160" spans="1:17" x14ac:dyDescent="0.4">
      <c r="A160" s="87">
        <v>40773</v>
      </c>
      <c r="B160">
        <v>17.682113999999999</v>
      </c>
      <c r="C160" s="31">
        <f t="shared" si="12"/>
        <v>-1.6766603812191142E-2</v>
      </c>
      <c r="D160">
        <v>1140.6500000000001</v>
      </c>
      <c r="E160" s="31">
        <f t="shared" si="13"/>
        <v>-1.5008986104414252E-2</v>
      </c>
      <c r="G160">
        <v>4.8733329999999997</v>
      </c>
      <c r="H160" s="35">
        <f t="shared" si="14"/>
        <v>-1.2311902346915265E-2</v>
      </c>
      <c r="J160">
        <v>21.327857999999999</v>
      </c>
      <c r="K160" s="35">
        <f t="shared" si="15"/>
        <v>-3.8469076453903635E-2</v>
      </c>
      <c r="M160">
        <v>6.9787499999999998</v>
      </c>
      <c r="N160" s="35">
        <f t="shared" si="16"/>
        <v>-5.4630127171771403E-2</v>
      </c>
      <c r="P160">
        <v>28.709795</v>
      </c>
      <c r="Q160" s="35">
        <f t="shared" si="17"/>
        <v>-2.956423060492076E-2</v>
      </c>
    </row>
    <row r="161" spans="1:17" x14ac:dyDescent="0.4">
      <c r="A161" s="87">
        <v>40774</v>
      </c>
      <c r="B161">
        <v>17.385645</v>
      </c>
      <c r="C161" s="31">
        <f t="shared" si="12"/>
        <v>8.5261720229534866E-3</v>
      </c>
      <c r="D161">
        <v>1123.53</v>
      </c>
      <c r="E161" s="31">
        <f t="shared" si="13"/>
        <v>2.5811504810727229E-4</v>
      </c>
      <c r="G161">
        <v>4.8133330000000001</v>
      </c>
      <c r="H161" s="35">
        <f t="shared" si="14"/>
        <v>2.4930749648943904E-2</v>
      </c>
      <c r="J161">
        <v>20.507394999999999</v>
      </c>
      <c r="K161" s="35">
        <f t="shared" si="15"/>
        <v>3.2439029920670638E-3</v>
      </c>
      <c r="M161">
        <v>6.5975000000000001</v>
      </c>
      <c r="N161" s="35">
        <f t="shared" si="16"/>
        <v>6.0818491852974624E-2</v>
      </c>
      <c r="P161">
        <v>27.861011999999999</v>
      </c>
      <c r="Q161" s="35">
        <f t="shared" si="17"/>
        <v>-7.5375941118003501E-3</v>
      </c>
    </row>
    <row r="162" spans="1:17" x14ac:dyDescent="0.4">
      <c r="A162" s="87">
        <v>40777</v>
      </c>
      <c r="B162">
        <v>17.533878000000001</v>
      </c>
      <c r="C162" s="31">
        <f t="shared" si="12"/>
        <v>5.4763640992597215E-2</v>
      </c>
      <c r="D162">
        <v>1123.82</v>
      </c>
      <c r="E162" s="31">
        <f t="shared" si="13"/>
        <v>3.4284849886992555E-2</v>
      </c>
      <c r="G162">
        <v>4.9333330000000002</v>
      </c>
      <c r="H162" s="35">
        <f t="shared" si="14"/>
        <v>4.2567570443754754E-2</v>
      </c>
      <c r="J162">
        <v>20.573919</v>
      </c>
      <c r="K162" s="35">
        <f t="shared" si="15"/>
        <v>6.531550940780903E-2</v>
      </c>
      <c r="M162">
        <v>6.9987500000000002</v>
      </c>
      <c r="N162" s="35">
        <f t="shared" si="16"/>
        <v>0.11859260582246831</v>
      </c>
      <c r="P162">
        <v>27.651007</v>
      </c>
      <c r="Q162" s="35">
        <f t="shared" si="17"/>
        <v>3.1012613753994587E-2</v>
      </c>
    </row>
    <row r="163" spans="1:17" x14ac:dyDescent="0.4">
      <c r="A163" s="87">
        <v>40778</v>
      </c>
      <c r="B163">
        <v>18.494097</v>
      </c>
      <c r="C163" s="31">
        <f t="shared" si="12"/>
        <v>2.6438273790820994E-2</v>
      </c>
      <c r="D163">
        <v>1162.3499999999999</v>
      </c>
      <c r="E163" s="31">
        <f t="shared" si="13"/>
        <v>1.3119972469565967E-2</v>
      </c>
      <c r="G163">
        <v>5.1433330000000002</v>
      </c>
      <c r="H163" s="35">
        <f t="shared" si="14"/>
        <v>4.0181532092127707E-2</v>
      </c>
      <c r="J163">
        <v>21.917715000000001</v>
      </c>
      <c r="K163" s="35">
        <f t="shared" si="15"/>
        <v>1.6794862055647675E-2</v>
      </c>
      <c r="M163">
        <v>7.8287500000000003</v>
      </c>
      <c r="N163" s="35">
        <f t="shared" si="16"/>
        <v>4.6303688328277045E-3</v>
      </c>
      <c r="P163">
        <v>28.508537</v>
      </c>
      <c r="Q163" s="35">
        <f t="shared" si="17"/>
        <v>2.6703509899508374E-2</v>
      </c>
    </row>
    <row r="164" spans="1:17" x14ac:dyDescent="0.4">
      <c r="A164" s="87">
        <v>40779</v>
      </c>
      <c r="B164">
        <v>18.983049000000001</v>
      </c>
      <c r="C164" s="31">
        <f t="shared" si="12"/>
        <v>-2.3776106778210463E-2</v>
      </c>
      <c r="D164">
        <v>1177.5999999999999</v>
      </c>
      <c r="E164" s="31">
        <f t="shared" si="13"/>
        <v>-1.556555706521733E-2</v>
      </c>
      <c r="G164">
        <v>5.35</v>
      </c>
      <c r="H164" s="35">
        <f t="shared" si="14"/>
        <v>-2.8660373831775693E-2</v>
      </c>
      <c r="J164">
        <v>22.285820000000001</v>
      </c>
      <c r="K164" s="35">
        <f t="shared" si="15"/>
        <v>-3.5223743169423449E-2</v>
      </c>
      <c r="M164">
        <v>7.8650000000000002</v>
      </c>
      <c r="N164" s="35">
        <f t="shared" si="16"/>
        <v>-5.2606484424666276E-2</v>
      </c>
      <c r="P164">
        <v>29.269815000000001</v>
      </c>
      <c r="Q164" s="35">
        <f t="shared" si="17"/>
        <v>-2.3019551028935516E-2</v>
      </c>
    </row>
    <row r="165" spans="1:17" x14ac:dyDescent="0.4">
      <c r="A165" s="87">
        <v>40780</v>
      </c>
      <c r="B165">
        <v>18.531706</v>
      </c>
      <c r="C165" s="31">
        <f t="shared" si="12"/>
        <v>3.0205260109349843E-2</v>
      </c>
      <c r="D165">
        <v>1159.27</v>
      </c>
      <c r="E165" s="31">
        <f t="shared" si="13"/>
        <v>1.5121585135473162E-2</v>
      </c>
      <c r="G165">
        <v>5.1966669999999997</v>
      </c>
      <c r="H165" s="35">
        <f t="shared" si="14"/>
        <v>2.7581717281480643E-2</v>
      </c>
      <c r="J165">
        <v>21.500830000000001</v>
      </c>
      <c r="K165" s="35">
        <f t="shared" si="15"/>
        <v>2.7640560852767029E-2</v>
      </c>
      <c r="M165">
        <v>7.4512499999999999</v>
      </c>
      <c r="N165" s="35">
        <f t="shared" si="16"/>
        <v>0.132360342224459</v>
      </c>
      <c r="P165">
        <v>28.596036999999999</v>
      </c>
      <c r="Q165" s="35">
        <f t="shared" si="17"/>
        <v>2.5091833529240451E-2</v>
      </c>
    </row>
    <row r="166" spans="1:17" x14ac:dyDescent="0.4">
      <c r="A166" s="87">
        <v>40781</v>
      </c>
      <c r="B166">
        <v>19.091460999999999</v>
      </c>
      <c r="C166" s="31">
        <f t="shared" si="12"/>
        <v>2.6074955709256626E-2</v>
      </c>
      <c r="D166">
        <v>1176.8</v>
      </c>
      <c r="E166" s="31">
        <f t="shared" si="13"/>
        <v>2.8280081577158375E-2</v>
      </c>
      <c r="G166">
        <v>5.34</v>
      </c>
      <c r="H166" s="35">
        <f t="shared" si="14"/>
        <v>4.8689138576778986E-2</v>
      </c>
      <c r="J166">
        <v>22.095124999999999</v>
      </c>
      <c r="K166" s="35">
        <f t="shared" si="15"/>
        <v>4.8373973896956954E-2</v>
      </c>
      <c r="M166">
        <v>8.4375</v>
      </c>
      <c r="N166" s="35">
        <f t="shared" si="16"/>
        <v>3.8666666666666662E-2</v>
      </c>
      <c r="P166">
        <v>29.313564</v>
      </c>
      <c r="Q166" s="35">
        <f t="shared" si="17"/>
        <v>4.0298272840518477E-2</v>
      </c>
    </row>
    <row r="167" spans="1:17" x14ac:dyDescent="0.4">
      <c r="A167" s="87">
        <v>40784</v>
      </c>
      <c r="B167">
        <v>19.589269999999999</v>
      </c>
      <c r="C167" s="31">
        <f t="shared" si="12"/>
        <v>-2.4508570253000659E-2</v>
      </c>
      <c r="D167">
        <v>1210.08</v>
      </c>
      <c r="E167" s="31">
        <f t="shared" si="13"/>
        <v>2.3469522676187902E-3</v>
      </c>
      <c r="G167">
        <v>5.6</v>
      </c>
      <c r="H167" s="35">
        <f t="shared" si="14"/>
        <v>-1.0714285714285645E-2</v>
      </c>
      <c r="J167">
        <v>23.163954</v>
      </c>
      <c r="K167" s="35">
        <f t="shared" si="15"/>
        <v>-2.1062034573200166E-3</v>
      </c>
      <c r="M167">
        <v>8.7637499999999999</v>
      </c>
      <c r="N167" s="35">
        <f t="shared" si="16"/>
        <v>3.2092426187419767E-2</v>
      </c>
      <c r="P167">
        <v>30.49485</v>
      </c>
      <c r="Q167" s="35">
        <f t="shared" si="17"/>
        <v>-9.1820094212628732E-3</v>
      </c>
    </row>
    <row r="168" spans="1:17" x14ac:dyDescent="0.4">
      <c r="A168" s="87">
        <v>40785</v>
      </c>
      <c r="B168">
        <v>19.109165000000001</v>
      </c>
      <c r="C168" s="31">
        <f t="shared" si="12"/>
        <v>3.2418475637213074E-3</v>
      </c>
      <c r="D168">
        <v>1212.92</v>
      </c>
      <c r="E168" s="31">
        <f t="shared" si="13"/>
        <v>4.9220063977838827E-3</v>
      </c>
      <c r="G168">
        <v>5.54</v>
      </c>
      <c r="H168" s="35">
        <f t="shared" si="14"/>
        <v>-2.9482490974729193E-2</v>
      </c>
      <c r="J168">
        <v>23.115165999999999</v>
      </c>
      <c r="K168" s="35">
        <f t="shared" si="15"/>
        <v>1.0936369654451109E-2</v>
      </c>
      <c r="M168">
        <v>9.0449999999999999</v>
      </c>
      <c r="N168" s="35">
        <f t="shared" si="16"/>
        <v>-2.0729684908789386E-2</v>
      </c>
      <c r="P168">
        <v>30.214846000000001</v>
      </c>
      <c r="Q168" s="35">
        <f t="shared" si="17"/>
        <v>1.1004954319475886E-2</v>
      </c>
    </row>
    <row r="169" spans="1:17" x14ac:dyDescent="0.4">
      <c r="A169" s="87">
        <v>40786</v>
      </c>
      <c r="B169">
        <v>19.171113999999999</v>
      </c>
      <c r="C169" s="31">
        <f t="shared" si="12"/>
        <v>2.4319400531445539E-3</v>
      </c>
      <c r="D169">
        <v>1218.8900000000001</v>
      </c>
      <c r="E169" s="31">
        <f t="shared" si="13"/>
        <v>-1.1871456817268191E-2</v>
      </c>
      <c r="G169">
        <v>5.3766670000000003</v>
      </c>
      <c r="H169" s="35">
        <f t="shared" si="14"/>
        <v>-2.5418535311932111E-2</v>
      </c>
      <c r="J169">
        <v>23.367961999999999</v>
      </c>
      <c r="K169" s="35">
        <f t="shared" si="15"/>
        <v>-1.9548645277666889E-2</v>
      </c>
      <c r="M169">
        <v>8.8574999999999999</v>
      </c>
      <c r="N169" s="35">
        <f t="shared" si="16"/>
        <v>-1.594693762348286E-2</v>
      </c>
      <c r="P169">
        <v>30.547359</v>
      </c>
      <c r="Q169" s="35">
        <f t="shared" si="17"/>
        <v>-2.7212859874400291E-2</v>
      </c>
    </row>
    <row r="170" spans="1:17" x14ac:dyDescent="0.4">
      <c r="A170" s="87">
        <v>40787</v>
      </c>
      <c r="B170">
        <v>19.217737</v>
      </c>
      <c r="C170" s="31">
        <f t="shared" si="12"/>
        <v>-2.9000240767162112E-2</v>
      </c>
      <c r="D170">
        <v>1204.42</v>
      </c>
      <c r="E170" s="31">
        <f t="shared" si="13"/>
        <v>-2.5281878414506603E-2</v>
      </c>
      <c r="G170">
        <v>5.24</v>
      </c>
      <c r="H170" s="35">
        <f t="shared" si="14"/>
        <v>-6.2977099236641229E-2</v>
      </c>
      <c r="J170">
        <v>22.911149999999999</v>
      </c>
      <c r="K170" s="35">
        <f t="shared" si="15"/>
        <v>-4.026292874866607E-2</v>
      </c>
      <c r="M170">
        <v>8.7162500000000005</v>
      </c>
      <c r="N170" s="35">
        <f t="shared" si="16"/>
        <v>-3.3988240355657597E-2</v>
      </c>
      <c r="P170">
        <v>29.716078</v>
      </c>
      <c r="Q170" s="35">
        <f t="shared" si="17"/>
        <v>-2.826856895448988E-2</v>
      </c>
    </row>
    <row r="171" spans="1:17" x14ac:dyDescent="0.4">
      <c r="A171" s="87">
        <v>40788</v>
      </c>
      <c r="B171">
        <v>18.660418</v>
      </c>
      <c r="C171" s="31">
        <f t="shared" si="12"/>
        <v>-3.3319725206584815E-3</v>
      </c>
      <c r="D171">
        <v>1173.97</v>
      </c>
      <c r="E171" s="31">
        <f t="shared" si="13"/>
        <v>-7.4363058681227098E-3</v>
      </c>
      <c r="G171">
        <v>4.91</v>
      </c>
      <c r="H171" s="35">
        <f t="shared" si="14"/>
        <v>1.2898778004073337E-2</v>
      </c>
      <c r="J171">
        <v>21.988679999999999</v>
      </c>
      <c r="K171" s="35">
        <f t="shared" si="15"/>
        <v>-1.4522063170685946E-2</v>
      </c>
      <c r="M171">
        <v>8.42</v>
      </c>
      <c r="N171" s="35">
        <f t="shared" si="16"/>
        <v>9.3527315914488634E-3</v>
      </c>
      <c r="P171">
        <v>28.876047</v>
      </c>
      <c r="Q171" s="35">
        <f t="shared" si="17"/>
        <v>-4.7272710146232931E-2</v>
      </c>
    </row>
    <row r="172" spans="1:17" x14ac:dyDescent="0.4">
      <c r="A172" s="87">
        <v>40792</v>
      </c>
      <c r="B172">
        <v>18.598241999999999</v>
      </c>
      <c r="C172" s="31">
        <f t="shared" si="12"/>
        <v>3.2832135424412739E-2</v>
      </c>
      <c r="D172">
        <v>1165.24</v>
      </c>
      <c r="E172" s="31">
        <f t="shared" si="13"/>
        <v>2.8646459098554702E-2</v>
      </c>
      <c r="G172">
        <v>4.9733330000000002</v>
      </c>
      <c r="H172" s="35">
        <f t="shared" si="14"/>
        <v>5.6300271869991279E-2</v>
      </c>
      <c r="J172">
        <v>21.669359</v>
      </c>
      <c r="K172" s="35">
        <f t="shared" si="15"/>
        <v>3.8886614043359587E-2</v>
      </c>
      <c r="M172">
        <v>8.4987499999999994</v>
      </c>
      <c r="N172" s="35">
        <f t="shared" si="16"/>
        <v>4.6624503603471125E-2</v>
      </c>
      <c r="P172">
        <v>27.510998000000001</v>
      </c>
      <c r="Q172" s="35">
        <f t="shared" si="17"/>
        <v>6.1705104264120035E-2</v>
      </c>
    </row>
    <row r="173" spans="1:17" x14ac:dyDescent="0.4">
      <c r="A173" s="87">
        <v>40793</v>
      </c>
      <c r="B173">
        <v>19.208862</v>
      </c>
      <c r="C173" s="31">
        <f t="shared" si="12"/>
        <v>-1.3640266664417738E-2</v>
      </c>
      <c r="D173">
        <v>1198.6199999999999</v>
      </c>
      <c r="E173" s="31">
        <f t="shared" si="13"/>
        <v>-1.061220403463967E-2</v>
      </c>
      <c r="G173">
        <v>5.2533329999999996</v>
      </c>
      <c r="H173" s="35">
        <f t="shared" si="14"/>
        <v>-9.5177671013811273E-3</v>
      </c>
      <c r="J173">
        <v>22.512007000000001</v>
      </c>
      <c r="K173" s="35">
        <f t="shared" si="15"/>
        <v>-6.6981144773099145E-3</v>
      </c>
      <c r="M173">
        <v>8.8949999999999996</v>
      </c>
      <c r="N173" s="35">
        <f t="shared" si="16"/>
        <v>-5.4806070826306993E-3</v>
      </c>
      <c r="P173">
        <v>29.208566999999999</v>
      </c>
      <c r="Q173" s="35">
        <f t="shared" si="17"/>
        <v>-3.0257869206661188E-2</v>
      </c>
    </row>
    <row r="174" spans="1:17" x14ac:dyDescent="0.4">
      <c r="A174" s="87">
        <v>40794</v>
      </c>
      <c r="B174">
        <v>18.946847999999999</v>
      </c>
      <c r="C174" s="31">
        <f t="shared" si="12"/>
        <v>-3.3165199826377424E-2</v>
      </c>
      <c r="D174">
        <v>1185.9000000000001</v>
      </c>
      <c r="E174" s="31">
        <f t="shared" si="13"/>
        <v>-2.6705455771987581E-2</v>
      </c>
      <c r="G174">
        <v>5.2033329999999998</v>
      </c>
      <c r="H174" s="35">
        <f t="shared" si="14"/>
        <v>-4.0358746980060659E-2</v>
      </c>
      <c r="J174">
        <v>22.361218999999998</v>
      </c>
      <c r="K174" s="35">
        <f t="shared" si="15"/>
        <v>-3.0741660371914295E-2</v>
      </c>
      <c r="M174">
        <v>8.8462499999999995</v>
      </c>
      <c r="N174" s="35">
        <f t="shared" si="16"/>
        <v>-4.5640808252084074E-2</v>
      </c>
      <c r="P174">
        <v>28.324777999999998</v>
      </c>
      <c r="Q174" s="35">
        <f t="shared" si="17"/>
        <v>-3.76891921271192E-2</v>
      </c>
    </row>
    <row r="175" spans="1:17" x14ac:dyDescent="0.4">
      <c r="A175" s="87">
        <v>40795</v>
      </c>
      <c r="B175">
        <v>18.318472</v>
      </c>
      <c r="C175" s="31">
        <f t="shared" si="12"/>
        <v>2.2545330200029769E-2</v>
      </c>
      <c r="D175">
        <v>1154.23</v>
      </c>
      <c r="E175" s="31">
        <f t="shared" si="13"/>
        <v>6.9656827495386221E-3</v>
      </c>
      <c r="G175">
        <v>4.9933329999999998</v>
      </c>
      <c r="H175" s="35">
        <f t="shared" si="14"/>
        <v>5.6742460396692951E-2</v>
      </c>
      <c r="J175">
        <v>21.673798000000001</v>
      </c>
      <c r="K175" s="35">
        <f t="shared" si="15"/>
        <v>8.7987347672059193E-3</v>
      </c>
      <c r="M175">
        <v>8.4425000000000008</v>
      </c>
      <c r="N175" s="35">
        <f t="shared" si="16"/>
        <v>2.7243115190997765E-2</v>
      </c>
      <c r="P175">
        <v>27.257239999999999</v>
      </c>
      <c r="Q175" s="35">
        <f t="shared" si="17"/>
        <v>1.6051881995388683E-3</v>
      </c>
    </row>
    <row r="176" spans="1:17" x14ac:dyDescent="0.4">
      <c r="A176" s="87">
        <v>40798</v>
      </c>
      <c r="B176">
        <v>18.731468</v>
      </c>
      <c r="C176" s="31">
        <f t="shared" si="12"/>
        <v>1.7307079188881618E-2</v>
      </c>
      <c r="D176">
        <v>1162.27</v>
      </c>
      <c r="E176" s="31">
        <f t="shared" si="13"/>
        <v>9.1200839736033015E-3</v>
      </c>
      <c r="G176">
        <v>5.2766669999999998</v>
      </c>
      <c r="H176" s="35">
        <f t="shared" si="14"/>
        <v>1.7687870013400567E-2</v>
      </c>
      <c r="J176">
        <v>21.8645</v>
      </c>
      <c r="K176" s="35">
        <f t="shared" si="15"/>
        <v>2.7586041299823963E-2</v>
      </c>
      <c r="M176">
        <v>8.6724999999999994</v>
      </c>
      <c r="N176" s="35">
        <f t="shared" si="16"/>
        <v>2.5799942346497642E-2</v>
      </c>
      <c r="P176">
        <v>27.300992999999998</v>
      </c>
      <c r="Q176" s="35">
        <f t="shared" si="17"/>
        <v>3.6217913392381007E-2</v>
      </c>
    </row>
    <row r="177" spans="1:17" x14ac:dyDescent="0.4">
      <c r="A177" s="87">
        <v>40799</v>
      </c>
      <c r="B177">
        <v>19.055655000000002</v>
      </c>
      <c r="C177" s="31">
        <f t="shared" si="12"/>
        <v>1.9458843057349649E-2</v>
      </c>
      <c r="D177">
        <v>1172.8699999999999</v>
      </c>
      <c r="E177" s="31">
        <f t="shared" si="13"/>
        <v>1.3479754789533515E-2</v>
      </c>
      <c r="G177">
        <v>5.37</v>
      </c>
      <c r="H177" s="35">
        <f t="shared" si="14"/>
        <v>2.5450093109869662E-2</v>
      </c>
      <c r="J177">
        <v>22.467655000000001</v>
      </c>
      <c r="K177" s="35">
        <f t="shared" si="15"/>
        <v>3.6123396055351552E-2</v>
      </c>
      <c r="M177">
        <v>8.8962500000000002</v>
      </c>
      <c r="N177" s="35">
        <f t="shared" si="16"/>
        <v>5.71870170015455E-2</v>
      </c>
      <c r="P177">
        <v>28.289777999999998</v>
      </c>
      <c r="Q177" s="35">
        <f t="shared" si="17"/>
        <v>5.3819793142243909E-2</v>
      </c>
    </row>
    <row r="178" spans="1:17" x14ac:dyDescent="0.4">
      <c r="A178" s="87">
        <v>40800</v>
      </c>
      <c r="B178">
        <v>19.426456000000002</v>
      </c>
      <c r="C178" s="31">
        <f t="shared" si="12"/>
        <v>6.2867874613876306E-3</v>
      </c>
      <c r="D178">
        <v>1188.68</v>
      </c>
      <c r="E178" s="31">
        <f t="shared" si="13"/>
        <v>1.7187131944677993E-2</v>
      </c>
      <c r="G178">
        <v>5.5066670000000002</v>
      </c>
      <c r="H178" s="35">
        <f t="shared" si="14"/>
        <v>6.0526630718719444E-4</v>
      </c>
      <c r="J178">
        <v>23.279263</v>
      </c>
      <c r="K178" s="35">
        <f t="shared" si="15"/>
        <v>1.0097183918580202E-2</v>
      </c>
      <c r="M178">
        <v>9.4049999999999994</v>
      </c>
      <c r="N178" s="35">
        <f t="shared" si="16"/>
        <v>2.09994683678894E-2</v>
      </c>
      <c r="P178">
        <v>29.812328000000001</v>
      </c>
      <c r="Q178" s="35">
        <f t="shared" si="17"/>
        <v>1.2621188120565377E-2</v>
      </c>
    </row>
    <row r="179" spans="1:17" x14ac:dyDescent="0.4">
      <c r="A179" s="87">
        <v>40801</v>
      </c>
      <c r="B179">
        <v>19.548586</v>
      </c>
      <c r="C179" s="31">
        <f t="shared" si="12"/>
        <v>1.9649656502009859E-2</v>
      </c>
      <c r="D179">
        <v>1209.1099999999999</v>
      </c>
      <c r="E179" s="31">
        <f t="shared" si="13"/>
        <v>5.7066768118699636E-3</v>
      </c>
      <c r="G179">
        <v>5.51</v>
      </c>
      <c r="H179" s="35">
        <f t="shared" si="14"/>
        <v>3.6902540834845857E-2</v>
      </c>
      <c r="J179">
        <v>23.514317999999999</v>
      </c>
      <c r="K179" s="35">
        <f t="shared" si="15"/>
        <v>1.3956815587847424E-2</v>
      </c>
      <c r="M179">
        <v>9.6024999999999991</v>
      </c>
      <c r="N179" s="35">
        <f t="shared" si="16"/>
        <v>2.6815933350689956E-2</v>
      </c>
      <c r="P179">
        <v>30.188594999999999</v>
      </c>
      <c r="Q179" s="35">
        <f t="shared" si="17"/>
        <v>-8.6955023908863883E-3</v>
      </c>
    </row>
    <row r="180" spans="1:17" x14ac:dyDescent="0.4">
      <c r="A180" s="87">
        <v>40802</v>
      </c>
      <c r="B180">
        <v>19.932708999999999</v>
      </c>
      <c r="C180" s="31">
        <f t="shared" si="12"/>
        <v>4.7903674307390957E-3</v>
      </c>
      <c r="D180">
        <v>1216.01</v>
      </c>
      <c r="E180" s="31">
        <f t="shared" si="13"/>
        <v>-9.8025509658638283E-3</v>
      </c>
      <c r="G180">
        <v>5.7133330000000004</v>
      </c>
      <c r="H180" s="35">
        <f t="shared" si="14"/>
        <v>-8.167911795094053E-3</v>
      </c>
      <c r="J180">
        <v>23.842503000000001</v>
      </c>
      <c r="K180" s="35">
        <f t="shared" si="15"/>
        <v>-2.3809706556396464E-2</v>
      </c>
      <c r="M180">
        <v>9.86</v>
      </c>
      <c r="N180" s="35">
        <f t="shared" si="16"/>
        <v>-3.6764705882351935E-3</v>
      </c>
      <c r="P180">
        <v>29.926089999999999</v>
      </c>
      <c r="Q180" s="35">
        <f t="shared" si="17"/>
        <v>-2.9532190807419131E-2</v>
      </c>
    </row>
    <row r="181" spans="1:17" x14ac:dyDescent="0.4">
      <c r="A181" s="87">
        <v>40805</v>
      </c>
      <c r="B181">
        <v>20.028193999999999</v>
      </c>
      <c r="C181" s="31">
        <f t="shared" si="12"/>
        <v>-8.2040347721816006E-3</v>
      </c>
      <c r="D181">
        <v>1204.0899999999999</v>
      </c>
      <c r="E181" s="31">
        <f t="shared" si="13"/>
        <v>-1.6610054065725984E-3</v>
      </c>
      <c r="G181">
        <v>5.6666670000000003</v>
      </c>
      <c r="H181" s="35">
        <f t="shared" si="14"/>
        <v>-4.6470703148782239E-2</v>
      </c>
      <c r="J181">
        <v>23.274819999999998</v>
      </c>
      <c r="K181" s="35">
        <f t="shared" si="15"/>
        <v>-1.2766758239161438E-2</v>
      </c>
      <c r="M181">
        <v>9.8237500000000004</v>
      </c>
      <c r="N181" s="35">
        <f t="shared" si="16"/>
        <v>-2.621198625779364E-2</v>
      </c>
      <c r="P181">
        <v>29.042307000000001</v>
      </c>
      <c r="Q181" s="35">
        <f t="shared" si="17"/>
        <v>2.5911336864526586E-2</v>
      </c>
    </row>
    <row r="182" spans="1:17" x14ac:dyDescent="0.4">
      <c r="A182" s="87">
        <v>40806</v>
      </c>
      <c r="B182">
        <v>19.863882</v>
      </c>
      <c r="C182" s="31">
        <f t="shared" si="12"/>
        <v>-4.1582707750680431E-2</v>
      </c>
      <c r="D182">
        <v>1202.0899999999999</v>
      </c>
      <c r="E182" s="31">
        <f t="shared" si="13"/>
        <v>-2.939047825038053E-2</v>
      </c>
      <c r="G182">
        <v>5.4033329999999999</v>
      </c>
      <c r="H182" s="35">
        <f t="shared" si="14"/>
        <v>-6.9093094947137196E-2</v>
      </c>
      <c r="J182">
        <v>22.977675999999999</v>
      </c>
      <c r="K182" s="35">
        <f t="shared" si="15"/>
        <v>-5.249930410716909E-2</v>
      </c>
      <c r="M182">
        <v>9.5662500000000001</v>
      </c>
      <c r="N182" s="35">
        <f t="shared" si="16"/>
        <v>-3.7240297922383307E-2</v>
      </c>
      <c r="P182">
        <v>29.794832</v>
      </c>
      <c r="Q182" s="35">
        <f t="shared" si="17"/>
        <v>-3.0837059259135938E-2</v>
      </c>
    </row>
    <row r="183" spans="1:17" x14ac:dyDescent="0.4">
      <c r="A183" s="87">
        <v>40807</v>
      </c>
      <c r="B183">
        <v>19.037887999999999</v>
      </c>
      <c r="C183" s="31">
        <f t="shared" si="12"/>
        <v>-1.8194770344273459E-2</v>
      </c>
      <c r="D183">
        <v>1166.76</v>
      </c>
      <c r="E183" s="31">
        <f t="shared" si="13"/>
        <v>-3.1883163632623716E-2</v>
      </c>
      <c r="G183">
        <v>5.03</v>
      </c>
      <c r="H183" s="35">
        <f t="shared" si="14"/>
        <v>-2.6507554671968261E-2</v>
      </c>
      <c r="J183">
        <v>21.771363999999998</v>
      </c>
      <c r="K183" s="35">
        <f t="shared" si="15"/>
        <v>-2.5463402293030343E-2</v>
      </c>
      <c r="M183">
        <v>9.2100000000000009</v>
      </c>
      <c r="N183" s="35">
        <f t="shared" si="16"/>
        <v>-4.2888165038002315E-2</v>
      </c>
      <c r="P183">
        <v>28.876047</v>
      </c>
      <c r="Q183" s="35">
        <f t="shared" si="17"/>
        <v>-5.6363601292102085E-2</v>
      </c>
    </row>
    <row r="184" spans="1:17" x14ac:dyDescent="0.4">
      <c r="A184" s="87">
        <v>40808</v>
      </c>
      <c r="B184">
        <v>18.691497999999999</v>
      </c>
      <c r="C184" s="31">
        <f t="shared" si="12"/>
        <v>5.2981842332808261E-2</v>
      </c>
      <c r="D184">
        <v>1129.56</v>
      </c>
      <c r="E184" s="31">
        <f t="shared" si="13"/>
        <v>6.0820142356316784E-3</v>
      </c>
      <c r="G184">
        <v>4.8966669999999999</v>
      </c>
      <c r="H184" s="35">
        <f t="shared" si="14"/>
        <v>4.4928519746186488E-2</v>
      </c>
      <c r="J184">
        <v>21.216991</v>
      </c>
      <c r="K184" s="35">
        <f t="shared" si="15"/>
        <v>3.5116855165748945E-2</v>
      </c>
      <c r="M184">
        <v>8.8149999999999995</v>
      </c>
      <c r="N184" s="35">
        <f t="shared" si="16"/>
        <v>3.0487804878048863E-2</v>
      </c>
      <c r="P184">
        <v>27.248488999999999</v>
      </c>
      <c r="Q184" s="35">
        <f t="shared" si="17"/>
        <v>2.9865289044100827E-2</v>
      </c>
    </row>
    <row r="185" spans="1:17" x14ac:dyDescent="0.4">
      <c r="A185" s="87">
        <v>40809</v>
      </c>
      <c r="B185">
        <v>19.681808</v>
      </c>
      <c r="C185" s="31">
        <f t="shared" si="12"/>
        <v>7.5588584138205706E-3</v>
      </c>
      <c r="D185">
        <v>1136.43</v>
      </c>
      <c r="E185" s="31">
        <f t="shared" si="13"/>
        <v>2.3336237163749621E-2</v>
      </c>
      <c r="G185">
        <v>5.1166669999999996</v>
      </c>
      <c r="H185" s="35">
        <f t="shared" si="14"/>
        <v>3.8436349287534338E-2</v>
      </c>
      <c r="J185">
        <v>21.962064999999999</v>
      </c>
      <c r="K185" s="35">
        <f t="shared" si="15"/>
        <v>1.918458032065749E-2</v>
      </c>
      <c r="M185">
        <v>9.0837500000000002</v>
      </c>
      <c r="N185" s="35">
        <f t="shared" si="16"/>
        <v>4.8850970138984408E-2</v>
      </c>
      <c r="P185">
        <v>28.062273000000001</v>
      </c>
      <c r="Q185" s="35">
        <f t="shared" si="17"/>
        <v>2.1825388128751387E-3</v>
      </c>
    </row>
    <row r="186" spans="1:17" x14ac:dyDescent="0.4">
      <c r="A186" s="87">
        <v>40812</v>
      </c>
      <c r="B186">
        <v>19.830580000000001</v>
      </c>
      <c r="C186" s="31">
        <f t="shared" si="12"/>
        <v>1.4220259820943182E-2</v>
      </c>
      <c r="D186">
        <v>1162.95</v>
      </c>
      <c r="E186" s="31">
        <f t="shared" si="13"/>
        <v>1.0688335698009426E-2</v>
      </c>
      <c r="G186">
        <v>5.3133330000000001</v>
      </c>
      <c r="H186" s="35">
        <f t="shared" si="14"/>
        <v>-5.3952199118707654E-2</v>
      </c>
      <c r="J186">
        <v>22.383398</v>
      </c>
      <c r="K186" s="35">
        <f t="shared" si="15"/>
        <v>1.8624518046813046E-2</v>
      </c>
      <c r="M186">
        <v>9.5274999999999999</v>
      </c>
      <c r="N186" s="35">
        <f t="shared" si="16"/>
        <v>-8.9215429021253304E-3</v>
      </c>
      <c r="P186">
        <v>28.123519999999999</v>
      </c>
      <c r="Q186" s="35">
        <f t="shared" si="17"/>
        <v>3.4225374348588022E-2</v>
      </c>
    </row>
    <row r="187" spans="1:17" x14ac:dyDescent="0.4">
      <c r="A187" s="87">
        <v>40813</v>
      </c>
      <c r="B187">
        <v>20.112576000000001</v>
      </c>
      <c r="C187" s="31">
        <f t="shared" si="12"/>
        <v>-2.3294678911343878E-2</v>
      </c>
      <c r="D187">
        <v>1175.3800000000001</v>
      </c>
      <c r="E187" s="31">
        <f t="shared" si="13"/>
        <v>-2.0691180724531778E-2</v>
      </c>
      <c r="G187">
        <v>5.0266669999999998</v>
      </c>
      <c r="H187" s="35">
        <f t="shared" si="14"/>
        <v>-2.3872677462024063E-2</v>
      </c>
      <c r="J187">
        <v>22.800277999999999</v>
      </c>
      <c r="K187" s="35">
        <f t="shared" si="15"/>
        <v>-5.6797903955381569E-2</v>
      </c>
      <c r="M187">
        <v>9.4425000000000008</v>
      </c>
      <c r="N187" s="35">
        <f t="shared" si="16"/>
        <v>-3.2962668784749918E-2</v>
      </c>
      <c r="P187">
        <v>29.086058000000001</v>
      </c>
      <c r="Q187" s="35">
        <f t="shared" si="17"/>
        <v>-2.8580015896275787E-2</v>
      </c>
    </row>
    <row r="188" spans="1:17" x14ac:dyDescent="0.4">
      <c r="A188" s="87">
        <v>40814</v>
      </c>
      <c r="B188">
        <v>19.64406</v>
      </c>
      <c r="C188" s="31">
        <f t="shared" si="12"/>
        <v>-5.4256095735809445E-3</v>
      </c>
      <c r="D188">
        <v>1151.06</v>
      </c>
      <c r="E188" s="31">
        <f t="shared" si="13"/>
        <v>8.1142598995709563E-3</v>
      </c>
      <c r="G188">
        <v>4.9066669999999997</v>
      </c>
      <c r="H188" s="35">
        <f t="shared" si="14"/>
        <v>3.396603030122227E-3</v>
      </c>
      <c r="J188">
        <v>21.505269999999999</v>
      </c>
      <c r="K188" s="35">
        <f t="shared" si="15"/>
        <v>3.9181558752808716E-3</v>
      </c>
      <c r="M188">
        <v>9.1312499999999996</v>
      </c>
      <c r="N188" s="35">
        <f t="shared" si="16"/>
        <v>-3.4907597535934254E-2</v>
      </c>
      <c r="P188">
        <v>28.254778000000002</v>
      </c>
      <c r="Q188" s="35">
        <f t="shared" si="17"/>
        <v>-3.6853483683361464E-2</v>
      </c>
    </row>
    <row r="189" spans="1:17" x14ac:dyDescent="0.4">
      <c r="A189" s="87">
        <v>40815</v>
      </c>
      <c r="B189">
        <v>19.537479000000001</v>
      </c>
      <c r="C189" s="31">
        <f t="shared" si="12"/>
        <v>-2.8185059085668224E-2</v>
      </c>
      <c r="D189">
        <v>1160.4000000000001</v>
      </c>
      <c r="E189" s="31">
        <f t="shared" si="13"/>
        <v>-2.4974146845915215E-2</v>
      </c>
      <c r="G189">
        <v>4.9233330000000004</v>
      </c>
      <c r="H189" s="35">
        <f t="shared" si="14"/>
        <v>-5.0101425193055243E-2</v>
      </c>
      <c r="J189">
        <v>21.589531000000001</v>
      </c>
      <c r="K189" s="35">
        <f t="shared" si="15"/>
        <v>-4.6836635774996707E-2</v>
      </c>
      <c r="M189">
        <v>8.8125</v>
      </c>
      <c r="N189" s="35">
        <f t="shared" si="16"/>
        <v>-5.8014184397163167E-2</v>
      </c>
      <c r="P189">
        <v>27.213491000000001</v>
      </c>
      <c r="Q189" s="35">
        <f t="shared" si="17"/>
        <v>-2.2829669298951784E-2</v>
      </c>
    </row>
    <row r="190" spans="1:17" x14ac:dyDescent="0.4">
      <c r="A190" s="87">
        <v>40816</v>
      </c>
      <c r="B190">
        <v>18.986813999999999</v>
      </c>
      <c r="C190" s="31">
        <f t="shared" si="12"/>
        <v>-2.876838631273252E-2</v>
      </c>
      <c r="D190">
        <v>1131.42</v>
      </c>
      <c r="E190" s="31">
        <f t="shared" si="13"/>
        <v>-2.8450973113432722E-2</v>
      </c>
      <c r="G190">
        <v>4.6766670000000001</v>
      </c>
      <c r="H190" s="35">
        <f t="shared" si="14"/>
        <v>-7.4839624031388274E-2</v>
      </c>
      <c r="J190">
        <v>20.57835</v>
      </c>
      <c r="K190" s="35">
        <f t="shared" si="15"/>
        <v>-6.8103079207030667E-2</v>
      </c>
      <c r="M190">
        <v>8.3012499999999996</v>
      </c>
      <c r="N190" s="35">
        <f t="shared" si="16"/>
        <v>-2.770667068212624E-2</v>
      </c>
      <c r="P190">
        <v>26.592216000000001</v>
      </c>
      <c r="Q190" s="35">
        <f t="shared" si="17"/>
        <v>-5.0674490610335077E-2</v>
      </c>
    </row>
    <row r="191" spans="1:17" x14ac:dyDescent="0.4">
      <c r="A191" s="87">
        <v>40819</v>
      </c>
      <c r="B191">
        <v>18.440594000000001</v>
      </c>
      <c r="C191" s="31">
        <f t="shared" si="12"/>
        <v>3.2269839030130906E-2</v>
      </c>
      <c r="D191">
        <v>1099.23</v>
      </c>
      <c r="E191" s="31">
        <f t="shared" si="13"/>
        <v>2.2488469201168114E-2</v>
      </c>
      <c r="G191">
        <v>4.3266669999999996</v>
      </c>
      <c r="H191" s="35">
        <f t="shared" si="14"/>
        <v>5.7781197397442426E-2</v>
      </c>
      <c r="J191">
        <v>19.176901000000001</v>
      </c>
      <c r="K191" s="35">
        <f t="shared" si="15"/>
        <v>1.2256933484716719E-2</v>
      </c>
      <c r="M191">
        <v>8.0712499999999991</v>
      </c>
      <c r="N191" s="35">
        <f t="shared" si="16"/>
        <v>5.4049868359919616E-2</v>
      </c>
      <c r="P191">
        <v>25.244668999999998</v>
      </c>
      <c r="Q191" s="35">
        <f t="shared" si="17"/>
        <v>2.5996577732906732E-2</v>
      </c>
    </row>
    <row r="192" spans="1:17" x14ac:dyDescent="0.4">
      <c r="A192" s="87">
        <v>40820</v>
      </c>
      <c r="B192">
        <v>19.035668999999999</v>
      </c>
      <c r="C192" s="31">
        <f t="shared" si="12"/>
        <v>2.414567095067684E-2</v>
      </c>
      <c r="D192">
        <v>1123.95</v>
      </c>
      <c r="E192" s="31">
        <f t="shared" si="13"/>
        <v>1.7865563414742582E-2</v>
      </c>
      <c r="G192">
        <v>4.5766669999999996</v>
      </c>
      <c r="H192" s="35">
        <f t="shared" si="14"/>
        <v>2.112148425917831E-2</v>
      </c>
      <c r="J192">
        <v>19.411950999999998</v>
      </c>
      <c r="K192" s="35">
        <f t="shared" si="15"/>
        <v>5.0262387330361653E-2</v>
      </c>
      <c r="M192">
        <v>8.5075000000000003</v>
      </c>
      <c r="N192" s="35">
        <f t="shared" si="16"/>
        <v>1.7484572436085772E-2</v>
      </c>
      <c r="P192">
        <v>25.900943999999999</v>
      </c>
      <c r="Q192" s="35">
        <f t="shared" si="17"/>
        <v>3.0743049365305003E-2</v>
      </c>
    </row>
    <row r="193" spans="1:17" x14ac:dyDescent="0.4">
      <c r="A193" s="87">
        <v>40821</v>
      </c>
      <c r="B193">
        <v>19.495297999999998</v>
      </c>
      <c r="C193" s="31">
        <f t="shared" si="12"/>
        <v>1.6855961883732336E-2</v>
      </c>
      <c r="D193">
        <v>1144.03</v>
      </c>
      <c r="E193" s="31">
        <f t="shared" si="13"/>
        <v>1.8303715811648344E-2</v>
      </c>
      <c r="G193">
        <v>4.6733330000000004</v>
      </c>
      <c r="H193" s="35">
        <f t="shared" si="14"/>
        <v>4.7789019100500534E-2</v>
      </c>
      <c r="J193">
        <v>20.387642</v>
      </c>
      <c r="K193" s="35">
        <f t="shared" si="15"/>
        <v>2.1100772713195631E-2</v>
      </c>
      <c r="M193">
        <v>8.65625</v>
      </c>
      <c r="N193" s="35">
        <f t="shared" si="16"/>
        <v>4.3465703971119207E-2</v>
      </c>
      <c r="P193">
        <v>26.697217999999999</v>
      </c>
      <c r="Q193" s="35">
        <f t="shared" si="17"/>
        <v>2.163229142452228E-2</v>
      </c>
    </row>
    <row r="194" spans="1:17" x14ac:dyDescent="0.4">
      <c r="A194" s="87">
        <v>40822</v>
      </c>
      <c r="B194">
        <v>19.823910000000001</v>
      </c>
      <c r="C194" s="31">
        <f t="shared" si="12"/>
        <v>-1.2656635345903104E-2</v>
      </c>
      <c r="D194">
        <v>1164.97</v>
      </c>
      <c r="E194" s="31">
        <f t="shared" si="13"/>
        <v>-8.163300342498082E-3</v>
      </c>
      <c r="G194">
        <v>4.8966669999999999</v>
      </c>
      <c r="H194" s="35">
        <f t="shared" si="14"/>
        <v>-3.131395293982623E-2</v>
      </c>
      <c r="J194">
        <v>20.817837000000001</v>
      </c>
      <c r="K194" s="35">
        <f t="shared" si="15"/>
        <v>-8.3084520260198174E-3</v>
      </c>
      <c r="M194">
        <v>9.0325000000000006</v>
      </c>
      <c r="N194" s="35">
        <f t="shared" si="16"/>
        <v>-3.1829504566842116E-2</v>
      </c>
      <c r="P194">
        <v>27.274740000000001</v>
      </c>
      <c r="Q194" s="35">
        <f t="shared" si="17"/>
        <v>1.6361952487906388E-2</v>
      </c>
    </row>
    <row r="195" spans="1:17" x14ac:dyDescent="0.4">
      <c r="A195" s="87">
        <v>40823</v>
      </c>
      <c r="B195">
        <v>19.573005999999999</v>
      </c>
      <c r="C195" s="31">
        <f t="shared" ref="C195:C258" si="18">(B196-B195)/B195</f>
        <v>2.9154847242166177E-2</v>
      </c>
      <c r="D195">
        <v>1155.46</v>
      </c>
      <c r="E195" s="31">
        <f t="shared" ref="E195:E258" si="19">(D196-D195)/D195</f>
        <v>3.4124937254426863E-2</v>
      </c>
      <c r="G195">
        <v>4.7433329999999998</v>
      </c>
      <c r="H195" s="35">
        <f t="shared" ref="H195:H258" si="20">(G196-G195)/G195</f>
        <v>3.7947999855797727E-2</v>
      </c>
      <c r="J195">
        <v>20.644873</v>
      </c>
      <c r="K195" s="35">
        <f t="shared" ref="K195:K258" si="21">(J196-J195)/J195</f>
        <v>5.3061455015974188E-2</v>
      </c>
      <c r="M195">
        <v>8.7449999999999992</v>
      </c>
      <c r="N195" s="35">
        <f t="shared" ref="N195:N258" si="22">(M196-M195)/M195</f>
        <v>6.4179531160663369E-2</v>
      </c>
      <c r="P195">
        <v>27.721008000000001</v>
      </c>
      <c r="Q195" s="35">
        <f t="shared" ref="Q195:Q258" si="23">(P196-P195)/P195</f>
        <v>6.3131362322755333E-2</v>
      </c>
    </row>
    <row r="196" spans="1:17" x14ac:dyDescent="0.4">
      <c r="A196" s="87">
        <v>40826</v>
      </c>
      <c r="B196">
        <v>20.143654000000002</v>
      </c>
      <c r="C196" s="31">
        <f t="shared" si="18"/>
        <v>-9.5901170661490554E-3</v>
      </c>
      <c r="D196">
        <v>1194.8900000000001</v>
      </c>
      <c r="E196" s="31">
        <f t="shared" si="19"/>
        <v>5.4398312815394183E-4</v>
      </c>
      <c r="G196">
        <v>4.9233330000000004</v>
      </c>
      <c r="H196" s="35">
        <f t="shared" si="20"/>
        <v>-1.3539608228815845E-3</v>
      </c>
      <c r="J196">
        <v>21.740320000000001</v>
      </c>
      <c r="K196" s="35">
        <f t="shared" si="21"/>
        <v>-1.2852202727466736E-2</v>
      </c>
      <c r="M196">
        <v>9.3062500000000004</v>
      </c>
      <c r="N196" s="35">
        <f t="shared" si="22"/>
        <v>1.1014103425117437E-2</v>
      </c>
      <c r="P196">
        <v>29.471073000000001</v>
      </c>
      <c r="Q196" s="35">
        <f t="shared" si="23"/>
        <v>8.0167423832854662E-3</v>
      </c>
    </row>
    <row r="197" spans="1:17" x14ac:dyDescent="0.4">
      <c r="A197" s="87">
        <v>40827</v>
      </c>
      <c r="B197">
        <v>19.950474</v>
      </c>
      <c r="C197" s="31">
        <f t="shared" si="18"/>
        <v>2.159161732197435E-2</v>
      </c>
      <c r="D197">
        <v>1195.54</v>
      </c>
      <c r="E197" s="31">
        <f t="shared" si="19"/>
        <v>9.7947371062449082E-3</v>
      </c>
      <c r="G197">
        <v>4.9166670000000003</v>
      </c>
      <c r="H197" s="35">
        <f t="shared" si="20"/>
        <v>1.4237287170353288E-2</v>
      </c>
      <c r="J197">
        <v>21.460909000000001</v>
      </c>
      <c r="K197" s="35">
        <f t="shared" si="21"/>
        <v>-2.6864658901447009E-3</v>
      </c>
      <c r="M197">
        <v>9.4087499999999995</v>
      </c>
      <c r="N197" s="35">
        <f t="shared" si="22"/>
        <v>-1.3551215623754432E-2</v>
      </c>
      <c r="P197">
        <v>29.707335</v>
      </c>
      <c r="Q197" s="35">
        <f t="shared" si="23"/>
        <v>1.9440249352558812E-2</v>
      </c>
    </row>
    <row r="198" spans="1:17" x14ac:dyDescent="0.4">
      <c r="A198" s="87">
        <v>40828</v>
      </c>
      <c r="B198">
        <v>20.381236999999999</v>
      </c>
      <c r="C198" s="31">
        <f t="shared" si="18"/>
        <v>4.5759734799218198E-3</v>
      </c>
      <c r="D198">
        <v>1207.25</v>
      </c>
      <c r="E198" s="31">
        <f t="shared" si="19"/>
        <v>-2.9737005591219034E-3</v>
      </c>
      <c r="G198">
        <v>4.9866669999999997</v>
      </c>
      <c r="H198" s="35">
        <f t="shared" si="20"/>
        <v>-2.4732752357436306E-2</v>
      </c>
      <c r="J198">
        <v>21.403255000000001</v>
      </c>
      <c r="K198" s="35">
        <f t="shared" si="21"/>
        <v>-2.068844201501484E-4</v>
      </c>
      <c r="M198">
        <v>9.28125</v>
      </c>
      <c r="N198" s="35">
        <f t="shared" si="22"/>
        <v>-1.0101010101010102E-2</v>
      </c>
      <c r="P198">
        <v>30.284852999999998</v>
      </c>
      <c r="Q198" s="35">
        <f t="shared" si="23"/>
        <v>2.8882425151620085E-4</v>
      </c>
    </row>
    <row r="199" spans="1:17" x14ac:dyDescent="0.4">
      <c r="A199" s="87">
        <v>40829</v>
      </c>
      <c r="B199">
        <v>20.474501</v>
      </c>
      <c r="C199" s="31">
        <f t="shared" si="18"/>
        <v>8.2416172193890934E-3</v>
      </c>
      <c r="D199">
        <v>1203.6600000000001</v>
      </c>
      <c r="E199" s="31">
        <f t="shared" si="19"/>
        <v>1.7380323347124475E-2</v>
      </c>
      <c r="G199">
        <v>4.8633329999999999</v>
      </c>
      <c r="H199" s="35">
        <f t="shared" si="20"/>
        <v>-2.1932695129040045E-2</v>
      </c>
      <c r="J199">
        <v>21.398827000000001</v>
      </c>
      <c r="K199" s="35">
        <f t="shared" si="21"/>
        <v>3.8134613640271049E-2</v>
      </c>
      <c r="M199">
        <v>9.1875</v>
      </c>
      <c r="N199" s="35">
        <f t="shared" si="22"/>
        <v>1.551020408163266E-2</v>
      </c>
      <c r="P199">
        <v>30.293600000000001</v>
      </c>
      <c r="Q199" s="35">
        <f t="shared" si="23"/>
        <v>-3.7549185306468402E-3</v>
      </c>
    </row>
    <row r="200" spans="1:17" x14ac:dyDescent="0.4">
      <c r="A200" s="87">
        <v>40830</v>
      </c>
      <c r="B200">
        <v>20.643243999999999</v>
      </c>
      <c r="C200" s="31">
        <f t="shared" si="18"/>
        <v>-2.0974513501850731E-2</v>
      </c>
      <c r="D200">
        <v>1224.58</v>
      </c>
      <c r="E200" s="31">
        <f t="shared" si="19"/>
        <v>-1.936990641689398E-2</v>
      </c>
      <c r="G200">
        <v>4.7566670000000002</v>
      </c>
      <c r="H200" s="35">
        <f t="shared" si="20"/>
        <v>-4.274715888246957E-2</v>
      </c>
      <c r="J200">
        <v>22.214863000000001</v>
      </c>
      <c r="K200" s="35">
        <f t="shared" si="21"/>
        <v>-5.9493187061293244E-2</v>
      </c>
      <c r="M200">
        <v>9.33</v>
      </c>
      <c r="N200" s="35">
        <f t="shared" si="22"/>
        <v>-2.8938906752411529E-2</v>
      </c>
      <c r="P200">
        <v>30.179849999999998</v>
      </c>
      <c r="Q200" s="35">
        <f t="shared" si="23"/>
        <v>-2.4934882048784128E-2</v>
      </c>
    </row>
    <row r="201" spans="1:17" x14ac:dyDescent="0.4">
      <c r="A201" s="87">
        <v>40833</v>
      </c>
      <c r="B201">
        <v>20.210262</v>
      </c>
      <c r="C201" s="31">
        <f t="shared" si="18"/>
        <v>5.0542640169632478E-3</v>
      </c>
      <c r="D201">
        <v>1200.8599999999999</v>
      </c>
      <c r="E201" s="31">
        <f t="shared" si="19"/>
        <v>2.0418699931715779E-2</v>
      </c>
      <c r="G201">
        <v>4.5533330000000003</v>
      </c>
      <c r="H201" s="35">
        <f t="shared" si="20"/>
        <v>2.3426136414797651E-2</v>
      </c>
      <c r="J201">
        <v>20.893229999999999</v>
      </c>
      <c r="K201" s="35">
        <f t="shared" si="21"/>
        <v>3.39633938840476E-2</v>
      </c>
      <c r="M201">
        <v>9.06</v>
      </c>
      <c r="N201" s="35">
        <f t="shared" si="22"/>
        <v>1.0071743929359682E-2</v>
      </c>
      <c r="P201">
        <v>29.427319000000001</v>
      </c>
      <c r="Q201" s="35">
        <f t="shared" si="23"/>
        <v>1.6354463007656254E-2</v>
      </c>
    </row>
    <row r="202" spans="1:17" x14ac:dyDescent="0.4">
      <c r="A202" s="87">
        <v>40834</v>
      </c>
      <c r="B202">
        <v>20.31241</v>
      </c>
      <c r="C202" s="31">
        <f t="shared" si="18"/>
        <v>-2.0771538187738434E-3</v>
      </c>
      <c r="D202">
        <v>1225.3800000000001</v>
      </c>
      <c r="E202" s="31">
        <f t="shared" si="19"/>
        <v>-1.2649137410435945E-2</v>
      </c>
      <c r="G202">
        <v>4.66</v>
      </c>
      <c r="H202" s="35">
        <f t="shared" si="20"/>
        <v>-4.2203218884120104E-2</v>
      </c>
      <c r="J202">
        <v>21.602834999999999</v>
      </c>
      <c r="K202" s="35">
        <f t="shared" si="21"/>
        <v>-1.4986782984733278E-2</v>
      </c>
      <c r="M202">
        <v>9.1512499999999992</v>
      </c>
      <c r="N202" s="35">
        <f t="shared" si="22"/>
        <v>-2.6225925420024419E-2</v>
      </c>
      <c r="P202">
        <v>29.908587000000001</v>
      </c>
      <c r="Q202" s="35">
        <f t="shared" si="23"/>
        <v>-1.4628374118777331E-2</v>
      </c>
    </row>
    <row r="203" spans="1:17" x14ac:dyDescent="0.4">
      <c r="A203" s="87">
        <v>40835</v>
      </c>
      <c r="B203">
        <v>20.270218</v>
      </c>
      <c r="C203" s="31">
        <f t="shared" si="18"/>
        <v>6.5724996149523658E-3</v>
      </c>
      <c r="D203">
        <v>1209.8800000000001</v>
      </c>
      <c r="E203" s="31">
        <f t="shared" si="19"/>
        <v>4.5541706615532043E-3</v>
      </c>
      <c r="G203">
        <v>4.4633330000000004</v>
      </c>
      <c r="H203" s="35">
        <f t="shared" si="20"/>
        <v>2.9126215767454475E-2</v>
      </c>
      <c r="J203">
        <v>21.279077999999998</v>
      </c>
      <c r="K203" s="35">
        <f t="shared" si="21"/>
        <v>8.128359696787631E-3</v>
      </c>
      <c r="M203">
        <v>8.9112500000000008</v>
      </c>
      <c r="N203" s="35">
        <f t="shared" si="22"/>
        <v>5.3303408612708015E-3</v>
      </c>
      <c r="P203">
        <v>29.471073000000001</v>
      </c>
      <c r="Q203" s="35">
        <f t="shared" si="23"/>
        <v>1.9893065990505297E-2</v>
      </c>
    </row>
    <row r="204" spans="1:17" x14ac:dyDescent="0.4">
      <c r="A204" s="87">
        <v>40836</v>
      </c>
      <c r="B204">
        <v>20.403444</v>
      </c>
      <c r="C204" s="31">
        <f t="shared" si="18"/>
        <v>2.6771215682999387E-2</v>
      </c>
      <c r="D204">
        <v>1215.3900000000001</v>
      </c>
      <c r="E204" s="31">
        <f t="shared" si="19"/>
        <v>1.8808777429467002E-2</v>
      </c>
      <c r="G204">
        <v>4.5933330000000003</v>
      </c>
      <c r="H204" s="35">
        <f t="shared" si="20"/>
        <v>2.6850655068987993E-2</v>
      </c>
      <c r="J204">
        <v>21.452041999999999</v>
      </c>
      <c r="K204" s="35">
        <f t="shared" si="21"/>
        <v>3.3492056373934147E-2</v>
      </c>
      <c r="M204">
        <v>8.9587500000000002</v>
      </c>
      <c r="N204" s="35">
        <f t="shared" si="22"/>
        <v>2.0092088740058571E-2</v>
      </c>
      <c r="P204">
        <v>30.057342999999999</v>
      </c>
      <c r="Q204" s="35">
        <f t="shared" si="23"/>
        <v>3.6972363126042157E-2</v>
      </c>
    </row>
    <row r="205" spans="1:17" x14ac:dyDescent="0.4">
      <c r="A205" s="87">
        <v>40837</v>
      </c>
      <c r="B205">
        <v>20.949669</v>
      </c>
      <c r="C205" s="31">
        <f t="shared" si="18"/>
        <v>7.6310513545583686E-3</v>
      </c>
      <c r="D205">
        <v>1238.25</v>
      </c>
      <c r="E205" s="31">
        <f t="shared" si="19"/>
        <v>1.2873006258833074E-2</v>
      </c>
      <c r="G205">
        <v>4.7166670000000002</v>
      </c>
      <c r="H205" s="35">
        <f t="shared" si="20"/>
        <v>3.0388619760521603E-2</v>
      </c>
      <c r="J205">
        <v>22.170515000000002</v>
      </c>
      <c r="K205" s="35">
        <f t="shared" si="21"/>
        <v>5.9411700630319052E-2</v>
      </c>
      <c r="M205">
        <v>9.1387499999999999</v>
      </c>
      <c r="N205" s="35">
        <f t="shared" si="22"/>
        <v>4.4043222541375993E-2</v>
      </c>
      <c r="P205">
        <v>31.168634000000001</v>
      </c>
      <c r="Q205" s="35">
        <f t="shared" si="23"/>
        <v>6.7377030382531006E-3</v>
      </c>
    </row>
    <row r="206" spans="1:17" x14ac:dyDescent="0.4">
      <c r="A206" s="87">
        <v>40840</v>
      </c>
      <c r="B206">
        <v>21.109537</v>
      </c>
      <c r="C206" s="31">
        <f t="shared" si="18"/>
        <v>-1.3884293151479373E-2</v>
      </c>
      <c r="D206">
        <v>1254.19</v>
      </c>
      <c r="E206" s="31">
        <f t="shared" si="19"/>
        <v>-2.0044809797558662E-2</v>
      </c>
      <c r="G206">
        <v>4.8600000000000003</v>
      </c>
      <c r="H206" s="35">
        <f t="shared" si="20"/>
        <v>-4.1838065843621527E-2</v>
      </c>
      <c r="J206">
        <v>23.487703</v>
      </c>
      <c r="K206" s="35">
        <f t="shared" si="21"/>
        <v>3.5876390296658622E-2</v>
      </c>
      <c r="M206">
        <v>9.5412499999999998</v>
      </c>
      <c r="N206" s="35">
        <f t="shared" si="22"/>
        <v>5.0045853530721961E-2</v>
      </c>
      <c r="P206">
        <v>31.378639</v>
      </c>
      <c r="Q206" s="35">
        <f t="shared" si="23"/>
        <v>-2.3145554528352826E-2</v>
      </c>
    </row>
    <row r="207" spans="1:17" x14ac:dyDescent="0.4">
      <c r="A207" s="87">
        <v>40841</v>
      </c>
      <c r="B207">
        <v>20.816445999999999</v>
      </c>
      <c r="C207" s="31">
        <f t="shared" si="18"/>
        <v>4.9066492906618686E-3</v>
      </c>
      <c r="D207">
        <v>1229.05</v>
      </c>
      <c r="E207" s="31">
        <f t="shared" si="19"/>
        <v>1.0536593303771243E-2</v>
      </c>
      <c r="G207">
        <v>4.6566669999999997</v>
      </c>
      <c r="H207" s="35">
        <f t="shared" si="20"/>
        <v>1.8611165453746237E-2</v>
      </c>
      <c r="J207">
        <v>24.330356999999999</v>
      </c>
      <c r="K207" s="35">
        <f t="shared" si="21"/>
        <v>-1.6770407437917995E-2</v>
      </c>
      <c r="M207">
        <v>10.018750000000001</v>
      </c>
      <c r="N207" s="35">
        <f t="shared" si="22"/>
        <v>3.4185901434809665E-2</v>
      </c>
      <c r="P207">
        <v>30.652363000000001</v>
      </c>
      <c r="Q207" s="35">
        <f t="shared" si="23"/>
        <v>-1.3417138509027909E-2</v>
      </c>
    </row>
    <row r="208" spans="1:17" x14ac:dyDescent="0.4">
      <c r="A208" s="87">
        <v>40842</v>
      </c>
      <c r="B208">
        <v>20.918585</v>
      </c>
      <c r="C208" s="31">
        <f t="shared" si="18"/>
        <v>1.7195570350480218E-2</v>
      </c>
      <c r="D208">
        <v>1242</v>
      </c>
      <c r="E208" s="31">
        <f t="shared" si="19"/>
        <v>3.4291465378421836E-2</v>
      </c>
      <c r="G208">
        <v>4.7433329999999998</v>
      </c>
      <c r="H208" s="35">
        <f t="shared" si="20"/>
        <v>-5.270555535527445E-2</v>
      </c>
      <c r="J208">
        <v>23.922326999999999</v>
      </c>
      <c r="K208" s="35">
        <f t="shared" si="21"/>
        <v>2.6325950648530209E-2</v>
      </c>
      <c r="M208">
        <v>10.36125</v>
      </c>
      <c r="N208" s="35">
        <f t="shared" si="22"/>
        <v>3.7519604294848588E-2</v>
      </c>
      <c r="P208">
        <v>30.241095999999999</v>
      </c>
      <c r="Q208" s="35">
        <f t="shared" si="23"/>
        <v>6.250011573654618E-2</v>
      </c>
    </row>
    <row r="209" spans="1:17" x14ac:dyDescent="0.4">
      <c r="A209" s="87">
        <v>40843</v>
      </c>
      <c r="B209">
        <v>21.278292</v>
      </c>
      <c r="C209" s="31">
        <f t="shared" si="18"/>
        <v>9.6002536293797059E-3</v>
      </c>
      <c r="D209">
        <v>1284.5899999999999</v>
      </c>
      <c r="E209" s="31">
        <f t="shared" si="19"/>
        <v>3.8922924824262995E-4</v>
      </c>
      <c r="G209">
        <v>4.4933329999999998</v>
      </c>
      <c r="H209" s="35">
        <f t="shared" si="20"/>
        <v>2.8189987254450162E-2</v>
      </c>
      <c r="J209">
        <v>24.552105000000001</v>
      </c>
      <c r="K209" s="35">
        <f t="shared" si="21"/>
        <v>-8.4899848709509666E-3</v>
      </c>
      <c r="M209">
        <v>10.75</v>
      </c>
      <c r="N209" s="35">
        <f t="shared" si="22"/>
        <v>-1.9767441860465314E-3</v>
      </c>
      <c r="P209">
        <v>32.131168000000002</v>
      </c>
      <c r="Q209" s="35">
        <f t="shared" si="23"/>
        <v>9.2592961451011535E-3</v>
      </c>
    </row>
    <row r="210" spans="1:17" x14ac:dyDescent="0.4">
      <c r="A210" s="87">
        <v>40844</v>
      </c>
      <c r="B210">
        <v>21.482569000000002</v>
      </c>
      <c r="C210" s="31">
        <f t="shared" si="18"/>
        <v>-4.1342355283487198E-3</v>
      </c>
      <c r="D210">
        <v>1285.0899999999999</v>
      </c>
      <c r="E210" s="31">
        <f t="shared" si="19"/>
        <v>-2.4737567018652363E-2</v>
      </c>
      <c r="G210">
        <v>4.62</v>
      </c>
      <c r="H210" s="35">
        <f t="shared" si="20"/>
        <v>2.8859956709956596E-2</v>
      </c>
      <c r="J210">
        <v>24.343658000000001</v>
      </c>
      <c r="K210" s="35">
        <f t="shared" si="21"/>
        <v>-2.0950877637206447E-2</v>
      </c>
      <c r="M210">
        <v>10.72875</v>
      </c>
      <c r="N210" s="35">
        <f t="shared" si="22"/>
        <v>-1.6544331818711427E-2</v>
      </c>
      <c r="P210">
        <v>32.42868</v>
      </c>
      <c r="Q210" s="35">
        <f t="shared" si="23"/>
        <v>-4.9379314853395237E-2</v>
      </c>
    </row>
    <row r="211" spans="1:17" x14ac:dyDescent="0.4">
      <c r="A211" s="87">
        <v>40847</v>
      </c>
      <c r="B211">
        <v>21.393754999999999</v>
      </c>
      <c r="C211" s="31">
        <f t="shared" si="18"/>
        <v>-2.5635471659837105E-2</v>
      </c>
      <c r="D211">
        <v>1253.3</v>
      </c>
      <c r="E211" s="31">
        <f t="shared" si="19"/>
        <v>-2.7942232506183662E-2</v>
      </c>
      <c r="G211">
        <v>4.7533329999999996</v>
      </c>
      <c r="H211" s="35">
        <f t="shared" si="20"/>
        <v>1.6830295710399436E-2</v>
      </c>
      <c r="J211">
        <v>23.833637</v>
      </c>
      <c r="K211" s="35">
        <f t="shared" si="21"/>
        <v>-1.4142407220517753E-2</v>
      </c>
      <c r="M211">
        <v>10.55125</v>
      </c>
      <c r="N211" s="35">
        <f t="shared" si="22"/>
        <v>-2.795877265726809E-2</v>
      </c>
      <c r="P211">
        <v>30.827373999999999</v>
      </c>
      <c r="Q211" s="35">
        <f t="shared" si="23"/>
        <v>-3.4629676857976924E-2</v>
      </c>
    </row>
    <row r="212" spans="1:17" x14ac:dyDescent="0.4">
      <c r="A212" s="87">
        <v>40848</v>
      </c>
      <c r="B212">
        <v>20.845316</v>
      </c>
      <c r="C212" s="31">
        <f t="shared" si="18"/>
        <v>1.1290641984031352E-2</v>
      </c>
      <c r="D212">
        <v>1218.28</v>
      </c>
      <c r="E212" s="31">
        <f t="shared" si="19"/>
        <v>1.6104672160751319E-2</v>
      </c>
      <c r="G212">
        <v>4.8333329999999997</v>
      </c>
      <c r="H212" s="35">
        <f t="shared" si="20"/>
        <v>-1.1724000808551757E-2</v>
      </c>
      <c r="J212">
        <v>23.496572</v>
      </c>
      <c r="K212" s="35">
        <f t="shared" si="21"/>
        <v>3.0954941001606534E-2</v>
      </c>
      <c r="M212">
        <v>10.25625</v>
      </c>
      <c r="N212" s="35">
        <f t="shared" si="22"/>
        <v>2.132845825716027E-2</v>
      </c>
      <c r="P212">
        <v>29.759831999999999</v>
      </c>
      <c r="Q212" s="35">
        <f t="shared" si="23"/>
        <v>3.2343529358633549E-2</v>
      </c>
    </row>
    <row r="213" spans="1:17" x14ac:dyDescent="0.4">
      <c r="A213" s="87">
        <v>40849</v>
      </c>
      <c r="B213">
        <v>21.080673000000001</v>
      </c>
      <c r="C213" s="31">
        <f t="shared" si="18"/>
        <v>7.7943906250050876E-3</v>
      </c>
      <c r="D213">
        <v>1237.9000000000001</v>
      </c>
      <c r="E213" s="31">
        <f t="shared" si="19"/>
        <v>1.8781807900476611E-2</v>
      </c>
      <c r="G213">
        <v>4.7766669999999998</v>
      </c>
      <c r="H213" s="35">
        <f t="shared" si="20"/>
        <v>1.4654569807776067E-2</v>
      </c>
      <c r="J213">
        <v>24.223907000000001</v>
      </c>
      <c r="K213" s="35">
        <f t="shared" si="21"/>
        <v>3.4787534479883463E-3</v>
      </c>
      <c r="M213">
        <v>10.475</v>
      </c>
      <c r="N213" s="35">
        <f t="shared" si="22"/>
        <v>2.3389021479713699E-2</v>
      </c>
      <c r="P213">
        <v>30.722370000000002</v>
      </c>
      <c r="Q213" s="35">
        <f t="shared" si="23"/>
        <v>1.5949908812373532E-2</v>
      </c>
    </row>
    <row r="214" spans="1:17" x14ac:dyDescent="0.4">
      <c r="A214" s="87">
        <v>40850</v>
      </c>
      <c r="B214">
        <v>21.244983999999999</v>
      </c>
      <c r="C214" s="31">
        <f t="shared" si="18"/>
        <v>-1.358711308043339E-2</v>
      </c>
      <c r="D214">
        <v>1261.1500000000001</v>
      </c>
      <c r="E214" s="31">
        <f t="shared" si="19"/>
        <v>-6.2799825556040696E-3</v>
      </c>
      <c r="G214">
        <v>4.8466670000000001</v>
      </c>
      <c r="H214" s="35">
        <f t="shared" si="20"/>
        <v>-1.9257357685188704E-2</v>
      </c>
      <c r="J214">
        <v>24.308176</v>
      </c>
      <c r="K214" s="35">
        <f t="shared" si="21"/>
        <v>-9.304976235156413E-3</v>
      </c>
      <c r="M214">
        <v>10.72</v>
      </c>
      <c r="N214" s="35">
        <f t="shared" si="22"/>
        <v>-1.7024253731343374E-2</v>
      </c>
      <c r="P214">
        <v>31.212389000000002</v>
      </c>
      <c r="Q214" s="35">
        <f t="shared" si="23"/>
        <v>-1.7381687765073036E-2</v>
      </c>
    </row>
    <row r="215" spans="1:17" x14ac:dyDescent="0.4">
      <c r="A215" s="87">
        <v>40851</v>
      </c>
      <c r="B215">
        <v>20.956326000000001</v>
      </c>
      <c r="C215" s="31">
        <f t="shared" si="18"/>
        <v>-6.145208850062746E-3</v>
      </c>
      <c r="D215">
        <v>1253.23</v>
      </c>
      <c r="E215" s="31">
        <f t="shared" si="19"/>
        <v>6.295731828953881E-3</v>
      </c>
      <c r="G215">
        <v>4.7533329999999996</v>
      </c>
      <c r="H215" s="35">
        <f t="shared" si="20"/>
        <v>2.8051895375309078E-3</v>
      </c>
      <c r="J215">
        <v>24.081989</v>
      </c>
      <c r="K215" s="35">
        <f t="shared" si="21"/>
        <v>-5.156301665946281E-3</v>
      </c>
      <c r="M215">
        <v>10.5375</v>
      </c>
      <c r="N215" s="35">
        <f t="shared" si="22"/>
        <v>-9.4899169632265377E-3</v>
      </c>
      <c r="P215">
        <v>30.669865000000001</v>
      </c>
      <c r="Q215" s="35">
        <f t="shared" si="23"/>
        <v>-1.0556257746814424E-2</v>
      </c>
    </row>
    <row r="216" spans="1:17" x14ac:dyDescent="0.4">
      <c r="A216" s="87">
        <v>40854</v>
      </c>
      <c r="B216">
        <v>20.827545000000001</v>
      </c>
      <c r="C216" s="31">
        <f t="shared" si="18"/>
        <v>1.7270542447513599E-2</v>
      </c>
      <c r="D216">
        <v>1261.1199999999999</v>
      </c>
      <c r="E216" s="31">
        <f t="shared" si="19"/>
        <v>1.1735600101497228E-2</v>
      </c>
      <c r="G216">
        <v>4.766667</v>
      </c>
      <c r="H216" s="35">
        <f t="shared" si="20"/>
        <v>6.9929365739204849E-3</v>
      </c>
      <c r="J216">
        <v>23.957815</v>
      </c>
      <c r="K216" s="35">
        <f t="shared" si="21"/>
        <v>5.7385032817057211E-3</v>
      </c>
      <c r="M216">
        <v>10.4375</v>
      </c>
      <c r="N216" s="35">
        <f t="shared" si="22"/>
        <v>3.233532934131689E-3</v>
      </c>
      <c r="P216">
        <v>30.346105999999999</v>
      </c>
      <c r="Q216" s="35">
        <f t="shared" si="23"/>
        <v>3.2295313276767684E-2</v>
      </c>
    </row>
    <row r="217" spans="1:17" x14ac:dyDescent="0.4">
      <c r="A217" s="87">
        <v>40855</v>
      </c>
      <c r="B217">
        <v>21.187248</v>
      </c>
      <c r="C217" s="31">
        <f t="shared" si="18"/>
        <v>-3.2068204421829588E-2</v>
      </c>
      <c r="D217">
        <v>1275.92</v>
      </c>
      <c r="E217" s="31">
        <f t="shared" si="19"/>
        <v>-3.6695090601291745E-2</v>
      </c>
      <c r="G217">
        <v>4.8</v>
      </c>
      <c r="H217" s="35">
        <f t="shared" si="20"/>
        <v>-5.972229166666658E-2</v>
      </c>
      <c r="J217">
        <v>24.095296999999999</v>
      </c>
      <c r="K217" s="35">
        <f t="shared" si="21"/>
        <v>-4.9144320570109569E-2</v>
      </c>
      <c r="M217">
        <v>10.47125</v>
      </c>
      <c r="N217" s="35">
        <f t="shared" si="22"/>
        <v>-3.4379849588157999E-2</v>
      </c>
      <c r="P217">
        <v>31.326142999999998</v>
      </c>
      <c r="Q217" s="35">
        <f t="shared" si="23"/>
        <v>-6.0614675735854162E-2</v>
      </c>
    </row>
    <row r="218" spans="1:17" x14ac:dyDescent="0.4">
      <c r="A218" s="87">
        <v>40856</v>
      </c>
      <c r="B218">
        <v>20.507811</v>
      </c>
      <c r="C218" s="31">
        <f t="shared" si="18"/>
        <v>1.6890247330638965E-2</v>
      </c>
      <c r="D218">
        <v>1229.0999999999999</v>
      </c>
      <c r="E218" s="31">
        <f t="shared" si="19"/>
        <v>8.624196566593554E-3</v>
      </c>
      <c r="G218">
        <v>4.5133330000000003</v>
      </c>
      <c r="H218" s="35">
        <f t="shared" si="20"/>
        <v>-1.4769572730396938E-3</v>
      </c>
      <c r="J218">
        <v>22.911149999999999</v>
      </c>
      <c r="K218" s="35">
        <f t="shared" si="21"/>
        <v>7.5495992126104281E-3</v>
      </c>
      <c r="M218">
        <v>10.11125</v>
      </c>
      <c r="N218" s="35">
        <f t="shared" si="22"/>
        <v>1.3598714303374884E-3</v>
      </c>
      <c r="P218">
        <v>29.427319000000001</v>
      </c>
      <c r="Q218" s="35">
        <f t="shared" si="23"/>
        <v>1.3678276298292789E-2</v>
      </c>
    </row>
    <row r="219" spans="1:17" x14ac:dyDescent="0.4">
      <c r="A219" s="87">
        <v>40857</v>
      </c>
      <c r="B219">
        <v>20.854192999999999</v>
      </c>
      <c r="C219" s="31">
        <f t="shared" si="18"/>
        <v>2.374357041770938E-2</v>
      </c>
      <c r="D219">
        <v>1239.7</v>
      </c>
      <c r="E219" s="31">
        <f t="shared" si="19"/>
        <v>1.9480519480519369E-2</v>
      </c>
      <c r="G219">
        <v>4.5066670000000002</v>
      </c>
      <c r="H219" s="35">
        <f t="shared" si="20"/>
        <v>2.81063588678729E-2</v>
      </c>
      <c r="J219">
        <v>23.084119999999999</v>
      </c>
      <c r="K219" s="35">
        <f t="shared" si="21"/>
        <v>2.7665642008445755E-2</v>
      </c>
      <c r="M219">
        <v>10.125</v>
      </c>
      <c r="N219" s="35">
        <f t="shared" si="22"/>
        <v>3.5802469135802539E-2</v>
      </c>
      <c r="P219">
        <v>29.829834000000002</v>
      </c>
      <c r="Q219" s="35">
        <f t="shared" si="23"/>
        <v>4.3414522521311977E-2</v>
      </c>
    </row>
    <row r="220" spans="1:17" x14ac:dyDescent="0.4">
      <c r="A220" s="87">
        <v>40858</v>
      </c>
      <c r="B220">
        <v>21.349346000000001</v>
      </c>
      <c r="C220" s="31">
        <f t="shared" si="18"/>
        <v>-4.1605489929293351E-3</v>
      </c>
      <c r="D220">
        <v>1263.8499999999999</v>
      </c>
      <c r="E220" s="31">
        <f t="shared" si="19"/>
        <v>-9.5501839617042669E-3</v>
      </c>
      <c r="G220">
        <v>4.6333330000000004</v>
      </c>
      <c r="H220" s="35">
        <f t="shared" si="20"/>
        <v>-3.812935526110469E-2</v>
      </c>
      <c r="J220">
        <v>23.722757000000001</v>
      </c>
      <c r="K220" s="35">
        <f t="shared" si="21"/>
        <v>-1.9068989325313281E-2</v>
      </c>
      <c r="M220">
        <v>10.487500000000001</v>
      </c>
      <c r="N220" s="35">
        <f t="shared" si="22"/>
        <v>-1.1323003575685373E-2</v>
      </c>
      <c r="P220">
        <v>31.124881999999999</v>
      </c>
      <c r="Q220" s="35">
        <f t="shared" si="23"/>
        <v>8.432803054482733E-4</v>
      </c>
    </row>
    <row r="221" spans="1:17" x14ac:dyDescent="0.4">
      <c r="A221" s="87">
        <v>40861</v>
      </c>
      <c r="B221">
        <v>21.260521000000001</v>
      </c>
      <c r="C221" s="31">
        <f t="shared" si="18"/>
        <v>2.0889892585416276E-3</v>
      </c>
      <c r="D221">
        <v>1251.78</v>
      </c>
      <c r="E221" s="31">
        <f t="shared" si="19"/>
        <v>4.8171403920816537E-3</v>
      </c>
      <c r="G221">
        <v>4.4566670000000004</v>
      </c>
      <c r="H221" s="35">
        <f t="shared" si="20"/>
        <v>-3.5153400512086846E-2</v>
      </c>
      <c r="J221">
        <v>23.270388000000001</v>
      </c>
      <c r="K221" s="35">
        <f t="shared" si="21"/>
        <v>-2.8707299594660893E-3</v>
      </c>
      <c r="M221">
        <v>10.36875</v>
      </c>
      <c r="N221" s="35">
        <f t="shared" si="22"/>
        <v>3.9783001808318058E-3</v>
      </c>
      <c r="P221">
        <v>31.151129000000001</v>
      </c>
      <c r="Q221" s="35">
        <f t="shared" si="23"/>
        <v>-7.8650439924666162E-3</v>
      </c>
    </row>
    <row r="222" spans="1:17" x14ac:dyDescent="0.4">
      <c r="A222" s="87">
        <v>40862</v>
      </c>
      <c r="B222">
        <v>21.304933999999999</v>
      </c>
      <c r="C222" s="31">
        <f t="shared" si="18"/>
        <v>-2.3449779285868728E-2</v>
      </c>
      <c r="D222">
        <v>1257.81</v>
      </c>
      <c r="E222" s="31">
        <f t="shared" si="19"/>
        <v>-1.6616182094274862E-2</v>
      </c>
      <c r="G222">
        <v>4.3</v>
      </c>
      <c r="H222" s="35">
        <f t="shared" si="20"/>
        <v>-4.0309999999999888E-2</v>
      </c>
      <c r="J222">
        <v>23.203585</v>
      </c>
      <c r="K222" s="35">
        <f t="shared" si="21"/>
        <v>-2.3032690853590127E-2</v>
      </c>
      <c r="M222">
        <v>10.41</v>
      </c>
      <c r="N222" s="35">
        <f t="shared" si="22"/>
        <v>-2.9178674351585096E-2</v>
      </c>
      <c r="P222">
        <v>30.906123999999998</v>
      </c>
      <c r="Q222" s="35">
        <f t="shared" si="23"/>
        <v>-2.0385150852303489E-2</v>
      </c>
    </row>
    <row r="223" spans="1:17" x14ac:dyDescent="0.4">
      <c r="A223" s="87">
        <v>40863</v>
      </c>
      <c r="B223">
        <v>20.805337999999999</v>
      </c>
      <c r="C223" s="31">
        <f t="shared" si="18"/>
        <v>-1.9316869545690566E-2</v>
      </c>
      <c r="D223">
        <v>1236.9100000000001</v>
      </c>
      <c r="E223" s="31">
        <f t="shared" si="19"/>
        <v>-1.6799928854969216E-2</v>
      </c>
      <c r="G223">
        <v>4.1266670000000003</v>
      </c>
      <c r="H223" s="35">
        <f t="shared" si="20"/>
        <v>-8.0777053249026318E-3</v>
      </c>
      <c r="J223">
        <v>22.669143999999999</v>
      </c>
      <c r="K223" s="35">
        <f t="shared" si="21"/>
        <v>-2.7897921509519648E-2</v>
      </c>
      <c r="M223">
        <v>10.106249999999999</v>
      </c>
      <c r="N223" s="35">
        <f t="shared" si="22"/>
        <v>-2.7829313543599261E-2</v>
      </c>
      <c r="P223">
        <v>30.276098000000001</v>
      </c>
      <c r="Q223" s="35">
        <f t="shared" si="23"/>
        <v>-1.8208125763101962E-2</v>
      </c>
    </row>
    <row r="224" spans="1:17" x14ac:dyDescent="0.4">
      <c r="A224" s="87">
        <v>40864</v>
      </c>
      <c r="B224">
        <v>20.403444</v>
      </c>
      <c r="C224" s="31">
        <f t="shared" si="18"/>
        <v>9.3591062371626288E-3</v>
      </c>
      <c r="D224">
        <v>1216.1300000000001</v>
      </c>
      <c r="E224" s="31">
        <f t="shared" si="19"/>
        <v>-3.9469464613159626E-4</v>
      </c>
      <c r="G224">
        <v>4.0933330000000003</v>
      </c>
      <c r="H224" s="35">
        <f t="shared" si="20"/>
        <v>3.2574921219454935E-3</v>
      </c>
      <c r="J224">
        <v>22.036722000000001</v>
      </c>
      <c r="K224" s="35">
        <f t="shared" si="21"/>
        <v>-1.3540716264424482E-2</v>
      </c>
      <c r="M224">
        <v>9.8249999999999993</v>
      </c>
      <c r="N224" s="35">
        <f t="shared" si="22"/>
        <v>-2.1755725190839615E-2</v>
      </c>
      <c r="P224">
        <v>29.724827000000001</v>
      </c>
      <c r="Q224" s="35">
        <f t="shared" si="23"/>
        <v>-5.8846431637771105E-4</v>
      </c>
    </row>
    <row r="225" spans="1:17" x14ac:dyDescent="0.4">
      <c r="A225" s="87">
        <v>40865</v>
      </c>
      <c r="B225">
        <v>20.594401999999999</v>
      </c>
      <c r="C225" s="31">
        <f t="shared" si="18"/>
        <v>-1.8221213706520793E-2</v>
      </c>
      <c r="D225">
        <v>1215.6500000000001</v>
      </c>
      <c r="E225" s="31">
        <f t="shared" si="19"/>
        <v>-1.8648459671780589E-2</v>
      </c>
      <c r="G225">
        <v>4.1066669999999998</v>
      </c>
      <c r="H225" s="35">
        <f t="shared" si="20"/>
        <v>-1.7857303745348725E-2</v>
      </c>
      <c r="J225">
        <v>21.738329</v>
      </c>
      <c r="K225" s="35">
        <f t="shared" si="21"/>
        <v>-3.0117034294586269E-2</v>
      </c>
      <c r="M225">
        <v>9.6112500000000001</v>
      </c>
      <c r="N225" s="35">
        <f t="shared" si="22"/>
        <v>-1.560671088568088E-2</v>
      </c>
      <c r="P225">
        <v>29.707335</v>
      </c>
      <c r="Q225" s="35">
        <f t="shared" si="23"/>
        <v>-2.7393302024567325E-2</v>
      </c>
    </row>
    <row r="226" spans="1:17" x14ac:dyDescent="0.4">
      <c r="A226" s="87">
        <v>40868</v>
      </c>
      <c r="B226">
        <v>20.219147</v>
      </c>
      <c r="C226" s="31">
        <f t="shared" si="18"/>
        <v>6.25971016482547E-3</v>
      </c>
      <c r="D226">
        <v>1192.98</v>
      </c>
      <c r="E226" s="31">
        <f t="shared" si="19"/>
        <v>-4.1408908783047947E-3</v>
      </c>
      <c r="G226">
        <v>4.0333329999999998</v>
      </c>
      <c r="H226" s="35">
        <f t="shared" si="20"/>
        <v>-7.4380171436378428E-3</v>
      </c>
      <c r="J226">
        <v>21.083635000000001</v>
      </c>
      <c r="K226" s="35">
        <f t="shared" si="21"/>
        <v>-6.1256040526219864E-3</v>
      </c>
      <c r="M226">
        <v>9.4612499999999997</v>
      </c>
      <c r="N226" s="35">
        <f t="shared" si="22"/>
        <v>-8.3234244946491665E-3</v>
      </c>
      <c r="P226">
        <v>28.893553000000001</v>
      </c>
      <c r="Q226" s="35">
        <f t="shared" si="23"/>
        <v>8.4796078903830226E-3</v>
      </c>
    </row>
    <row r="227" spans="1:17" x14ac:dyDescent="0.4">
      <c r="A227" s="87">
        <v>40869</v>
      </c>
      <c r="B227">
        <v>20.345713</v>
      </c>
      <c r="C227" s="31">
        <f t="shared" si="18"/>
        <v>-7.6393488888789772E-3</v>
      </c>
      <c r="D227">
        <v>1188.04</v>
      </c>
      <c r="E227" s="31">
        <f t="shared" si="19"/>
        <v>-2.2095215649304736E-2</v>
      </c>
      <c r="G227">
        <v>4.0033329999999996</v>
      </c>
      <c r="H227" s="35">
        <f t="shared" si="20"/>
        <v>2.664454843002087E-2</v>
      </c>
      <c r="J227">
        <v>20.954484999999998</v>
      </c>
      <c r="K227" s="35">
        <f t="shared" si="21"/>
        <v>-1.3602720372273364E-2</v>
      </c>
      <c r="M227">
        <v>9.3825000000000003</v>
      </c>
      <c r="N227" s="35">
        <f t="shared" si="22"/>
        <v>1.8252065014655004E-2</v>
      </c>
      <c r="P227">
        <v>29.138559000000001</v>
      </c>
      <c r="Q227" s="35">
        <f t="shared" si="23"/>
        <v>-2.4324195304235866E-2</v>
      </c>
    </row>
    <row r="228" spans="1:17" x14ac:dyDescent="0.4">
      <c r="A228" s="87">
        <v>40870</v>
      </c>
      <c r="B228">
        <v>20.190284999999999</v>
      </c>
      <c r="C228" s="31">
        <f t="shared" si="18"/>
        <v>-7.1481903301514075E-3</v>
      </c>
      <c r="D228">
        <v>1161.79</v>
      </c>
      <c r="E228" s="31">
        <f t="shared" si="19"/>
        <v>-2.6855111508963677E-3</v>
      </c>
      <c r="G228">
        <v>4.1100000000000003</v>
      </c>
      <c r="H228" s="35">
        <f t="shared" si="20"/>
        <v>-1.2165450121654674E-2</v>
      </c>
      <c r="J228">
        <v>20.669447000000002</v>
      </c>
      <c r="K228" s="35">
        <f t="shared" si="21"/>
        <v>-1.4220893282727916E-2</v>
      </c>
      <c r="M228">
        <v>9.5537500000000009</v>
      </c>
      <c r="N228" s="35">
        <f t="shared" si="22"/>
        <v>-2.2765929608792475E-2</v>
      </c>
      <c r="P228">
        <v>28.429787000000001</v>
      </c>
      <c r="Q228" s="35">
        <f t="shared" si="23"/>
        <v>-1.477387079966524E-2</v>
      </c>
    </row>
    <row r="229" spans="1:17" x14ac:dyDescent="0.4">
      <c r="A229" s="87">
        <v>40872</v>
      </c>
      <c r="B229">
        <v>20.045960999999998</v>
      </c>
      <c r="C229" s="31">
        <f t="shared" si="18"/>
        <v>5.128454555009869E-2</v>
      </c>
      <c r="D229">
        <v>1158.67</v>
      </c>
      <c r="E229" s="31">
        <f t="shared" si="19"/>
        <v>2.924042220822139E-2</v>
      </c>
      <c r="G229">
        <v>4.0599999999999996</v>
      </c>
      <c r="H229" s="35">
        <f t="shared" si="20"/>
        <v>6.0755418719211932E-2</v>
      </c>
      <c r="J229">
        <v>20.375509000000001</v>
      </c>
      <c r="K229" s="35">
        <f t="shared" si="21"/>
        <v>4.7650343360747464E-2</v>
      </c>
      <c r="M229">
        <v>9.3362499999999997</v>
      </c>
      <c r="N229" s="35">
        <f t="shared" si="22"/>
        <v>6.587227205783909E-2</v>
      </c>
      <c r="P229">
        <v>28.009768999999999</v>
      </c>
      <c r="Q229" s="35">
        <f t="shared" si="23"/>
        <v>2.8428545769156467E-2</v>
      </c>
    </row>
    <row r="230" spans="1:17" x14ac:dyDescent="0.4">
      <c r="A230" s="87">
        <v>40875</v>
      </c>
      <c r="B230">
        <v>21.074009</v>
      </c>
      <c r="C230" s="31">
        <f t="shared" si="18"/>
        <v>-4.2165683805109859E-4</v>
      </c>
      <c r="D230">
        <v>1192.55</v>
      </c>
      <c r="E230" s="31">
        <f t="shared" si="19"/>
        <v>2.2137436585468956E-3</v>
      </c>
      <c r="G230">
        <v>4.306667</v>
      </c>
      <c r="H230" s="35">
        <f t="shared" si="20"/>
        <v>2.4767645141823062E-2</v>
      </c>
      <c r="J230">
        <v>21.346409000000001</v>
      </c>
      <c r="K230" s="35">
        <f t="shared" si="21"/>
        <v>-3.9642264888674963E-3</v>
      </c>
      <c r="M230">
        <v>9.9512499999999999</v>
      </c>
      <c r="N230" s="35">
        <f t="shared" si="22"/>
        <v>-1.6329606833312364E-2</v>
      </c>
      <c r="P230">
        <v>28.806045999999998</v>
      </c>
      <c r="Q230" s="35">
        <f t="shared" si="23"/>
        <v>1.2150574223203411E-3</v>
      </c>
    </row>
    <row r="231" spans="1:17" x14ac:dyDescent="0.4">
      <c r="A231" s="87">
        <v>40876</v>
      </c>
      <c r="B231">
        <v>21.065123</v>
      </c>
      <c r="C231" s="31">
        <f t="shared" si="18"/>
        <v>1.380860676673957E-2</v>
      </c>
      <c r="D231">
        <v>1195.19</v>
      </c>
      <c r="E231" s="31">
        <f t="shared" si="19"/>
        <v>4.3315288782536654E-2</v>
      </c>
      <c r="G231">
        <v>4.4133329999999997</v>
      </c>
      <c r="H231" s="35">
        <f t="shared" si="20"/>
        <v>1.6616466511817717E-2</v>
      </c>
      <c r="J231">
        <v>21.261787000000002</v>
      </c>
      <c r="K231" s="35">
        <f t="shared" si="21"/>
        <v>6.4097246388556031E-2</v>
      </c>
      <c r="M231">
        <v>9.7887500000000003</v>
      </c>
      <c r="N231" s="35">
        <f t="shared" si="22"/>
        <v>3.8564678840505628E-2</v>
      </c>
      <c r="P231">
        <v>28.841047</v>
      </c>
      <c r="Q231" s="35">
        <f t="shared" si="23"/>
        <v>6.9478233574530049E-2</v>
      </c>
    </row>
    <row r="232" spans="1:17" x14ac:dyDescent="0.4">
      <c r="A232" s="87">
        <v>40877</v>
      </c>
      <c r="B232">
        <v>21.356003000000001</v>
      </c>
      <c r="C232" s="31">
        <f t="shared" si="18"/>
        <v>-5.9485382166317071E-3</v>
      </c>
      <c r="D232">
        <v>1246.96</v>
      </c>
      <c r="E232" s="31">
        <f t="shared" si="19"/>
        <v>-1.9086418168987851E-3</v>
      </c>
      <c r="G232">
        <v>4.4866669999999997</v>
      </c>
      <c r="H232" s="35">
        <f t="shared" si="20"/>
        <v>-3.8633132345235265E-2</v>
      </c>
      <c r="J232">
        <v>22.624609</v>
      </c>
      <c r="K232" s="35">
        <f t="shared" si="21"/>
        <v>-1.0236375797698921E-2</v>
      </c>
      <c r="M232">
        <v>10.16625</v>
      </c>
      <c r="N232" s="35">
        <f t="shared" si="22"/>
        <v>6.5166605188737388E-3</v>
      </c>
      <c r="P232">
        <v>30.844871999999999</v>
      </c>
      <c r="Q232" s="35">
        <f t="shared" si="23"/>
        <v>-1.7021078900894701E-2</v>
      </c>
    </row>
    <row r="233" spans="1:17" x14ac:dyDescent="0.4">
      <c r="A233" s="87">
        <v>40878</v>
      </c>
      <c r="B233">
        <v>21.228966</v>
      </c>
      <c r="C233" s="31">
        <f t="shared" si="18"/>
        <v>1.0498627205865889E-2</v>
      </c>
      <c r="D233">
        <v>1244.58</v>
      </c>
      <c r="E233" s="31">
        <f t="shared" si="19"/>
        <v>-2.4104517186517103E-4</v>
      </c>
      <c r="G233">
        <v>4.3133330000000001</v>
      </c>
      <c r="H233" s="35">
        <f t="shared" si="20"/>
        <v>-1.0819011655255947E-2</v>
      </c>
      <c r="J233">
        <v>22.393014999999998</v>
      </c>
      <c r="K233" s="35">
        <f t="shared" si="21"/>
        <v>1.2331032690327809E-2</v>
      </c>
      <c r="M233">
        <v>10.2325</v>
      </c>
      <c r="N233" s="35">
        <f t="shared" si="22"/>
        <v>-2.4431956999750818E-4</v>
      </c>
      <c r="P233">
        <v>30.319859000000001</v>
      </c>
      <c r="Q233" s="35">
        <f t="shared" si="23"/>
        <v>4.6173367758734459E-3</v>
      </c>
    </row>
    <row r="234" spans="1:17" x14ac:dyDescent="0.4">
      <c r="A234" s="87">
        <v>40879</v>
      </c>
      <c r="B234">
        <v>21.451841000000002</v>
      </c>
      <c r="C234" s="31">
        <f t="shared" si="18"/>
        <v>3.6365643396294072E-3</v>
      </c>
      <c r="D234">
        <v>1244.28</v>
      </c>
      <c r="E234" s="31">
        <f t="shared" si="19"/>
        <v>1.028707364901787E-2</v>
      </c>
      <c r="G234">
        <v>4.266667</v>
      </c>
      <c r="H234" s="35">
        <f t="shared" si="20"/>
        <v>1.7187420532232739E-2</v>
      </c>
      <c r="J234">
        <v>22.669143999999999</v>
      </c>
      <c r="K234" s="35">
        <f t="shared" si="21"/>
        <v>3.8506747321380951E-2</v>
      </c>
      <c r="M234">
        <v>10.23</v>
      </c>
      <c r="N234" s="35">
        <f t="shared" si="22"/>
        <v>2.7003910068426121E-2</v>
      </c>
      <c r="P234">
        <v>30.459855999999998</v>
      </c>
      <c r="Q234" s="35">
        <f t="shared" si="23"/>
        <v>-2.3843645222748268E-2</v>
      </c>
    </row>
    <row r="235" spans="1:17" x14ac:dyDescent="0.4">
      <c r="A235" s="87">
        <v>40882</v>
      </c>
      <c r="B235">
        <v>21.529852000000002</v>
      </c>
      <c r="C235" s="31">
        <f t="shared" si="18"/>
        <v>-3.6233876572862667E-3</v>
      </c>
      <c r="D235">
        <v>1257.08</v>
      </c>
      <c r="E235" s="31">
        <f t="shared" si="19"/>
        <v>1.1057371050371496E-3</v>
      </c>
      <c r="G235">
        <v>4.34</v>
      </c>
      <c r="H235" s="35">
        <f t="shared" si="20"/>
        <v>2.304147465437739E-3</v>
      </c>
      <c r="J235">
        <v>23.542058999999998</v>
      </c>
      <c r="K235" s="35">
        <f t="shared" si="21"/>
        <v>2.8376999649860724E-2</v>
      </c>
      <c r="M235">
        <v>10.50625</v>
      </c>
      <c r="N235" s="35">
        <f t="shared" si="22"/>
        <v>-1.68947055324212E-2</v>
      </c>
      <c r="P235">
        <v>29.733581999999998</v>
      </c>
      <c r="Q235" s="35">
        <f t="shared" si="23"/>
        <v>7.0629229939399808E-3</v>
      </c>
    </row>
    <row r="236" spans="1:17" x14ac:dyDescent="0.4">
      <c r="A236" s="87">
        <v>40883</v>
      </c>
      <c r="B236">
        <v>21.451841000000002</v>
      </c>
      <c r="C236" s="31">
        <f t="shared" si="18"/>
        <v>-3.7403782733613101E-3</v>
      </c>
      <c r="D236">
        <v>1258.47</v>
      </c>
      <c r="E236" s="31">
        <f t="shared" si="19"/>
        <v>2.018323837675879E-3</v>
      </c>
      <c r="G236">
        <v>4.3499999999999996</v>
      </c>
      <c r="H236" s="35">
        <f t="shared" si="20"/>
        <v>-1.1494252873563178E-2</v>
      </c>
      <c r="J236">
        <v>24.210111999999999</v>
      </c>
      <c r="K236" s="35">
        <f t="shared" si="21"/>
        <v>-2.9249348371457227E-2</v>
      </c>
      <c r="M236">
        <v>10.328749999999999</v>
      </c>
      <c r="N236" s="35">
        <f t="shared" si="22"/>
        <v>-4.9618782524506432E-3</v>
      </c>
      <c r="P236">
        <v>29.943587999999998</v>
      </c>
      <c r="Q236" s="35">
        <f t="shared" si="23"/>
        <v>-2.9223284798066489E-3</v>
      </c>
    </row>
    <row r="237" spans="1:17" x14ac:dyDescent="0.4">
      <c r="A237" s="87">
        <v>40884</v>
      </c>
      <c r="B237">
        <v>21.371603</v>
      </c>
      <c r="C237" s="31">
        <f t="shared" si="18"/>
        <v>-7.4039368970123679E-3</v>
      </c>
      <c r="D237">
        <v>1261.01</v>
      </c>
      <c r="E237" s="31">
        <f t="shared" si="19"/>
        <v>-2.114178317380519E-2</v>
      </c>
      <c r="G237">
        <v>4.3</v>
      </c>
      <c r="H237" s="35">
        <f t="shared" si="20"/>
        <v>-3.6434186046511552E-2</v>
      </c>
      <c r="J237">
        <v>23.501982000000002</v>
      </c>
      <c r="K237" s="35">
        <f t="shared" si="21"/>
        <v>-2.3877518074858668E-2</v>
      </c>
      <c r="M237">
        <v>10.2775</v>
      </c>
      <c r="N237" s="35">
        <f t="shared" si="22"/>
        <v>-2.8216978837265788E-2</v>
      </c>
      <c r="P237">
        <v>29.856083000000002</v>
      </c>
      <c r="Q237" s="35">
        <f t="shared" si="23"/>
        <v>-3.2532298359433158E-2</v>
      </c>
    </row>
    <row r="238" spans="1:17" x14ac:dyDescent="0.4">
      <c r="A238" s="87">
        <v>40885</v>
      </c>
      <c r="B238">
        <v>21.213369</v>
      </c>
      <c r="C238" s="31">
        <f t="shared" si="18"/>
        <v>2.6265794933374397E-2</v>
      </c>
      <c r="D238">
        <v>1234.3499999999999</v>
      </c>
      <c r="E238" s="31">
        <f t="shared" si="19"/>
        <v>1.6883379916555391E-2</v>
      </c>
      <c r="G238">
        <v>4.1433330000000002</v>
      </c>
      <c r="H238" s="35">
        <f t="shared" si="20"/>
        <v>2.4135158820205772E-2</v>
      </c>
      <c r="J238">
        <v>22.940812999999999</v>
      </c>
      <c r="K238" s="35">
        <f t="shared" si="21"/>
        <v>7.3773758584755296E-3</v>
      </c>
      <c r="M238">
        <v>9.9875000000000007</v>
      </c>
      <c r="N238" s="35">
        <f t="shared" si="22"/>
        <v>3.5043804755944895E-2</v>
      </c>
      <c r="P238">
        <v>28.884796000000001</v>
      </c>
      <c r="Q238" s="35">
        <f t="shared" si="23"/>
        <v>1.1511730946619798E-2</v>
      </c>
    </row>
    <row r="239" spans="1:17" x14ac:dyDescent="0.4">
      <c r="A239" s="87">
        <v>40886</v>
      </c>
      <c r="B239">
        <v>21.770555000000002</v>
      </c>
      <c r="C239" s="31">
        <f t="shared" si="18"/>
        <v>-7.4731213788533125E-3</v>
      </c>
      <c r="D239">
        <v>1255.19</v>
      </c>
      <c r="E239" s="31">
        <f t="shared" si="19"/>
        <v>-1.4914076753320236E-2</v>
      </c>
      <c r="G239">
        <v>4.2433329999999998</v>
      </c>
      <c r="H239" s="35">
        <f t="shared" si="20"/>
        <v>-2.0424039310607989E-2</v>
      </c>
      <c r="J239">
        <v>23.110056</v>
      </c>
      <c r="K239" s="35">
        <f t="shared" si="21"/>
        <v>-3.2183176016535836E-2</v>
      </c>
      <c r="M239">
        <v>10.3375</v>
      </c>
      <c r="N239" s="35">
        <f t="shared" si="22"/>
        <v>-4.3288996372430451E-2</v>
      </c>
      <c r="P239">
        <v>29.217310000000001</v>
      </c>
      <c r="Q239" s="35">
        <f t="shared" si="23"/>
        <v>-5.0314385547471738E-2</v>
      </c>
    </row>
    <row r="240" spans="1:17" x14ac:dyDescent="0.4">
      <c r="A240" s="87">
        <v>40889</v>
      </c>
      <c r="B240">
        <v>21.607861</v>
      </c>
      <c r="C240" s="31">
        <f t="shared" si="18"/>
        <v>-1.9598052764223182E-2</v>
      </c>
      <c r="D240">
        <v>1236.47</v>
      </c>
      <c r="E240" s="31">
        <f t="shared" si="19"/>
        <v>-8.686017452910309E-3</v>
      </c>
      <c r="G240">
        <v>4.1566669999999997</v>
      </c>
      <c r="H240" s="35">
        <f t="shared" si="20"/>
        <v>-1.2830953261350874E-2</v>
      </c>
      <c r="J240">
        <v>22.366301</v>
      </c>
      <c r="K240" s="35">
        <f t="shared" si="21"/>
        <v>-4.7988981280364648E-2</v>
      </c>
      <c r="M240">
        <v>9.89</v>
      </c>
      <c r="N240" s="35">
        <f t="shared" si="22"/>
        <v>-5.8645096056622853E-2</v>
      </c>
      <c r="P240">
        <v>27.747259</v>
      </c>
      <c r="Q240" s="35">
        <f t="shared" si="23"/>
        <v>-1.1352833085242795E-2</v>
      </c>
    </row>
    <row r="241" spans="1:17" x14ac:dyDescent="0.4">
      <c r="A241" s="87">
        <v>40890</v>
      </c>
      <c r="B241">
        <v>21.184388999999999</v>
      </c>
      <c r="C241" s="31">
        <f t="shared" si="18"/>
        <v>-6.9436980221614947E-3</v>
      </c>
      <c r="D241">
        <v>1225.73</v>
      </c>
      <c r="E241" s="31">
        <f t="shared" si="19"/>
        <v>-1.1348339356954697E-2</v>
      </c>
      <c r="G241">
        <v>4.1033330000000001</v>
      </c>
      <c r="H241" s="35">
        <f t="shared" si="20"/>
        <v>-3.4118605533599182E-2</v>
      </c>
      <c r="J241">
        <v>21.292964999999999</v>
      </c>
      <c r="K241" s="35">
        <f t="shared" si="21"/>
        <v>-1.2550624114583372E-3</v>
      </c>
      <c r="M241">
        <v>9.31</v>
      </c>
      <c r="N241" s="35">
        <f t="shared" si="22"/>
        <v>-6.5789473684211746E-3</v>
      </c>
      <c r="P241">
        <v>27.432248999999999</v>
      </c>
      <c r="Q241" s="35">
        <f t="shared" si="23"/>
        <v>-1.0207329337087791E-2</v>
      </c>
    </row>
    <row r="242" spans="1:17" x14ac:dyDescent="0.4">
      <c r="A242" s="87">
        <v>40891</v>
      </c>
      <c r="B242">
        <v>21.037291</v>
      </c>
      <c r="C242" s="31">
        <f t="shared" si="18"/>
        <v>-3.2840730301254427E-3</v>
      </c>
      <c r="D242">
        <v>1211.82</v>
      </c>
      <c r="E242" s="31">
        <f t="shared" si="19"/>
        <v>3.2430558993910515E-3</v>
      </c>
      <c r="G242">
        <v>3.963333</v>
      </c>
      <c r="H242" s="35">
        <f t="shared" si="20"/>
        <v>1.1774685599216567E-2</v>
      </c>
      <c r="J242">
        <v>21.266241000000001</v>
      </c>
      <c r="K242" s="35">
        <f t="shared" si="21"/>
        <v>-1.9686130708290173E-2</v>
      </c>
      <c r="M242">
        <v>9.2487499999999994</v>
      </c>
      <c r="N242" s="35">
        <f t="shared" si="22"/>
        <v>1.8921475875118337E-3</v>
      </c>
      <c r="P242">
        <v>27.152239000000002</v>
      </c>
      <c r="Q242" s="35">
        <f t="shared" si="23"/>
        <v>3.5448273713264574E-3</v>
      </c>
    </row>
    <row r="243" spans="1:17" x14ac:dyDescent="0.4">
      <c r="A243" s="87">
        <v>40892</v>
      </c>
      <c r="B243">
        <v>20.968202999999999</v>
      </c>
      <c r="C243" s="31">
        <f t="shared" si="18"/>
        <v>-4.3582657035511792E-3</v>
      </c>
      <c r="D243">
        <v>1215.75</v>
      </c>
      <c r="E243" s="31">
        <f t="shared" si="19"/>
        <v>3.2161217355542518E-3</v>
      </c>
      <c r="G243">
        <v>4.01</v>
      </c>
      <c r="H243" s="35">
        <f t="shared" si="20"/>
        <v>1.6625187032418907E-2</v>
      </c>
      <c r="J243">
        <v>20.847591000000001</v>
      </c>
      <c r="K243" s="35">
        <f t="shared" si="21"/>
        <v>-1.2176418848585547E-2</v>
      </c>
      <c r="M243">
        <v>9.2662499999999994</v>
      </c>
      <c r="N243" s="35">
        <f t="shared" si="22"/>
        <v>0</v>
      </c>
      <c r="P243">
        <v>27.248488999999999</v>
      </c>
      <c r="Q243" s="35">
        <f t="shared" si="23"/>
        <v>-6.4216404806885963E-4</v>
      </c>
    </row>
    <row r="244" spans="1:17" x14ac:dyDescent="0.4">
      <c r="A244" s="87">
        <v>40893</v>
      </c>
      <c r="B244">
        <v>20.876818</v>
      </c>
      <c r="C244" s="31">
        <f t="shared" si="18"/>
        <v>-3.0961135935563154E-3</v>
      </c>
      <c r="D244">
        <v>1219.6600000000001</v>
      </c>
      <c r="E244" s="31">
        <f t="shared" si="19"/>
        <v>-1.1732777987308079E-2</v>
      </c>
      <c r="G244">
        <v>4.0766669999999996</v>
      </c>
      <c r="H244" s="35">
        <f t="shared" si="20"/>
        <v>-2.2076858374745698E-2</v>
      </c>
      <c r="J244">
        <v>20.593741999999999</v>
      </c>
      <c r="K244" s="35">
        <f t="shared" si="21"/>
        <v>-9.0830991278805628E-3</v>
      </c>
      <c r="M244">
        <v>9.2662499999999994</v>
      </c>
      <c r="N244" s="35">
        <f t="shared" si="22"/>
        <v>-2.8328611898016921E-2</v>
      </c>
      <c r="P244">
        <v>27.230991</v>
      </c>
      <c r="Q244" s="35">
        <f t="shared" si="23"/>
        <v>-8.6761073072955906E-3</v>
      </c>
    </row>
    <row r="245" spans="1:17" x14ac:dyDescent="0.4">
      <c r="A245" s="87">
        <v>40896</v>
      </c>
      <c r="B245">
        <v>20.812180999999999</v>
      </c>
      <c r="C245" s="31">
        <f t="shared" si="18"/>
        <v>2.6775665654647125E-3</v>
      </c>
      <c r="D245">
        <v>1205.3499999999999</v>
      </c>
      <c r="E245" s="31">
        <f t="shared" si="19"/>
        <v>2.9825361928070726E-2</v>
      </c>
      <c r="G245">
        <v>3.9866670000000002</v>
      </c>
      <c r="H245" s="35">
        <f t="shared" si="20"/>
        <v>2.2575248948557631E-2</v>
      </c>
      <c r="J245">
        <v>20.406687000000002</v>
      </c>
      <c r="K245" s="35">
        <f t="shared" si="21"/>
        <v>8.2931148990523004E-3</v>
      </c>
      <c r="M245">
        <v>9.0037500000000001</v>
      </c>
      <c r="N245" s="35">
        <f t="shared" si="22"/>
        <v>4.3037623212550643E-3</v>
      </c>
      <c r="P245">
        <v>26.994731999999999</v>
      </c>
      <c r="Q245" s="35">
        <f t="shared" si="23"/>
        <v>5.1215511233821509E-2</v>
      </c>
    </row>
    <row r="246" spans="1:17" x14ac:dyDescent="0.4">
      <c r="A246" s="87">
        <v>40897</v>
      </c>
      <c r="B246">
        <v>20.867906999999999</v>
      </c>
      <c r="C246" s="31">
        <f t="shared" si="18"/>
        <v>2.9050637421376257E-2</v>
      </c>
      <c r="D246">
        <v>1241.3</v>
      </c>
      <c r="E246" s="31">
        <f t="shared" si="19"/>
        <v>1.9495690002417408E-3</v>
      </c>
      <c r="G246">
        <v>4.0766669999999996</v>
      </c>
      <c r="H246" s="35">
        <f t="shared" si="20"/>
        <v>3.1070970476617339E-2</v>
      </c>
      <c r="J246">
        <v>20.575921999999998</v>
      </c>
      <c r="K246" s="35">
        <f t="shared" si="21"/>
        <v>0</v>
      </c>
      <c r="M246">
        <v>9.0425000000000004</v>
      </c>
      <c r="N246" s="35">
        <f t="shared" si="22"/>
        <v>-1.6864805087088732E-2</v>
      </c>
      <c r="P246">
        <v>28.377281</v>
      </c>
      <c r="Q246" s="35">
        <f t="shared" si="23"/>
        <v>-1.2334515065061606E-3</v>
      </c>
    </row>
    <row r="247" spans="1:17" x14ac:dyDescent="0.4">
      <c r="A247" s="87">
        <v>40898</v>
      </c>
      <c r="B247">
        <v>21.474132999999998</v>
      </c>
      <c r="C247" s="31">
        <f t="shared" si="18"/>
        <v>-1.587975635617038E-2</v>
      </c>
      <c r="D247">
        <v>1243.72</v>
      </c>
      <c r="E247" s="31">
        <f t="shared" si="19"/>
        <v>8.2655260026372277E-3</v>
      </c>
      <c r="G247">
        <v>4.2033329999999998</v>
      </c>
      <c r="H247" s="35">
        <f t="shared" si="20"/>
        <v>2.3790644233994012E-3</v>
      </c>
      <c r="J247">
        <v>20.575921999999998</v>
      </c>
      <c r="K247" s="35">
        <f t="shared" si="21"/>
        <v>1.0823330298395599E-3</v>
      </c>
      <c r="M247">
        <v>8.89</v>
      </c>
      <c r="N247" s="35">
        <f t="shared" si="22"/>
        <v>-7.4521934758155382E-3</v>
      </c>
      <c r="P247">
        <v>28.342279000000001</v>
      </c>
      <c r="Q247" s="35">
        <f t="shared" si="23"/>
        <v>5.2485193586584104E-3</v>
      </c>
    </row>
    <row r="248" spans="1:17" x14ac:dyDescent="0.4">
      <c r="A248" s="87">
        <v>40899</v>
      </c>
      <c r="B248">
        <v>21.133129</v>
      </c>
      <c r="C248" s="31">
        <f t="shared" si="18"/>
        <v>2.1936505474414149E-2</v>
      </c>
      <c r="D248">
        <v>1254</v>
      </c>
      <c r="E248" s="31">
        <f t="shared" si="19"/>
        <v>9.0350877192981877E-3</v>
      </c>
      <c r="G248">
        <v>4.2133330000000004</v>
      </c>
      <c r="H248" s="35">
        <f t="shared" si="20"/>
        <v>7.9115512588252505E-3</v>
      </c>
      <c r="J248">
        <v>20.598192000000001</v>
      </c>
      <c r="K248" s="35">
        <f t="shared" si="21"/>
        <v>6.0539779413648622E-3</v>
      </c>
      <c r="M248">
        <v>8.8237500000000004</v>
      </c>
      <c r="N248" s="35">
        <f t="shared" si="22"/>
        <v>3.6690749397931766E-2</v>
      </c>
      <c r="P248">
        <v>28.491033999999999</v>
      </c>
      <c r="Q248" s="35">
        <f t="shared" si="23"/>
        <v>1.535570804485344E-3</v>
      </c>
    </row>
    <row r="249" spans="1:17" x14ac:dyDescent="0.4">
      <c r="A249" s="87">
        <v>40900</v>
      </c>
      <c r="B249">
        <v>21.596716000000001</v>
      </c>
      <c r="C249" s="31">
        <f t="shared" si="18"/>
        <v>8.978170570006952E-3</v>
      </c>
      <c r="D249">
        <v>1265.33</v>
      </c>
      <c r="E249" s="31">
        <f t="shared" si="19"/>
        <v>7.9030766677575356E-5</v>
      </c>
      <c r="G249">
        <v>4.2466670000000004</v>
      </c>
      <c r="H249" s="35">
        <f t="shared" si="20"/>
        <v>2.354787884239519E-3</v>
      </c>
      <c r="J249">
        <v>20.722892999999999</v>
      </c>
      <c r="K249" s="35">
        <f t="shared" si="21"/>
        <v>-6.4464937400379762E-4</v>
      </c>
      <c r="M249">
        <v>9.1475000000000009</v>
      </c>
      <c r="N249" s="35">
        <f t="shared" si="22"/>
        <v>7.1057666028969116E-3</v>
      </c>
      <c r="P249">
        <v>28.534783999999998</v>
      </c>
      <c r="Q249" s="35">
        <f t="shared" si="23"/>
        <v>8.2798944614405727E-3</v>
      </c>
    </row>
    <row r="250" spans="1:17" x14ac:dyDescent="0.4">
      <c r="A250" s="87">
        <v>40904</v>
      </c>
      <c r="B250">
        <v>21.790614999999999</v>
      </c>
      <c r="C250" s="31">
        <f t="shared" si="18"/>
        <v>-1.3705395648539407E-2</v>
      </c>
      <c r="D250">
        <v>1265.43</v>
      </c>
      <c r="E250" s="31">
        <f t="shared" si="19"/>
        <v>-1.2477971914685098E-2</v>
      </c>
      <c r="G250">
        <v>4.2566670000000002</v>
      </c>
      <c r="H250" s="35">
        <f t="shared" si="20"/>
        <v>-3.2106575402774069E-2</v>
      </c>
      <c r="J250">
        <v>20.709534000000001</v>
      </c>
      <c r="K250" s="35">
        <f t="shared" si="21"/>
        <v>-1.8709595300406126E-2</v>
      </c>
      <c r="M250">
        <v>9.2125000000000004</v>
      </c>
      <c r="N250" s="35">
        <f t="shared" si="22"/>
        <v>-1.5603799185888815E-2</v>
      </c>
      <c r="P250">
        <v>28.771049000000001</v>
      </c>
      <c r="Q250" s="35">
        <f t="shared" si="23"/>
        <v>-2.1897880748108969E-2</v>
      </c>
    </row>
    <row r="251" spans="1:17" x14ac:dyDescent="0.4">
      <c r="A251" s="87">
        <v>40905</v>
      </c>
      <c r="B251">
        <v>21.491966000000001</v>
      </c>
      <c r="C251" s="31">
        <f t="shared" si="18"/>
        <v>1.0680967948674297E-2</v>
      </c>
      <c r="D251">
        <v>1249.6400000000001</v>
      </c>
      <c r="E251" s="31">
        <f t="shared" si="19"/>
        <v>1.0707083640088251E-2</v>
      </c>
      <c r="G251">
        <v>4.12</v>
      </c>
      <c r="H251" s="35">
        <f t="shared" si="20"/>
        <v>-2.4271844660193657E-3</v>
      </c>
      <c r="J251">
        <v>20.322067000000001</v>
      </c>
      <c r="K251" s="35">
        <f t="shared" si="21"/>
        <v>1.928573505834805E-2</v>
      </c>
      <c r="M251">
        <v>9.0687499999999996</v>
      </c>
      <c r="N251" s="35">
        <f t="shared" si="22"/>
        <v>-9.7863542384561512E-3</v>
      </c>
      <c r="P251">
        <v>28.141024000000002</v>
      </c>
      <c r="Q251" s="35">
        <f t="shared" si="23"/>
        <v>7.462699296230244E-3</v>
      </c>
    </row>
    <row r="252" spans="1:17" x14ac:dyDescent="0.4">
      <c r="A252" s="87">
        <v>40906</v>
      </c>
      <c r="B252">
        <v>21.721520999999999</v>
      </c>
      <c r="C252" s="31">
        <f t="shared" si="18"/>
        <v>-1.1183885327367207E-2</v>
      </c>
      <c r="D252">
        <v>1263.02</v>
      </c>
      <c r="E252" s="31">
        <f t="shared" si="19"/>
        <v>-4.2913018004466065E-3</v>
      </c>
      <c r="G252">
        <v>4.1100000000000003</v>
      </c>
      <c r="H252" s="35">
        <f t="shared" si="20"/>
        <v>-1.7031630170316371E-2</v>
      </c>
      <c r="J252">
        <v>20.713992999999999</v>
      </c>
      <c r="K252" s="35">
        <f t="shared" si="21"/>
        <v>8.5985352993031322E-4</v>
      </c>
      <c r="M252">
        <v>8.98</v>
      </c>
      <c r="N252" s="35">
        <f t="shared" si="22"/>
        <v>-6.959910913139916E-4</v>
      </c>
      <c r="P252">
        <v>28.351032</v>
      </c>
      <c r="Q252" s="35">
        <f t="shared" si="23"/>
        <v>6.4813160945957227E-3</v>
      </c>
    </row>
    <row r="253" spans="1:17" x14ac:dyDescent="0.4">
      <c r="A253" s="87">
        <v>40907</v>
      </c>
      <c r="B253">
        <v>21.478590000000001</v>
      </c>
      <c r="C253" s="31">
        <f t="shared" si="18"/>
        <v>4.5654300398675716E-3</v>
      </c>
      <c r="D253">
        <v>1257.5999999999999</v>
      </c>
      <c r="E253" s="31">
        <f t="shared" si="19"/>
        <v>1.5473918575063644E-2</v>
      </c>
      <c r="G253">
        <v>4.04</v>
      </c>
      <c r="H253" s="35">
        <f t="shared" si="20"/>
        <v>3.7953712871287112E-2</v>
      </c>
      <c r="J253">
        <v>20.731804</v>
      </c>
      <c r="K253" s="35">
        <f t="shared" si="21"/>
        <v>-1.4608135403942606E-2</v>
      </c>
      <c r="M253">
        <v>8.9737500000000008</v>
      </c>
      <c r="N253" s="35">
        <f t="shared" si="22"/>
        <v>5.4325114918512404E-3</v>
      </c>
      <c r="P253">
        <v>28.534783999999998</v>
      </c>
      <c r="Q253" s="35">
        <f t="shared" si="23"/>
        <v>4.0478421003642531E-2</v>
      </c>
    </row>
    <row r="254" spans="1:17" x14ac:dyDescent="0.4">
      <c r="A254" s="87">
        <v>40911</v>
      </c>
      <c r="B254">
        <v>21.576649</v>
      </c>
      <c r="C254" s="31">
        <f t="shared" si="18"/>
        <v>1.4564541509666391E-2</v>
      </c>
      <c r="D254">
        <v>1277.06</v>
      </c>
      <c r="E254" s="31">
        <f t="shared" si="19"/>
        <v>1.8793165552128256E-4</v>
      </c>
      <c r="G254">
        <v>4.193333</v>
      </c>
      <c r="H254" s="35">
        <f t="shared" si="20"/>
        <v>-3.1795709999659608E-3</v>
      </c>
      <c r="J254">
        <v>20.428951000000001</v>
      </c>
      <c r="K254" s="35">
        <f t="shared" si="21"/>
        <v>-1.8094419042857364E-2</v>
      </c>
      <c r="M254">
        <v>9.0225000000000009</v>
      </c>
      <c r="N254" s="35">
        <f t="shared" si="22"/>
        <v>6.6500415627596251E-3</v>
      </c>
      <c r="P254">
        <v>29.689827000000001</v>
      </c>
      <c r="Q254" s="35">
        <f t="shared" si="23"/>
        <v>-8.8416816979095363E-3</v>
      </c>
    </row>
    <row r="255" spans="1:17" x14ac:dyDescent="0.4">
      <c r="A255" s="87">
        <v>40912</v>
      </c>
      <c r="B255">
        <v>21.890903000000002</v>
      </c>
      <c r="C255" s="31">
        <f t="shared" si="18"/>
        <v>-6.1039053528311562E-4</v>
      </c>
      <c r="D255">
        <v>1277.3</v>
      </c>
      <c r="E255" s="31">
        <f t="shared" si="19"/>
        <v>2.9437093869881712E-3</v>
      </c>
      <c r="G255">
        <v>4.18</v>
      </c>
      <c r="H255" s="35">
        <f t="shared" si="20"/>
        <v>-4.3062200956937732E-2</v>
      </c>
      <c r="J255">
        <v>20.059301000000001</v>
      </c>
      <c r="K255" s="35">
        <f t="shared" si="21"/>
        <v>-1.4875742679169196E-2</v>
      </c>
      <c r="M255">
        <v>9.0824999999999996</v>
      </c>
      <c r="N255" s="35">
        <f t="shared" si="22"/>
        <v>8.1200110101844677E-3</v>
      </c>
      <c r="P255">
        <v>29.427319000000001</v>
      </c>
      <c r="Q255" s="35">
        <f t="shared" si="23"/>
        <v>-5.9469569755912942E-3</v>
      </c>
    </row>
    <row r="256" spans="1:17" x14ac:dyDescent="0.4">
      <c r="A256" s="87">
        <v>40913</v>
      </c>
      <c r="B256">
        <v>21.877541000000001</v>
      </c>
      <c r="C256" s="31">
        <f t="shared" si="18"/>
        <v>-1.7320045246401032E-3</v>
      </c>
      <c r="D256">
        <v>1281.06</v>
      </c>
      <c r="E256" s="31">
        <f t="shared" si="19"/>
        <v>-2.5369615786926454E-3</v>
      </c>
      <c r="G256">
        <v>4</v>
      </c>
      <c r="H256" s="35">
        <f t="shared" si="20"/>
        <v>-2.5000000000000022E-2</v>
      </c>
      <c r="J256">
        <v>19.760904</v>
      </c>
      <c r="K256" s="35">
        <f t="shared" si="21"/>
        <v>-2.9297748726474495E-3</v>
      </c>
      <c r="M256">
        <v>9.15625</v>
      </c>
      <c r="N256" s="35">
        <f t="shared" si="22"/>
        <v>1.2286689419795299E-2</v>
      </c>
      <c r="P256">
        <v>29.252316</v>
      </c>
      <c r="Q256" s="35">
        <f t="shared" si="23"/>
        <v>-1.7050615752954412E-2</v>
      </c>
    </row>
    <row r="257" spans="1:17" x14ac:dyDescent="0.4">
      <c r="A257" s="87">
        <v>40914</v>
      </c>
      <c r="B257">
        <v>21.839649000000001</v>
      </c>
      <c r="C257" s="31">
        <f t="shared" si="18"/>
        <v>3.6734564735906314E-3</v>
      </c>
      <c r="D257">
        <v>1277.81</v>
      </c>
      <c r="E257" s="31">
        <f t="shared" si="19"/>
        <v>2.261682096712422E-3</v>
      </c>
      <c r="G257">
        <v>3.9</v>
      </c>
      <c r="H257" s="35">
        <f t="shared" si="20"/>
        <v>-2.051282051282053E-2</v>
      </c>
      <c r="J257">
        <v>19.703009000000002</v>
      </c>
      <c r="K257" s="35">
        <f t="shared" si="21"/>
        <v>4.5206293109834701E-4</v>
      </c>
      <c r="M257">
        <v>9.2687500000000007</v>
      </c>
      <c r="N257" s="35">
        <f t="shared" si="22"/>
        <v>2.9669588671611441E-3</v>
      </c>
      <c r="P257">
        <v>28.753546</v>
      </c>
      <c r="Q257" s="35">
        <f t="shared" si="23"/>
        <v>3.1649383349100703E-2</v>
      </c>
    </row>
    <row r="258" spans="1:17" x14ac:dyDescent="0.4">
      <c r="A258" s="87">
        <v>40917</v>
      </c>
      <c r="B258">
        <v>21.919875999999999</v>
      </c>
      <c r="C258" s="31">
        <f t="shared" si="18"/>
        <v>1.2202167567006447E-3</v>
      </c>
      <c r="D258">
        <v>1280.7</v>
      </c>
      <c r="E258" s="31">
        <f t="shared" si="19"/>
        <v>8.8857655969390818E-3</v>
      </c>
      <c r="G258">
        <v>3.82</v>
      </c>
      <c r="H258" s="35">
        <f t="shared" si="20"/>
        <v>8.3769633507853367E-2</v>
      </c>
      <c r="J258">
        <v>19.711915999999999</v>
      </c>
      <c r="K258" s="35">
        <f t="shared" si="21"/>
        <v>1.8074803078503395E-2</v>
      </c>
      <c r="M258">
        <v>9.2962500000000006</v>
      </c>
      <c r="N258" s="35">
        <f t="shared" si="22"/>
        <v>1.0488100040338861E-2</v>
      </c>
      <c r="P258">
        <v>29.663578000000001</v>
      </c>
      <c r="Q258" s="35">
        <f t="shared" si="23"/>
        <v>9.4395220967611257E-3</v>
      </c>
    </row>
    <row r="259" spans="1:17" x14ac:dyDescent="0.4">
      <c r="A259" s="87">
        <v>40918</v>
      </c>
      <c r="B259">
        <v>21.946622999999999</v>
      </c>
      <c r="C259" s="31">
        <f t="shared" ref="C259:C322" si="24">(B260-B259)/B259</f>
        <v>-3.3513584299506294E-3</v>
      </c>
      <c r="D259">
        <v>1292.08</v>
      </c>
      <c r="E259" s="31">
        <f t="shared" ref="E259:E322" si="25">(D260-D259)/D259</f>
        <v>3.0957835428153902E-4</v>
      </c>
      <c r="G259">
        <v>4.1399999999999997</v>
      </c>
      <c r="H259" s="35">
        <f t="shared" ref="H259:H322" si="26">(G260-G259)/G259</f>
        <v>3.9452415458937351E-2</v>
      </c>
      <c r="J259">
        <v>20.068204999999999</v>
      </c>
      <c r="K259" s="35">
        <f t="shared" ref="K259:K322" si="27">(J260-J259)/J259</f>
        <v>-2.2184345834620319E-4</v>
      </c>
      <c r="M259">
        <v>9.3937500000000007</v>
      </c>
      <c r="N259" s="35">
        <f t="shared" ref="N259:N322" si="28">(M260-M259)/M259</f>
        <v>8.1170991350631994E-3</v>
      </c>
      <c r="P259">
        <v>29.943587999999998</v>
      </c>
      <c r="Q259" s="35">
        <f t="shared" ref="Q259:Q322" si="29">(P260-P259)/P259</f>
        <v>-5.2600576791263925E-3</v>
      </c>
    </row>
    <row r="260" spans="1:17" x14ac:dyDescent="0.4">
      <c r="A260" s="87">
        <v>40919</v>
      </c>
      <c r="B260">
        <v>21.873072000000001</v>
      </c>
      <c r="C260" s="31">
        <f t="shared" si="24"/>
        <v>9.7820735925891293E-3</v>
      </c>
      <c r="D260">
        <v>1292.48</v>
      </c>
      <c r="E260" s="31">
        <f t="shared" si="25"/>
        <v>2.3365932161425957E-3</v>
      </c>
      <c r="G260">
        <v>4.3033330000000003</v>
      </c>
      <c r="H260" s="35">
        <f t="shared" si="26"/>
        <v>1.4717429490118318E-2</v>
      </c>
      <c r="J260">
        <v>20.063752999999998</v>
      </c>
      <c r="K260" s="35">
        <f t="shared" si="27"/>
        <v>-3.9955635418756604E-3</v>
      </c>
      <c r="M260">
        <v>9.4700000000000006</v>
      </c>
      <c r="N260" s="35">
        <f t="shared" si="28"/>
        <v>2.5079197465680984E-2</v>
      </c>
      <c r="P260">
        <v>29.786083000000001</v>
      </c>
      <c r="Q260" s="35">
        <f t="shared" si="29"/>
        <v>1.204478615063284E-2</v>
      </c>
    </row>
    <row r="261" spans="1:17" x14ac:dyDescent="0.4">
      <c r="A261" s="87">
        <v>40920</v>
      </c>
      <c r="B261">
        <v>22.087036000000001</v>
      </c>
      <c r="C261" s="31">
        <f t="shared" si="24"/>
        <v>-8.072382369458812E-3</v>
      </c>
      <c r="D261">
        <v>1295.5</v>
      </c>
      <c r="E261" s="31">
        <f t="shared" si="25"/>
        <v>-4.9478965650328688E-3</v>
      </c>
      <c r="G261">
        <v>4.3666669999999996</v>
      </c>
      <c r="H261" s="35">
        <f t="shared" si="26"/>
        <v>1.6030533127440287E-2</v>
      </c>
      <c r="J261">
        <v>19.983587</v>
      </c>
      <c r="K261" s="35">
        <f t="shared" si="27"/>
        <v>3.3429934275562576E-3</v>
      </c>
      <c r="M261">
        <v>9.7074999999999996</v>
      </c>
      <c r="N261" s="35">
        <f t="shared" si="28"/>
        <v>-6.3095544681946291E-3</v>
      </c>
      <c r="P261">
        <v>30.144850000000002</v>
      </c>
      <c r="Q261" s="35">
        <f t="shared" si="29"/>
        <v>-2.9608175194104507E-2</v>
      </c>
    </row>
    <row r="262" spans="1:17" x14ac:dyDescent="0.4">
      <c r="A262" s="87">
        <v>40921</v>
      </c>
      <c r="B262">
        <v>21.908740999999999</v>
      </c>
      <c r="C262" s="31">
        <f t="shared" si="24"/>
        <v>9.5623477405662426E-3</v>
      </c>
      <c r="D262">
        <v>1289.0899999999999</v>
      </c>
      <c r="E262" s="31">
        <f t="shared" si="25"/>
        <v>3.5528939018999099E-3</v>
      </c>
      <c r="G262">
        <v>4.4366669999999999</v>
      </c>
      <c r="H262" s="35">
        <f t="shared" si="26"/>
        <v>-5.0338238141379436E-2</v>
      </c>
      <c r="J262">
        <v>20.050391999999999</v>
      </c>
      <c r="K262" s="35">
        <f t="shared" si="27"/>
        <v>-1.7770724881587671E-3</v>
      </c>
      <c r="M262">
        <v>9.6462500000000002</v>
      </c>
      <c r="N262" s="35">
        <f t="shared" si="28"/>
        <v>-1.1662563172217257E-2</v>
      </c>
      <c r="P262">
        <v>29.252316</v>
      </c>
      <c r="Q262" s="35">
        <f t="shared" si="29"/>
        <v>3.9186469884982728E-2</v>
      </c>
    </row>
    <row r="263" spans="1:17" x14ac:dyDescent="0.4">
      <c r="A263" s="87">
        <v>40925</v>
      </c>
      <c r="B263">
        <v>22.11824</v>
      </c>
      <c r="C263" s="31">
        <f t="shared" si="24"/>
        <v>1.6324219286887268E-2</v>
      </c>
      <c r="D263">
        <v>1293.67</v>
      </c>
      <c r="E263" s="31">
        <f t="shared" si="25"/>
        <v>1.1107933244181198E-2</v>
      </c>
      <c r="G263">
        <v>4.2133330000000004</v>
      </c>
      <c r="H263" s="35">
        <f t="shared" si="26"/>
        <v>-4.905047856412019E-2</v>
      </c>
      <c r="J263">
        <v>20.014761</v>
      </c>
      <c r="K263" s="35">
        <f t="shared" si="27"/>
        <v>8.6782450212620627E-3</v>
      </c>
      <c r="M263">
        <v>9.5337499999999995</v>
      </c>
      <c r="N263" s="35">
        <f t="shared" si="28"/>
        <v>-3.9727284646650075E-2</v>
      </c>
      <c r="P263">
        <v>30.398610999999999</v>
      </c>
      <c r="Q263" s="35">
        <f t="shared" si="29"/>
        <v>3.3678479585794271E-2</v>
      </c>
    </row>
    <row r="264" spans="1:17" x14ac:dyDescent="0.4">
      <c r="A264" s="87">
        <v>40926</v>
      </c>
      <c r="B264">
        <v>22.479303000000002</v>
      </c>
      <c r="C264" s="31">
        <f t="shared" si="24"/>
        <v>7.1385220440330858E-3</v>
      </c>
      <c r="D264">
        <v>1308.04</v>
      </c>
      <c r="E264" s="31">
        <f t="shared" si="25"/>
        <v>4.938686890309193E-3</v>
      </c>
      <c r="G264">
        <v>4.0066670000000002</v>
      </c>
      <c r="H264" s="35">
        <f t="shared" si="26"/>
        <v>-4.9916801171647198E-3</v>
      </c>
      <c r="J264">
        <v>20.188454</v>
      </c>
      <c r="K264" s="35">
        <f t="shared" si="27"/>
        <v>1.2574613192273246E-2</v>
      </c>
      <c r="M264">
        <v>9.1549999999999994</v>
      </c>
      <c r="N264" s="35">
        <f t="shared" si="28"/>
        <v>-4.0961223375204419E-3</v>
      </c>
      <c r="P264">
        <v>31.42239</v>
      </c>
      <c r="Q264" s="35">
        <f t="shared" si="29"/>
        <v>-5.5693726670695718E-3</v>
      </c>
    </row>
    <row r="265" spans="1:17" x14ac:dyDescent="0.4">
      <c r="A265" s="87">
        <v>40927</v>
      </c>
      <c r="B265">
        <v>22.639772000000001</v>
      </c>
      <c r="C265" s="31">
        <f t="shared" si="24"/>
        <v>1.7720143118048915E-3</v>
      </c>
      <c r="D265">
        <v>1314.5</v>
      </c>
      <c r="E265" s="31">
        <f t="shared" si="25"/>
        <v>6.6945606694568968E-4</v>
      </c>
      <c r="G265">
        <v>3.9866670000000002</v>
      </c>
      <c r="H265" s="35">
        <f t="shared" si="26"/>
        <v>1.170551741592655E-2</v>
      </c>
      <c r="J265">
        <v>20.442316000000002</v>
      </c>
      <c r="K265" s="35">
        <f t="shared" si="27"/>
        <v>9.804026119153918E-3</v>
      </c>
      <c r="M265">
        <v>9.1174999999999997</v>
      </c>
      <c r="N265" s="35">
        <f t="shared" si="28"/>
        <v>9.3227310117906057E-3</v>
      </c>
      <c r="P265">
        <v>31.247387</v>
      </c>
      <c r="Q265" s="35">
        <f t="shared" si="29"/>
        <v>7.5608242058768276E-3</v>
      </c>
    </row>
    <row r="266" spans="1:17" x14ac:dyDescent="0.4">
      <c r="A266" s="87">
        <v>40928</v>
      </c>
      <c r="B266">
        <v>22.67989</v>
      </c>
      <c r="C266" s="31">
        <f t="shared" si="24"/>
        <v>-1.965397539406135E-3</v>
      </c>
      <c r="D266">
        <v>1315.38</v>
      </c>
      <c r="E266" s="31">
        <f t="shared" si="25"/>
        <v>4.7134668308769392E-4</v>
      </c>
      <c r="G266">
        <v>4.0333329999999998</v>
      </c>
      <c r="H266" s="35">
        <f t="shared" si="26"/>
        <v>1.8181984973717771E-2</v>
      </c>
      <c r="J266">
        <v>20.642733</v>
      </c>
      <c r="K266" s="35">
        <f t="shared" si="27"/>
        <v>-2.1576600346470933E-4</v>
      </c>
      <c r="M266">
        <v>9.2025000000000006</v>
      </c>
      <c r="N266" s="35">
        <f t="shared" si="28"/>
        <v>2.9204020646563317E-2</v>
      </c>
      <c r="P266">
        <v>31.483643000000001</v>
      </c>
      <c r="Q266" s="35">
        <f t="shared" si="29"/>
        <v>-1.3894516590726572E-3</v>
      </c>
    </row>
    <row r="267" spans="1:17" x14ac:dyDescent="0.4">
      <c r="A267" s="87">
        <v>40931</v>
      </c>
      <c r="B267">
        <v>22.635314999999999</v>
      </c>
      <c r="C267" s="31">
        <f t="shared" si="24"/>
        <v>6.4002201869071398E-3</v>
      </c>
      <c r="D267">
        <v>1316</v>
      </c>
      <c r="E267" s="31">
        <f t="shared" si="25"/>
        <v>-1.0258358662613291E-3</v>
      </c>
      <c r="G267">
        <v>4.1066669999999998</v>
      </c>
      <c r="H267" s="35">
        <f t="shared" si="26"/>
        <v>1.217532368706784E-2</v>
      </c>
      <c r="J267">
        <v>20.638279000000001</v>
      </c>
      <c r="K267" s="35">
        <f t="shared" si="27"/>
        <v>3.4095575508015924E-2</v>
      </c>
      <c r="M267">
        <v>9.4712499999999995</v>
      </c>
      <c r="N267" s="35">
        <f t="shared" si="28"/>
        <v>8.3146363996305893E-3</v>
      </c>
      <c r="P267">
        <v>31.439897999999999</v>
      </c>
      <c r="Q267" s="35">
        <f t="shared" si="29"/>
        <v>8.3476733925788842E-4</v>
      </c>
    </row>
    <row r="268" spans="1:17" x14ac:dyDescent="0.4">
      <c r="A268" s="87">
        <v>40932</v>
      </c>
      <c r="B268">
        <v>22.780186</v>
      </c>
      <c r="C268" s="31">
        <f t="shared" si="24"/>
        <v>9.7836339000919419E-3</v>
      </c>
      <c r="D268">
        <v>1314.65</v>
      </c>
      <c r="E268" s="31">
        <f t="shared" si="25"/>
        <v>8.6791161145550935E-3</v>
      </c>
      <c r="G268">
        <v>4.1566669999999997</v>
      </c>
      <c r="H268" s="35">
        <f t="shared" si="26"/>
        <v>3.0472972696634147E-2</v>
      </c>
      <c r="J268">
        <v>21.341953</v>
      </c>
      <c r="K268" s="35">
        <f t="shared" si="27"/>
        <v>1.0016609070407042E-2</v>
      </c>
      <c r="M268">
        <v>9.5500000000000007</v>
      </c>
      <c r="N268" s="35">
        <f t="shared" si="28"/>
        <v>1.4267015706806141E-2</v>
      </c>
      <c r="P268">
        <v>31.466142999999999</v>
      </c>
      <c r="Q268" s="35">
        <f t="shared" si="29"/>
        <v>1.5572865095032548E-2</v>
      </c>
    </row>
    <row r="269" spans="1:17" x14ac:dyDescent="0.4">
      <c r="A269" s="87">
        <v>40933</v>
      </c>
      <c r="B269">
        <v>23.003059</v>
      </c>
      <c r="C269" s="31">
        <f t="shared" si="24"/>
        <v>-8.8172186142720689E-3</v>
      </c>
      <c r="D269">
        <v>1326.06</v>
      </c>
      <c r="E269" s="31">
        <f t="shared" si="25"/>
        <v>-5.753887456072789E-3</v>
      </c>
      <c r="G269">
        <v>4.2833329999999998</v>
      </c>
      <c r="H269" s="35">
        <f t="shared" si="26"/>
        <v>-3.7354088510045833E-2</v>
      </c>
      <c r="J269">
        <v>21.555727000000001</v>
      </c>
      <c r="K269" s="35">
        <f t="shared" si="27"/>
        <v>-1.4462699402344468E-2</v>
      </c>
      <c r="M269">
        <v>9.6862499999999994</v>
      </c>
      <c r="N269" s="35">
        <f t="shared" si="28"/>
        <v>-5.2781004000516059E-2</v>
      </c>
      <c r="P269">
        <v>31.956161000000002</v>
      </c>
      <c r="Q269" s="35">
        <f t="shared" si="29"/>
        <v>1.0405380045494145E-2</v>
      </c>
    </row>
    <row r="270" spans="1:17" x14ac:dyDescent="0.4">
      <c r="A270" s="87">
        <v>40934</v>
      </c>
      <c r="B270">
        <v>22.800236000000002</v>
      </c>
      <c r="C270" s="31">
        <f t="shared" si="24"/>
        <v>-1.8568228855176047E-3</v>
      </c>
      <c r="D270">
        <v>1318.43</v>
      </c>
      <c r="E270" s="31">
        <f t="shared" si="25"/>
        <v>-1.5928035618122587E-3</v>
      </c>
      <c r="G270">
        <v>4.1233329999999997</v>
      </c>
      <c r="H270" s="35">
        <f t="shared" si="26"/>
        <v>4.8504450162042368E-3</v>
      </c>
      <c r="J270">
        <v>21.243973</v>
      </c>
      <c r="K270" s="35">
        <f t="shared" si="27"/>
        <v>-1.6772286426838421E-3</v>
      </c>
      <c r="M270">
        <v>9.1750000000000007</v>
      </c>
      <c r="N270" s="35">
        <f t="shared" si="28"/>
        <v>4.7956403269754713E-2</v>
      </c>
      <c r="P270">
        <v>32.288677</v>
      </c>
      <c r="Q270" s="35">
        <f t="shared" si="29"/>
        <v>2.7098663720413079E-3</v>
      </c>
    </row>
    <row r="271" spans="1:17" x14ac:dyDescent="0.4">
      <c r="A271" s="87">
        <v>40935</v>
      </c>
      <c r="B271">
        <v>22.757899999999999</v>
      </c>
      <c r="C271" s="31">
        <f t="shared" si="24"/>
        <v>1.253529543587065E-2</v>
      </c>
      <c r="D271">
        <v>1316.33</v>
      </c>
      <c r="E271" s="31">
        <f t="shared" si="25"/>
        <v>-2.5221638950718561E-3</v>
      </c>
      <c r="G271">
        <v>4.1433330000000002</v>
      </c>
      <c r="H271" s="35">
        <f t="shared" si="26"/>
        <v>-1.4481095292123634E-2</v>
      </c>
      <c r="J271">
        <v>21.208341999999998</v>
      </c>
      <c r="K271" s="35">
        <f t="shared" si="27"/>
        <v>-3.3809337853944327E-2</v>
      </c>
      <c r="M271">
        <v>9.6150000000000002</v>
      </c>
      <c r="N271" s="35">
        <f t="shared" si="28"/>
        <v>1.8200728029121238E-3</v>
      </c>
      <c r="P271">
        <v>32.376175000000003</v>
      </c>
      <c r="Q271" s="35">
        <f t="shared" si="29"/>
        <v>-1.459446645565768E-2</v>
      </c>
    </row>
    <row r="272" spans="1:17" x14ac:dyDescent="0.4">
      <c r="A272" s="87">
        <v>40938</v>
      </c>
      <c r="B272">
        <v>23.043177</v>
      </c>
      <c r="C272" s="31">
        <f t="shared" si="24"/>
        <v>5.8031928496665563E-3</v>
      </c>
      <c r="D272">
        <v>1313.01</v>
      </c>
      <c r="E272" s="31">
        <f t="shared" si="25"/>
        <v>-4.5696529348589047E-4</v>
      </c>
      <c r="G272">
        <v>4.0833329999999997</v>
      </c>
      <c r="H272" s="35">
        <f t="shared" si="26"/>
        <v>-7.3469393752602008E-3</v>
      </c>
      <c r="J272">
        <v>20.491302000000001</v>
      </c>
      <c r="K272" s="35">
        <f t="shared" si="27"/>
        <v>-3.4774754673958866E-3</v>
      </c>
      <c r="M272">
        <v>9.6325000000000003</v>
      </c>
      <c r="N272" s="35">
        <f t="shared" si="28"/>
        <v>3.3220866856994581E-2</v>
      </c>
      <c r="P272">
        <v>31.903662000000001</v>
      </c>
      <c r="Q272" s="35">
        <f t="shared" si="29"/>
        <v>-6.3081786661356382E-3</v>
      </c>
    </row>
    <row r="273" spans="1:17" x14ac:dyDescent="0.4">
      <c r="A273" s="87">
        <v>40939</v>
      </c>
      <c r="B273">
        <v>23.176901000000001</v>
      </c>
      <c r="C273" s="31">
        <f t="shared" si="24"/>
        <v>-2.3076424238081257E-3</v>
      </c>
      <c r="D273">
        <v>1312.41</v>
      </c>
      <c r="E273" s="31">
        <f t="shared" si="25"/>
        <v>8.8996578813022118E-3</v>
      </c>
      <c r="G273">
        <v>4.0533330000000003</v>
      </c>
      <c r="H273" s="35">
        <f t="shared" si="26"/>
        <v>-4.1116779697105404E-3</v>
      </c>
      <c r="J273">
        <v>20.420044000000001</v>
      </c>
      <c r="K273" s="35">
        <f t="shared" si="27"/>
        <v>2.5736183526343055E-2</v>
      </c>
      <c r="M273">
        <v>9.9525000000000006</v>
      </c>
      <c r="N273" s="35">
        <f t="shared" si="28"/>
        <v>-1.4820396885204807E-2</v>
      </c>
      <c r="P273">
        <v>31.702407999999998</v>
      </c>
      <c r="Q273" s="35">
        <f t="shared" si="29"/>
        <v>3.80900403527707E-2</v>
      </c>
    </row>
    <row r="274" spans="1:17" x14ac:dyDescent="0.4">
      <c r="A274" s="87">
        <v>40940</v>
      </c>
      <c r="B274">
        <v>23.123417</v>
      </c>
      <c r="C274" s="31">
        <f t="shared" si="24"/>
        <v>-8.9641163328066202E-3</v>
      </c>
      <c r="D274">
        <v>1324.09</v>
      </c>
      <c r="E274" s="31">
        <f t="shared" si="25"/>
        <v>1.0950917233723126E-3</v>
      </c>
      <c r="G274">
        <v>4.0366669999999996</v>
      </c>
      <c r="H274" s="35">
        <f t="shared" si="26"/>
        <v>4.1288023015027056E-2</v>
      </c>
      <c r="J274">
        <v>20.945578000000001</v>
      </c>
      <c r="K274" s="35">
        <f t="shared" si="27"/>
        <v>1.8498797216290636E-2</v>
      </c>
      <c r="M274">
        <v>9.8049999999999997</v>
      </c>
      <c r="N274" s="35">
        <f t="shared" si="28"/>
        <v>-1.0963793982661901E-2</v>
      </c>
      <c r="P274">
        <v>32.909953999999999</v>
      </c>
      <c r="Q274" s="35">
        <f t="shared" si="29"/>
        <v>2.127016038977152E-3</v>
      </c>
    </row>
    <row r="275" spans="1:17" x14ac:dyDescent="0.4">
      <c r="A275" s="87">
        <v>40941</v>
      </c>
      <c r="B275">
        <v>22.916136000000002</v>
      </c>
      <c r="C275" s="31">
        <f t="shared" si="24"/>
        <v>6.6134185972712544E-3</v>
      </c>
      <c r="D275">
        <v>1325.54</v>
      </c>
      <c r="E275" s="31">
        <f t="shared" si="25"/>
        <v>1.4605368378170502E-2</v>
      </c>
      <c r="G275">
        <v>4.2033329999999998</v>
      </c>
      <c r="H275" s="35">
        <f t="shared" si="26"/>
        <v>3.7272088602069015E-2</v>
      </c>
      <c r="J275">
        <v>21.333046</v>
      </c>
      <c r="K275" s="35">
        <f t="shared" si="27"/>
        <v>4.3841371738475562E-2</v>
      </c>
      <c r="M275">
        <v>9.6974999999999998</v>
      </c>
      <c r="N275" s="35">
        <f t="shared" si="28"/>
        <v>3.712296983758695E-2</v>
      </c>
      <c r="P275">
        <v>32.979953999999999</v>
      </c>
      <c r="Q275" s="35">
        <f t="shared" si="29"/>
        <v>1.4327339571183191E-2</v>
      </c>
    </row>
    <row r="276" spans="1:17" x14ac:dyDescent="0.4">
      <c r="A276" s="87">
        <v>40942</v>
      </c>
      <c r="B276">
        <v>23.067689999999999</v>
      </c>
      <c r="C276" s="31">
        <f t="shared" si="24"/>
        <v>-3.8608113772985663E-4</v>
      </c>
      <c r="D276">
        <v>1344.9</v>
      </c>
      <c r="E276" s="31">
        <f t="shared" si="25"/>
        <v>-4.2382333258990531E-4</v>
      </c>
      <c r="G276">
        <v>4.3600000000000003</v>
      </c>
      <c r="H276" s="35">
        <f t="shared" si="26"/>
        <v>5.5045871559632871E-2</v>
      </c>
      <c r="J276">
        <v>22.268315999999999</v>
      </c>
      <c r="K276" s="35">
        <f t="shared" si="27"/>
        <v>1.800001401093947E-3</v>
      </c>
      <c r="M276">
        <v>10.057499999999999</v>
      </c>
      <c r="N276" s="35">
        <f t="shared" si="28"/>
        <v>4.2257022122794358E-3</v>
      </c>
      <c r="P276">
        <v>33.452469000000001</v>
      </c>
      <c r="Q276" s="35">
        <f t="shared" si="29"/>
        <v>3.6619419630879784E-3</v>
      </c>
    </row>
    <row r="277" spans="1:17" x14ac:dyDescent="0.4">
      <c r="A277" s="87">
        <v>40945</v>
      </c>
      <c r="B277">
        <v>23.058783999999999</v>
      </c>
      <c r="C277" s="31">
        <f t="shared" si="24"/>
        <v>7.4423699012055302E-3</v>
      </c>
      <c r="D277">
        <v>1344.33</v>
      </c>
      <c r="E277" s="31">
        <f t="shared" si="25"/>
        <v>2.023312728273584E-3</v>
      </c>
      <c r="G277">
        <v>4.5999999999999996</v>
      </c>
      <c r="H277" s="35">
        <f t="shared" si="26"/>
        <v>1.3768043478260888E-2</v>
      </c>
      <c r="J277">
        <v>22.308399000000001</v>
      </c>
      <c r="K277" s="35">
        <f t="shared" si="27"/>
        <v>-5.9892240586158106E-3</v>
      </c>
      <c r="M277">
        <v>10.1</v>
      </c>
      <c r="N277" s="35">
        <f t="shared" si="28"/>
        <v>2.8465346534653959E-3</v>
      </c>
      <c r="P277">
        <v>33.57497</v>
      </c>
      <c r="Q277" s="35">
        <f t="shared" si="29"/>
        <v>-5.4731545553129892E-3</v>
      </c>
    </row>
    <row r="278" spans="1:17" x14ac:dyDescent="0.4">
      <c r="A278" s="87">
        <v>40946</v>
      </c>
      <c r="B278">
        <v>23.230395999999999</v>
      </c>
      <c r="C278" s="31">
        <f t="shared" si="24"/>
        <v>1.6310053431719415E-2</v>
      </c>
      <c r="D278">
        <v>1347.05</v>
      </c>
      <c r="E278" s="31">
        <f t="shared" si="25"/>
        <v>2.1602761590142029E-3</v>
      </c>
      <c r="G278">
        <v>4.6633329999999997</v>
      </c>
      <c r="H278" s="35">
        <f t="shared" si="26"/>
        <v>8.5775560098324613E-3</v>
      </c>
      <c r="J278">
        <v>22.174789000000001</v>
      </c>
      <c r="K278" s="35">
        <f t="shared" si="27"/>
        <v>-3.0128809793861064E-3</v>
      </c>
      <c r="M278">
        <v>10.12875</v>
      </c>
      <c r="N278" s="35">
        <f t="shared" si="28"/>
        <v>7.0344316919658543E-3</v>
      </c>
      <c r="P278">
        <v>33.391209000000003</v>
      </c>
      <c r="Q278" s="35">
        <f t="shared" si="29"/>
        <v>-9.9579503096160499E-3</v>
      </c>
    </row>
    <row r="279" spans="1:17" x14ac:dyDescent="0.4">
      <c r="A279" s="87">
        <v>40947</v>
      </c>
      <c r="B279">
        <v>23.609285</v>
      </c>
      <c r="C279" s="31">
        <f t="shared" si="24"/>
        <v>-1.6046652831713997E-3</v>
      </c>
      <c r="D279">
        <v>1349.96</v>
      </c>
      <c r="E279" s="31">
        <f t="shared" si="25"/>
        <v>1.4741177516370922E-3</v>
      </c>
      <c r="G279">
        <v>4.7033329999999998</v>
      </c>
      <c r="H279" s="35">
        <f t="shared" si="26"/>
        <v>6.3784554485085895E-3</v>
      </c>
      <c r="J279">
        <v>22.107979</v>
      </c>
      <c r="K279" s="35">
        <f t="shared" si="27"/>
        <v>-1.0072517257230974E-2</v>
      </c>
      <c r="M279">
        <v>10.199999999999999</v>
      </c>
      <c r="N279" s="35">
        <f t="shared" si="28"/>
        <v>1.495098039215685E-2</v>
      </c>
      <c r="P279">
        <v>33.058700999999999</v>
      </c>
      <c r="Q279" s="35">
        <f t="shared" si="29"/>
        <v>-6.8818493503420095E-3</v>
      </c>
    </row>
    <row r="280" spans="1:17" x14ac:dyDescent="0.4">
      <c r="A280" s="87">
        <v>40948</v>
      </c>
      <c r="B280">
        <v>23.571400000000001</v>
      </c>
      <c r="C280" s="31">
        <f t="shared" si="24"/>
        <v>-3.3096464359351633E-3</v>
      </c>
      <c r="D280">
        <v>1351.95</v>
      </c>
      <c r="E280" s="31">
        <f t="shared" si="25"/>
        <v>-6.8863493472391324E-3</v>
      </c>
      <c r="G280">
        <v>4.733333</v>
      </c>
      <c r="H280" s="35">
        <f t="shared" si="26"/>
        <v>-1.5492888414992115E-2</v>
      </c>
      <c r="J280">
        <v>21.885296</v>
      </c>
      <c r="K280" s="35">
        <f t="shared" si="27"/>
        <v>-5.6978438856846933E-3</v>
      </c>
      <c r="M280">
        <v>10.352499999999999</v>
      </c>
      <c r="N280" s="35">
        <f t="shared" si="28"/>
        <v>-9.2972711905336403E-3</v>
      </c>
      <c r="P280">
        <v>32.831195999999998</v>
      </c>
      <c r="Q280" s="35">
        <f t="shared" si="29"/>
        <v>-1.172695627658527E-2</v>
      </c>
    </row>
    <row r="281" spans="1:17" x14ac:dyDescent="0.4">
      <c r="A281" s="87">
        <v>40949</v>
      </c>
      <c r="B281">
        <v>23.493386999999998</v>
      </c>
      <c r="C281" s="31">
        <f t="shared" si="24"/>
        <v>-1.8026774938837058E-3</v>
      </c>
      <c r="D281">
        <v>1342.64</v>
      </c>
      <c r="E281" s="31">
        <f t="shared" si="25"/>
        <v>6.8000357504616879E-3</v>
      </c>
      <c r="G281">
        <v>4.66</v>
      </c>
      <c r="H281" s="35">
        <f t="shared" si="26"/>
        <v>1.0729613733905541E-2</v>
      </c>
      <c r="J281">
        <v>21.760597000000001</v>
      </c>
      <c r="K281" s="35">
        <f t="shared" si="27"/>
        <v>9.0051297765405946E-3</v>
      </c>
      <c r="M281">
        <v>10.25625</v>
      </c>
      <c r="N281" s="35">
        <f t="shared" si="28"/>
        <v>5.2407068860451777E-3</v>
      </c>
      <c r="P281">
        <v>32.446185999999997</v>
      </c>
      <c r="Q281" s="35">
        <f t="shared" si="29"/>
        <v>1.5911330841782288E-2</v>
      </c>
    </row>
    <row r="282" spans="1:17" x14ac:dyDescent="0.4">
      <c r="A282" s="87">
        <v>40952</v>
      </c>
      <c r="B282">
        <v>23.451035999999998</v>
      </c>
      <c r="C282" s="31">
        <f t="shared" si="24"/>
        <v>1.340064464529413E-2</v>
      </c>
      <c r="D282">
        <v>1351.77</v>
      </c>
      <c r="E282" s="31">
        <f t="shared" si="25"/>
        <v>-9.3950894013033418E-4</v>
      </c>
      <c r="G282">
        <v>4.71</v>
      </c>
      <c r="H282" s="35">
        <f t="shared" si="26"/>
        <v>1.627749469214429E-2</v>
      </c>
      <c r="J282">
        <v>21.956554000000001</v>
      </c>
      <c r="K282" s="35">
        <f t="shared" si="27"/>
        <v>7.9108497626721661E-3</v>
      </c>
      <c r="M282">
        <v>10.31</v>
      </c>
      <c r="N282" s="35">
        <f t="shared" si="28"/>
        <v>2.7521823472356887E-2</v>
      </c>
      <c r="P282">
        <v>32.962448000000002</v>
      </c>
      <c r="Q282" s="35">
        <f t="shared" si="29"/>
        <v>3.4511393085852461E-3</v>
      </c>
    </row>
    <row r="283" spans="1:17" x14ac:dyDescent="0.4">
      <c r="A283" s="87">
        <v>40953</v>
      </c>
      <c r="B283">
        <v>23.765294999999998</v>
      </c>
      <c r="C283" s="31">
        <f t="shared" si="24"/>
        <v>-2.8120837549034777E-4</v>
      </c>
      <c r="D283">
        <v>1350.5</v>
      </c>
      <c r="E283" s="31">
        <f t="shared" si="25"/>
        <v>-5.3831914105886575E-3</v>
      </c>
      <c r="G283">
        <v>4.7866669999999996</v>
      </c>
      <c r="H283" s="35">
        <f t="shared" si="26"/>
        <v>-2.646246333826845E-2</v>
      </c>
      <c r="J283">
        <v>22.130248999999999</v>
      </c>
      <c r="K283" s="35">
        <f t="shared" si="27"/>
        <v>-1.7508298257285778E-2</v>
      </c>
      <c r="M283">
        <v>10.59375</v>
      </c>
      <c r="N283" s="35">
        <f t="shared" si="28"/>
        <v>-8.2595870206490004E-3</v>
      </c>
      <c r="P283">
        <v>33.076205999999999</v>
      </c>
      <c r="Q283" s="35">
        <f t="shared" si="29"/>
        <v>2.0634833390504304E-2</v>
      </c>
    </row>
    <row r="284" spans="1:17" x14ac:dyDescent="0.4">
      <c r="A284" s="87">
        <v>40954</v>
      </c>
      <c r="B284">
        <v>23.758611999999999</v>
      </c>
      <c r="C284" s="31">
        <f t="shared" si="24"/>
        <v>-4.127724296351944E-3</v>
      </c>
      <c r="D284">
        <v>1343.23</v>
      </c>
      <c r="E284" s="31">
        <f t="shared" si="25"/>
        <v>1.1025662023629569E-2</v>
      </c>
      <c r="G284">
        <v>4.66</v>
      </c>
      <c r="H284" s="35">
        <f t="shared" si="26"/>
        <v>-5.3648068669527899E-2</v>
      </c>
      <c r="J284">
        <v>21.742785999999999</v>
      </c>
      <c r="K284" s="35">
        <f t="shared" si="27"/>
        <v>2.232671562880682E-2</v>
      </c>
      <c r="M284">
        <v>10.50625</v>
      </c>
      <c r="N284" s="35">
        <f t="shared" si="28"/>
        <v>1.8798334324806643E-2</v>
      </c>
      <c r="P284">
        <v>33.758727999999998</v>
      </c>
      <c r="Q284" s="35">
        <f t="shared" si="29"/>
        <v>9.5905568479950319E-3</v>
      </c>
    </row>
    <row r="285" spans="1:17" x14ac:dyDescent="0.4">
      <c r="A285" s="87">
        <v>40955</v>
      </c>
      <c r="B285">
        <v>23.660543000000001</v>
      </c>
      <c r="C285" s="31">
        <f t="shared" si="24"/>
        <v>4.8984505554246953E-3</v>
      </c>
      <c r="D285">
        <v>1358.04</v>
      </c>
      <c r="E285" s="31">
        <f t="shared" si="25"/>
        <v>2.3489735206621708E-3</v>
      </c>
      <c r="G285">
        <v>4.41</v>
      </c>
      <c r="H285" s="35">
        <f t="shared" si="26"/>
        <v>-1.4361224489795937E-2</v>
      </c>
      <c r="J285">
        <v>22.228231000000001</v>
      </c>
      <c r="K285" s="35">
        <f t="shared" si="27"/>
        <v>-4.8087047502791587E-3</v>
      </c>
      <c r="M285">
        <v>10.703749999999999</v>
      </c>
      <c r="N285" s="35">
        <f t="shared" si="28"/>
        <v>-8.8753941375685035E-3</v>
      </c>
      <c r="P285">
        <v>34.082492999999999</v>
      </c>
      <c r="Q285" s="35">
        <f t="shared" si="29"/>
        <v>9.7560938397317724E-3</v>
      </c>
    </row>
    <row r="286" spans="1:17" x14ac:dyDescent="0.4">
      <c r="A286" s="87">
        <v>40956</v>
      </c>
      <c r="B286">
        <v>23.776443</v>
      </c>
      <c r="C286" s="31">
        <f t="shared" si="24"/>
        <v>-1.6216807535088359E-2</v>
      </c>
      <c r="D286">
        <v>1361.23</v>
      </c>
      <c r="E286" s="31">
        <f t="shared" si="25"/>
        <v>7.1993711569684634E-4</v>
      </c>
      <c r="G286">
        <v>4.3466670000000001</v>
      </c>
      <c r="H286" s="35">
        <f t="shared" si="26"/>
        <v>-2.6840565426336921E-2</v>
      </c>
      <c r="J286">
        <v>22.121341999999999</v>
      </c>
      <c r="K286" s="35">
        <f t="shared" si="27"/>
        <v>-1.0313298352333092E-2</v>
      </c>
      <c r="M286">
        <v>10.608750000000001</v>
      </c>
      <c r="N286" s="35">
        <f t="shared" si="28"/>
        <v>-2.7689407328855997E-2</v>
      </c>
      <c r="P286">
        <v>34.415005000000001</v>
      </c>
      <c r="Q286" s="35">
        <f t="shared" si="29"/>
        <v>-1.0933225202204636E-2</v>
      </c>
    </row>
    <row r="287" spans="1:17" x14ac:dyDescent="0.4">
      <c r="A287" s="87">
        <v>40960</v>
      </c>
      <c r="B287">
        <v>23.390865000000002</v>
      </c>
      <c r="C287" s="31">
        <f t="shared" si="24"/>
        <v>7.4322176627498598E-3</v>
      </c>
      <c r="D287">
        <v>1362.21</v>
      </c>
      <c r="E287" s="31">
        <f t="shared" si="25"/>
        <v>-3.3401604745229843E-3</v>
      </c>
      <c r="G287">
        <v>4.2300000000000004</v>
      </c>
      <c r="H287" s="35">
        <f t="shared" si="26"/>
        <v>-2.2852718676122943E-2</v>
      </c>
      <c r="J287">
        <v>21.893198000000002</v>
      </c>
      <c r="K287" s="35">
        <f t="shared" si="27"/>
        <v>-3.6779916757708492E-3</v>
      </c>
      <c r="M287">
        <v>10.315</v>
      </c>
      <c r="N287" s="35">
        <f t="shared" si="28"/>
        <v>3.514299563742199E-3</v>
      </c>
      <c r="P287">
        <v>34.038738000000002</v>
      </c>
      <c r="Q287" s="35">
        <f t="shared" si="29"/>
        <v>-3.3418982807176967E-3</v>
      </c>
    </row>
    <row r="288" spans="1:17" x14ac:dyDescent="0.4">
      <c r="A288" s="87">
        <v>40961</v>
      </c>
      <c r="B288">
        <v>23.564710999999999</v>
      </c>
      <c r="C288" s="31">
        <f t="shared" si="24"/>
        <v>3.8777050989507733E-3</v>
      </c>
      <c r="D288">
        <v>1357.66</v>
      </c>
      <c r="E288" s="31">
        <f t="shared" si="25"/>
        <v>4.2720563322186369E-3</v>
      </c>
      <c r="G288">
        <v>4.1333330000000004</v>
      </c>
      <c r="H288" s="35">
        <f t="shared" si="26"/>
        <v>1.7742098205007922E-2</v>
      </c>
      <c r="J288">
        <v>21.812674999999999</v>
      </c>
      <c r="K288" s="35">
        <f t="shared" si="27"/>
        <v>1.558667151094493E-2</v>
      </c>
      <c r="M288">
        <v>10.35125</v>
      </c>
      <c r="N288" s="35">
        <f t="shared" si="28"/>
        <v>-4.9510928631807342E-3</v>
      </c>
      <c r="P288">
        <v>33.924984000000002</v>
      </c>
      <c r="Q288" s="35">
        <f t="shared" si="29"/>
        <v>2.0634350188639586E-2</v>
      </c>
    </row>
    <row r="289" spans="1:17" x14ac:dyDescent="0.4">
      <c r="A289" s="87">
        <v>40962</v>
      </c>
      <c r="B289">
        <v>23.656088</v>
      </c>
      <c r="C289" s="31">
        <f t="shared" si="24"/>
        <v>1.4132514217905022E-3</v>
      </c>
      <c r="D289">
        <v>1363.46</v>
      </c>
      <c r="E289" s="31">
        <f t="shared" si="25"/>
        <v>1.6722162733046606E-3</v>
      </c>
      <c r="G289">
        <v>4.2066670000000004</v>
      </c>
      <c r="H289" s="35">
        <f t="shared" si="26"/>
        <v>5.5466715097724746E-3</v>
      </c>
      <c r="J289">
        <v>22.152661999999999</v>
      </c>
      <c r="K289" s="35">
        <f t="shared" si="27"/>
        <v>2.261683042877646E-2</v>
      </c>
      <c r="M289">
        <v>10.3</v>
      </c>
      <c r="N289" s="35">
        <f t="shared" si="28"/>
        <v>4.1626213592232918E-2</v>
      </c>
      <c r="P289">
        <v>34.625003999999997</v>
      </c>
      <c r="Q289" s="35">
        <f t="shared" si="29"/>
        <v>-4.2960283845743302E-3</v>
      </c>
    </row>
    <row r="290" spans="1:17" x14ac:dyDescent="0.4">
      <c r="A290" s="87">
        <v>40963</v>
      </c>
      <c r="B290">
        <v>23.689520000000002</v>
      </c>
      <c r="C290" s="31">
        <f t="shared" si="24"/>
        <v>8.2791462216203239E-3</v>
      </c>
      <c r="D290">
        <v>1365.74</v>
      </c>
      <c r="E290" s="31">
        <f t="shared" si="25"/>
        <v>1.3545770058722077E-3</v>
      </c>
      <c r="G290">
        <v>4.2300000000000004</v>
      </c>
      <c r="H290" s="35">
        <f t="shared" si="26"/>
        <v>-8.66832151300247E-3</v>
      </c>
      <c r="J290">
        <v>22.653684999999999</v>
      </c>
      <c r="K290" s="35">
        <f t="shared" si="27"/>
        <v>-1.2638164607656465E-2</v>
      </c>
      <c r="M290">
        <v>10.72875</v>
      </c>
      <c r="N290" s="35">
        <f t="shared" si="28"/>
        <v>1.5495747407666297E-2</v>
      </c>
      <c r="P290">
        <v>34.476253999999997</v>
      </c>
      <c r="Q290" s="35">
        <f t="shared" si="29"/>
        <v>-6.345062894593973E-3</v>
      </c>
    </row>
    <row r="291" spans="1:17" x14ac:dyDescent="0.4">
      <c r="A291" s="87">
        <v>40966</v>
      </c>
      <c r="B291">
        <v>23.885649000000001</v>
      </c>
      <c r="C291" s="31">
        <f t="shared" si="24"/>
        <v>2.4260173964709367E-3</v>
      </c>
      <c r="D291">
        <v>1367.59</v>
      </c>
      <c r="E291" s="31">
        <f t="shared" si="25"/>
        <v>3.3562690572467961E-3</v>
      </c>
      <c r="G291">
        <v>4.193333</v>
      </c>
      <c r="H291" s="35">
        <f t="shared" si="26"/>
        <v>3.4976234894772223E-2</v>
      </c>
      <c r="J291">
        <v>22.367384000000001</v>
      </c>
      <c r="K291" s="35">
        <f t="shared" si="27"/>
        <v>-6.9997904091065166E-3</v>
      </c>
      <c r="M291">
        <v>10.895</v>
      </c>
      <c r="N291" s="35">
        <f t="shared" si="28"/>
        <v>6.4249655805415588E-3</v>
      </c>
      <c r="P291">
        <v>34.2575</v>
      </c>
      <c r="Q291" s="35">
        <f t="shared" si="29"/>
        <v>1.4303816682478218E-2</v>
      </c>
    </row>
    <row r="292" spans="1:17" x14ac:dyDescent="0.4">
      <c r="A292" s="87">
        <v>40967</v>
      </c>
      <c r="B292">
        <v>23.943595999999999</v>
      </c>
      <c r="C292" s="31">
        <f t="shared" si="24"/>
        <v>4.5611778615042599E-3</v>
      </c>
      <c r="D292">
        <v>1372.18</v>
      </c>
      <c r="E292" s="31">
        <f t="shared" si="25"/>
        <v>-4.7369878587357342E-3</v>
      </c>
      <c r="G292">
        <v>4.34</v>
      </c>
      <c r="H292" s="35">
        <f t="shared" si="26"/>
        <v>-1.9201152073732641E-2</v>
      </c>
      <c r="J292">
        <v>22.210816999999999</v>
      </c>
      <c r="K292" s="35">
        <f t="shared" si="27"/>
        <v>5.6393242986064749E-3</v>
      </c>
      <c r="M292">
        <v>10.965</v>
      </c>
      <c r="N292" s="35">
        <f t="shared" si="28"/>
        <v>1.7327861377108938E-2</v>
      </c>
      <c r="P292">
        <v>34.747512999999998</v>
      </c>
      <c r="Q292" s="35">
        <f t="shared" si="29"/>
        <v>-1.0576756960994442E-2</v>
      </c>
    </row>
    <row r="293" spans="1:17" x14ac:dyDescent="0.4">
      <c r="A293" s="87">
        <v>40968</v>
      </c>
      <c r="B293">
        <v>24.052807000000001</v>
      </c>
      <c r="C293" s="31">
        <f t="shared" si="24"/>
        <v>9.1115352981462894E-3</v>
      </c>
      <c r="D293">
        <v>1365.68</v>
      </c>
      <c r="E293" s="31">
        <f t="shared" si="25"/>
        <v>6.1581043875577396E-3</v>
      </c>
      <c r="G293">
        <v>4.2566670000000002</v>
      </c>
      <c r="H293" s="35">
        <f t="shared" si="26"/>
        <v>-3.132497796985388E-3</v>
      </c>
      <c r="J293">
        <v>22.336071</v>
      </c>
      <c r="K293" s="35">
        <f t="shared" si="27"/>
        <v>-3.4050751360882241E-3</v>
      </c>
      <c r="M293">
        <v>11.154999999999999</v>
      </c>
      <c r="N293" s="35">
        <f t="shared" si="28"/>
        <v>3.2272523532048521E-2</v>
      </c>
      <c r="P293">
        <v>34.379997000000003</v>
      </c>
      <c r="Q293" s="35">
        <f t="shared" si="29"/>
        <v>1.7052648375740082E-2</v>
      </c>
    </row>
    <row r="294" spans="1:17" x14ac:dyDescent="0.4">
      <c r="A294" s="87">
        <v>40969</v>
      </c>
      <c r="B294">
        <v>24.271965000000002</v>
      </c>
      <c r="C294" s="31">
        <f t="shared" si="24"/>
        <v>1.8425372647002476E-3</v>
      </c>
      <c r="D294">
        <v>1374.09</v>
      </c>
      <c r="E294" s="31">
        <f t="shared" si="25"/>
        <v>-3.2457844828212195E-3</v>
      </c>
      <c r="G294">
        <v>4.2433329999999998</v>
      </c>
      <c r="H294" s="35">
        <f t="shared" si="26"/>
        <v>-1.5710763213728378E-2</v>
      </c>
      <c r="J294">
        <v>22.260014999999999</v>
      </c>
      <c r="K294" s="35">
        <f t="shared" si="27"/>
        <v>-1.607712303877596E-2</v>
      </c>
      <c r="M294">
        <v>11.515000000000001</v>
      </c>
      <c r="N294" s="35">
        <f t="shared" si="28"/>
        <v>1.0855405992183491E-3</v>
      </c>
      <c r="P294">
        <v>34.966267000000002</v>
      </c>
      <c r="Q294" s="35">
        <f t="shared" si="29"/>
        <v>-2.0770790316278348E-2</v>
      </c>
    </row>
    <row r="295" spans="1:17" x14ac:dyDescent="0.4">
      <c r="A295" s="87">
        <v>40970</v>
      </c>
      <c r="B295">
        <v>24.316687000000002</v>
      </c>
      <c r="C295" s="31">
        <f t="shared" si="24"/>
        <v>4.597912536358174E-3</v>
      </c>
      <c r="D295">
        <v>1369.63</v>
      </c>
      <c r="E295" s="31">
        <f t="shared" si="25"/>
        <v>-3.8696582288648626E-3</v>
      </c>
      <c r="G295">
        <v>4.1766670000000001</v>
      </c>
      <c r="H295" s="35">
        <f t="shared" si="26"/>
        <v>2.0750038248201288E-2</v>
      </c>
      <c r="J295">
        <v>21.902138000000001</v>
      </c>
      <c r="K295" s="35">
        <f t="shared" si="27"/>
        <v>3.6766273685244328E-3</v>
      </c>
      <c r="M295">
        <v>11.5275</v>
      </c>
      <c r="N295" s="35">
        <f t="shared" si="28"/>
        <v>-3.2530904359140875E-3</v>
      </c>
      <c r="P295">
        <v>34.239989999999999</v>
      </c>
      <c r="Q295" s="35">
        <f t="shared" si="29"/>
        <v>8.9447163974054403E-3</v>
      </c>
    </row>
    <row r="296" spans="1:17" x14ac:dyDescent="0.4">
      <c r="A296" s="87">
        <v>40973</v>
      </c>
      <c r="B296">
        <v>24.428493</v>
      </c>
      <c r="C296" s="31">
        <f t="shared" si="24"/>
        <v>-1.7392804378067783E-2</v>
      </c>
      <c r="D296">
        <v>1364.33</v>
      </c>
      <c r="E296" s="31">
        <f t="shared" si="25"/>
        <v>-1.5370181700908158E-2</v>
      </c>
      <c r="G296">
        <v>4.2633330000000003</v>
      </c>
      <c r="H296" s="35">
        <f t="shared" si="26"/>
        <v>-2.8146992036512303E-2</v>
      </c>
      <c r="J296">
        <v>21.982664</v>
      </c>
      <c r="K296" s="35">
        <f t="shared" si="27"/>
        <v>-2.2181388024672514E-2</v>
      </c>
      <c r="M296">
        <v>11.49</v>
      </c>
      <c r="N296" s="35">
        <f t="shared" si="28"/>
        <v>-3.3507397737162728E-2</v>
      </c>
      <c r="P296">
        <v>34.546256999999997</v>
      </c>
      <c r="Q296" s="35">
        <f t="shared" si="29"/>
        <v>-4.2553119430565174E-2</v>
      </c>
    </row>
    <row r="297" spans="1:17" x14ac:dyDescent="0.4">
      <c r="A297" s="87">
        <v>40974</v>
      </c>
      <c r="B297">
        <v>24.003613000000001</v>
      </c>
      <c r="C297" s="31">
        <f t="shared" si="24"/>
        <v>2.2358300810798055E-3</v>
      </c>
      <c r="D297">
        <v>1343.36</v>
      </c>
      <c r="E297" s="31">
        <f t="shared" si="25"/>
        <v>6.9006074321106853E-3</v>
      </c>
      <c r="G297">
        <v>4.1433330000000002</v>
      </c>
      <c r="H297" s="35">
        <f t="shared" si="26"/>
        <v>-1.9308127056164703E-2</v>
      </c>
      <c r="J297">
        <v>21.495058</v>
      </c>
      <c r="K297" s="35">
        <f t="shared" si="27"/>
        <v>3.5379295091923042E-3</v>
      </c>
      <c r="M297">
        <v>11.105</v>
      </c>
      <c r="N297" s="35">
        <f t="shared" si="28"/>
        <v>2.4538496172895007E-2</v>
      </c>
      <c r="P297">
        <v>33.076205999999999</v>
      </c>
      <c r="Q297" s="35">
        <f t="shared" si="29"/>
        <v>-2.1164186726857236E-2</v>
      </c>
    </row>
    <row r="298" spans="1:17" x14ac:dyDescent="0.4">
      <c r="A298" s="87">
        <v>40975</v>
      </c>
      <c r="B298">
        <v>24.057281</v>
      </c>
      <c r="C298" s="31">
        <f t="shared" si="24"/>
        <v>2.9745672422416161E-3</v>
      </c>
      <c r="D298">
        <v>1352.63</v>
      </c>
      <c r="E298" s="31">
        <f t="shared" si="25"/>
        <v>9.8179102932804772E-3</v>
      </c>
      <c r="G298">
        <v>4.0633330000000001</v>
      </c>
      <c r="H298" s="35">
        <f t="shared" si="26"/>
        <v>-5.7423302495759141E-3</v>
      </c>
      <c r="J298">
        <v>21.571106</v>
      </c>
      <c r="K298" s="35">
        <f t="shared" si="27"/>
        <v>3.7328637669296338E-3</v>
      </c>
      <c r="M298">
        <v>11.3775</v>
      </c>
      <c r="N298" s="35">
        <f t="shared" si="28"/>
        <v>2.0105471324983502E-2</v>
      </c>
      <c r="P298">
        <v>32.376175000000003</v>
      </c>
      <c r="Q298" s="35">
        <f t="shared" si="29"/>
        <v>3.7837823646554816E-2</v>
      </c>
    </row>
    <row r="299" spans="1:17" x14ac:dyDescent="0.4">
      <c r="A299" s="87">
        <v>40976</v>
      </c>
      <c r="B299">
        <v>24.128841000000001</v>
      </c>
      <c r="C299" s="31">
        <f t="shared" si="24"/>
        <v>1.9277428203037194E-2</v>
      </c>
      <c r="D299">
        <v>1365.91</v>
      </c>
      <c r="E299" s="31">
        <f t="shared" si="25"/>
        <v>3.6312787811787076E-3</v>
      </c>
      <c r="G299">
        <v>4.04</v>
      </c>
      <c r="H299" s="35">
        <f t="shared" si="26"/>
        <v>4.1254207920792166E-2</v>
      </c>
      <c r="J299">
        <v>21.651627999999999</v>
      </c>
      <c r="K299" s="35">
        <f t="shared" si="27"/>
        <v>2.1487483527797561E-2</v>
      </c>
      <c r="M299">
        <v>11.606249999999999</v>
      </c>
      <c r="N299" s="35">
        <f t="shared" si="28"/>
        <v>2.2509423801830949E-2</v>
      </c>
      <c r="P299">
        <v>33.601219</v>
      </c>
      <c r="Q299" s="35">
        <f t="shared" si="29"/>
        <v>-1.0156268437761079E-2</v>
      </c>
    </row>
    <row r="300" spans="1:17" x14ac:dyDescent="0.4">
      <c r="A300" s="87">
        <v>40977</v>
      </c>
      <c r="B300">
        <v>24.593983000000001</v>
      </c>
      <c r="C300" s="31">
        <f t="shared" si="24"/>
        <v>-4.8193495132529069E-3</v>
      </c>
      <c r="D300">
        <v>1370.87</v>
      </c>
      <c r="E300" s="31">
        <f t="shared" si="25"/>
        <v>1.6048202966001686E-4</v>
      </c>
      <c r="G300">
        <v>4.2066670000000004</v>
      </c>
      <c r="H300" s="35">
        <f t="shared" si="26"/>
        <v>1.4263073354748452E-2</v>
      </c>
      <c r="J300">
        <v>22.116866999999999</v>
      </c>
      <c r="K300" s="35">
        <f t="shared" si="27"/>
        <v>-9.5063645316490596E-3</v>
      </c>
      <c r="M300">
        <v>11.8675</v>
      </c>
      <c r="N300" s="35">
        <f t="shared" si="28"/>
        <v>4.3185169580787506E-3</v>
      </c>
      <c r="P300">
        <v>33.259956000000003</v>
      </c>
      <c r="Q300" s="35">
        <f t="shared" si="29"/>
        <v>1.4206843809414491E-2</v>
      </c>
    </row>
    <row r="301" spans="1:17" x14ac:dyDescent="0.4">
      <c r="A301" s="87">
        <v>40980</v>
      </c>
      <c r="B301">
        <v>24.475456000000001</v>
      </c>
      <c r="C301" s="31">
        <f t="shared" si="24"/>
        <v>1.1969051771701376E-2</v>
      </c>
      <c r="D301">
        <v>1371.09</v>
      </c>
      <c r="E301" s="31">
        <f t="shared" si="25"/>
        <v>1.813155956210032E-2</v>
      </c>
      <c r="G301">
        <v>4.266667</v>
      </c>
      <c r="H301" s="35">
        <f t="shared" si="26"/>
        <v>4.6874996337890953E-2</v>
      </c>
      <c r="J301">
        <v>21.906616</v>
      </c>
      <c r="K301" s="35">
        <f t="shared" si="27"/>
        <v>2.3279770823572195E-2</v>
      </c>
      <c r="M301">
        <v>11.918749999999999</v>
      </c>
      <c r="N301" s="35">
        <f t="shared" si="28"/>
        <v>2.4646040901940312E-2</v>
      </c>
      <c r="P301">
        <v>33.732475000000001</v>
      </c>
      <c r="Q301" s="35">
        <f t="shared" si="29"/>
        <v>1.9714651830320853E-2</v>
      </c>
    </row>
    <row r="302" spans="1:17" x14ac:dyDescent="0.4">
      <c r="A302" s="87">
        <v>40981</v>
      </c>
      <c r="B302">
        <v>24.768404</v>
      </c>
      <c r="C302" s="31">
        <f t="shared" si="24"/>
        <v>-4.1532349036297158E-3</v>
      </c>
      <c r="D302">
        <v>1395.95</v>
      </c>
      <c r="E302" s="31">
        <f t="shared" si="25"/>
        <v>-1.1963179196963162E-3</v>
      </c>
      <c r="G302">
        <v>4.4666670000000002</v>
      </c>
      <c r="H302" s="35">
        <f t="shared" si="26"/>
        <v>-7.462835263967512E-3</v>
      </c>
      <c r="J302">
        <v>22.416596999999999</v>
      </c>
      <c r="K302" s="35">
        <f t="shared" si="27"/>
        <v>-1.3969381704100748E-2</v>
      </c>
      <c r="M302">
        <v>12.2125</v>
      </c>
      <c r="N302" s="35">
        <f t="shared" si="28"/>
        <v>-1.330603889457622E-3</v>
      </c>
      <c r="P302">
        <v>34.397499000000003</v>
      </c>
      <c r="Q302" s="35">
        <f t="shared" si="29"/>
        <v>-8.3947091618493518E-3</v>
      </c>
    </row>
    <row r="303" spans="1:17" x14ac:dyDescent="0.4">
      <c r="A303" s="87">
        <v>40982</v>
      </c>
      <c r="B303">
        <v>24.665534999999998</v>
      </c>
      <c r="C303" s="31">
        <f t="shared" si="24"/>
        <v>3.8983545258597921E-3</v>
      </c>
      <c r="D303">
        <v>1394.28</v>
      </c>
      <c r="E303" s="31">
        <f t="shared" si="25"/>
        <v>5.9672375706457358E-3</v>
      </c>
      <c r="G303">
        <v>4.4333330000000002</v>
      </c>
      <c r="H303" s="35">
        <f t="shared" si="26"/>
        <v>1.3533835604047702E-2</v>
      </c>
      <c r="J303">
        <v>22.103451</v>
      </c>
      <c r="K303" s="35">
        <f t="shared" si="27"/>
        <v>-6.4764094982272041E-3</v>
      </c>
      <c r="M303">
        <v>12.196249999999999</v>
      </c>
      <c r="N303" s="35">
        <f t="shared" si="28"/>
        <v>-1.5783540022547834E-2</v>
      </c>
      <c r="P303">
        <v>34.108741999999999</v>
      </c>
      <c r="Q303" s="35">
        <f t="shared" si="29"/>
        <v>-3.0785069704418002E-3</v>
      </c>
    </row>
    <row r="304" spans="1:17" x14ac:dyDescent="0.4">
      <c r="A304" s="87">
        <v>40983</v>
      </c>
      <c r="B304">
        <v>24.761690000000002</v>
      </c>
      <c r="C304" s="31">
        <f t="shared" si="24"/>
        <v>4.425263380649626E-3</v>
      </c>
      <c r="D304">
        <v>1402.6</v>
      </c>
      <c r="E304" s="31">
        <f t="shared" si="25"/>
        <v>1.1193497789820075E-3</v>
      </c>
      <c r="G304">
        <v>4.4933329999999998</v>
      </c>
      <c r="H304" s="35">
        <f t="shared" si="26"/>
        <v>4.4510389058635231E-3</v>
      </c>
      <c r="J304">
        <v>21.9603</v>
      </c>
      <c r="K304" s="35">
        <f t="shared" si="27"/>
        <v>-6.1110276271271284E-4</v>
      </c>
      <c r="M304">
        <v>12.00375</v>
      </c>
      <c r="N304" s="35">
        <f t="shared" si="28"/>
        <v>-1.7911069457461199E-2</v>
      </c>
      <c r="P304">
        <v>34.003737999999998</v>
      </c>
      <c r="Q304" s="35">
        <f t="shared" si="29"/>
        <v>1.029298602406703E-3</v>
      </c>
    </row>
    <row r="305" spans="1:17" x14ac:dyDescent="0.4">
      <c r="A305" s="87">
        <v>40984</v>
      </c>
      <c r="B305">
        <v>24.871267</v>
      </c>
      <c r="C305" s="31">
        <f t="shared" si="24"/>
        <v>8.1817303477141785E-3</v>
      </c>
      <c r="D305">
        <v>1404.17</v>
      </c>
      <c r="E305" s="31">
        <f t="shared" si="25"/>
        <v>3.973877806818211E-3</v>
      </c>
      <c r="G305">
        <v>4.5133330000000003</v>
      </c>
      <c r="H305" s="35">
        <f t="shared" si="26"/>
        <v>2.9542247381258952E-2</v>
      </c>
      <c r="J305">
        <v>21.94688</v>
      </c>
      <c r="K305" s="35">
        <f t="shared" si="27"/>
        <v>-1.2231351335588718E-3</v>
      </c>
      <c r="M305">
        <v>11.78875</v>
      </c>
      <c r="N305" s="35">
        <f t="shared" si="28"/>
        <v>1.5586894284805416E-2</v>
      </c>
      <c r="P305">
        <v>34.038738000000002</v>
      </c>
      <c r="Q305" s="35">
        <f t="shared" si="29"/>
        <v>4.8843173915553819E-3</v>
      </c>
    </row>
    <row r="306" spans="1:17" x14ac:dyDescent="0.4">
      <c r="A306" s="87">
        <v>40987</v>
      </c>
      <c r="B306">
        <v>25.074757000000002</v>
      </c>
      <c r="C306" s="31">
        <f t="shared" si="24"/>
        <v>-3.477920045247114E-3</v>
      </c>
      <c r="D306">
        <v>1409.75</v>
      </c>
      <c r="E306" s="31">
        <f t="shared" si="25"/>
        <v>-3.0005320092215061E-3</v>
      </c>
      <c r="G306">
        <v>4.6466669999999999</v>
      </c>
      <c r="H306" s="35">
        <f t="shared" si="26"/>
        <v>7.1728832731083908E-4</v>
      </c>
      <c r="J306">
        <v>21.920036</v>
      </c>
      <c r="K306" s="35">
        <f t="shared" si="27"/>
        <v>-5.1021357811638539E-3</v>
      </c>
      <c r="M306">
        <v>11.9725</v>
      </c>
      <c r="N306" s="35">
        <f t="shared" si="28"/>
        <v>8.3524744205470576E-3</v>
      </c>
      <c r="P306">
        <v>34.204993999999999</v>
      </c>
      <c r="Q306" s="35">
        <f t="shared" si="29"/>
        <v>-2.5572289239400586E-4</v>
      </c>
    </row>
    <row r="307" spans="1:17" x14ac:dyDescent="0.4">
      <c r="A307" s="87">
        <v>40988</v>
      </c>
      <c r="B307">
        <v>24.987549000000001</v>
      </c>
      <c r="C307" s="31">
        <f t="shared" si="24"/>
        <v>-1.1634314353920835E-2</v>
      </c>
      <c r="D307">
        <v>1405.52</v>
      </c>
      <c r="E307" s="31">
        <f t="shared" si="25"/>
        <v>-1.8711935796003486E-3</v>
      </c>
      <c r="G307">
        <v>4.6500000000000004</v>
      </c>
      <c r="H307" s="35">
        <f t="shared" si="26"/>
        <v>1.3620000000000018E-2</v>
      </c>
      <c r="J307">
        <v>21.808197</v>
      </c>
      <c r="K307" s="35">
        <f t="shared" si="27"/>
        <v>0</v>
      </c>
      <c r="M307">
        <v>12.0725</v>
      </c>
      <c r="N307" s="35">
        <f t="shared" si="28"/>
        <v>1.1078898322634163E-2</v>
      </c>
      <c r="P307">
        <v>34.196247</v>
      </c>
      <c r="Q307" s="35">
        <f t="shared" si="29"/>
        <v>-2.4053399778051654E-2</v>
      </c>
    </row>
    <row r="308" spans="1:17" x14ac:dyDescent="0.4">
      <c r="A308" s="87">
        <v>40989</v>
      </c>
      <c r="B308">
        <v>24.696836000000001</v>
      </c>
      <c r="C308" s="31">
        <f t="shared" si="24"/>
        <v>4.9801521134123609E-3</v>
      </c>
      <c r="D308">
        <v>1402.89</v>
      </c>
      <c r="E308" s="31">
        <f t="shared" si="25"/>
        <v>-7.2065521886962814E-3</v>
      </c>
      <c r="G308">
        <v>4.7133330000000004</v>
      </c>
      <c r="H308" s="35">
        <f t="shared" si="26"/>
        <v>-7.0720655637954545E-3</v>
      </c>
      <c r="J308">
        <v>21.808197</v>
      </c>
      <c r="K308" s="35">
        <f t="shared" si="27"/>
        <v>-1.0461204105960699E-2</v>
      </c>
      <c r="M308">
        <v>12.206250000000001</v>
      </c>
      <c r="N308" s="35">
        <f t="shared" si="28"/>
        <v>9.2165898617500451E-4</v>
      </c>
      <c r="P308">
        <v>33.373711</v>
      </c>
      <c r="Q308" s="35">
        <f t="shared" si="29"/>
        <v>2.6221237428455658E-4</v>
      </c>
    </row>
    <row r="309" spans="1:17" x14ac:dyDescent="0.4">
      <c r="A309" s="87">
        <v>40990</v>
      </c>
      <c r="B309">
        <v>24.81983</v>
      </c>
      <c r="C309" s="31">
        <f t="shared" si="24"/>
        <v>-3.216500677079577E-2</v>
      </c>
      <c r="D309">
        <v>1392.78</v>
      </c>
      <c r="E309" s="31">
        <f t="shared" si="25"/>
        <v>3.1088901334022081E-3</v>
      </c>
      <c r="G309">
        <v>4.68</v>
      </c>
      <c r="H309" s="35">
        <f t="shared" si="26"/>
        <v>-4.2735042735041829E-3</v>
      </c>
      <c r="J309">
        <v>21.580057</v>
      </c>
      <c r="K309" s="35">
        <f t="shared" si="27"/>
        <v>-1.0157804495141037E-2</v>
      </c>
      <c r="M309">
        <v>12.217499999999999</v>
      </c>
      <c r="N309" s="35">
        <f t="shared" si="28"/>
        <v>-6.5479844485369408E-3</v>
      </c>
      <c r="P309">
        <v>33.382461999999997</v>
      </c>
      <c r="Q309" s="35">
        <f t="shared" si="29"/>
        <v>4.4560524026060104E-3</v>
      </c>
    </row>
    <row r="310" spans="1:17" x14ac:dyDescent="0.4">
      <c r="A310" s="87">
        <v>40991</v>
      </c>
      <c r="B310">
        <v>24.0215</v>
      </c>
      <c r="C310" s="31">
        <f t="shared" si="24"/>
        <v>1.0519534583602158E-2</v>
      </c>
      <c r="D310">
        <v>1397.11</v>
      </c>
      <c r="E310" s="31">
        <f t="shared" si="25"/>
        <v>1.3885807130433603E-2</v>
      </c>
      <c r="G310">
        <v>4.66</v>
      </c>
      <c r="H310" s="35">
        <f t="shared" si="26"/>
        <v>2.2889914163090094E-2</v>
      </c>
      <c r="J310">
        <v>21.360851</v>
      </c>
      <c r="K310" s="35">
        <f t="shared" si="27"/>
        <v>5.2359805327980083E-3</v>
      </c>
      <c r="M310">
        <v>12.137499999999999</v>
      </c>
      <c r="N310" s="35">
        <f t="shared" si="28"/>
        <v>1.9155509783728111E-2</v>
      </c>
      <c r="P310">
        <v>33.531216000000001</v>
      </c>
      <c r="Q310" s="35">
        <f t="shared" si="29"/>
        <v>2.9488700916781442E-2</v>
      </c>
    </row>
    <row r="311" spans="1:17" x14ac:dyDescent="0.4">
      <c r="A311" s="87">
        <v>40994</v>
      </c>
      <c r="B311">
        <v>24.274194999999999</v>
      </c>
      <c r="C311" s="31">
        <f t="shared" si="24"/>
        <v>-6.17239830198274E-3</v>
      </c>
      <c r="D311">
        <v>1416.51</v>
      </c>
      <c r="E311" s="31">
        <f t="shared" si="25"/>
        <v>-2.8167820911959738E-3</v>
      </c>
      <c r="G311">
        <v>4.766667</v>
      </c>
      <c r="H311" s="35">
        <f t="shared" si="26"/>
        <v>-8.4615518558355363E-2</v>
      </c>
      <c r="J311">
        <v>21.472695999999999</v>
      </c>
      <c r="K311" s="35">
        <f t="shared" si="27"/>
        <v>-8.3380307717288607E-4</v>
      </c>
      <c r="M311">
        <v>12.37</v>
      </c>
      <c r="N311" s="35">
        <f t="shared" si="28"/>
        <v>-1.3742926434923197E-2</v>
      </c>
      <c r="P311">
        <v>34.520007999999997</v>
      </c>
      <c r="Q311" s="35">
        <f t="shared" si="29"/>
        <v>-3.8024324907455845E-3</v>
      </c>
    </row>
    <row r="312" spans="1:17" x14ac:dyDescent="0.4">
      <c r="A312" s="87">
        <v>40995</v>
      </c>
      <c r="B312">
        <v>24.124365000000001</v>
      </c>
      <c r="C312" s="31">
        <f t="shared" si="24"/>
        <v>-6.0251119563148126E-3</v>
      </c>
      <c r="D312">
        <v>1412.52</v>
      </c>
      <c r="E312" s="31">
        <f t="shared" si="25"/>
        <v>-4.9415229518874199E-3</v>
      </c>
      <c r="G312">
        <v>4.3633329999999999</v>
      </c>
      <c r="H312" s="35">
        <f t="shared" si="26"/>
        <v>-1.2986861190745672E-2</v>
      </c>
      <c r="J312">
        <v>21.454792000000001</v>
      </c>
      <c r="K312" s="35">
        <f t="shared" si="27"/>
        <v>-1.6263406328991713E-2</v>
      </c>
      <c r="M312">
        <v>12.2</v>
      </c>
      <c r="N312" s="35">
        <f t="shared" si="28"/>
        <v>-1.762295081967212E-2</v>
      </c>
      <c r="P312">
        <v>34.388748</v>
      </c>
      <c r="Q312" s="35">
        <f t="shared" si="29"/>
        <v>-1.4249341092615575E-2</v>
      </c>
    </row>
    <row r="313" spans="1:17" x14ac:dyDescent="0.4">
      <c r="A313" s="87">
        <v>40996</v>
      </c>
      <c r="B313">
        <v>23.979012999999998</v>
      </c>
      <c r="C313" s="31">
        <f t="shared" si="24"/>
        <v>5.782056167199204E-3</v>
      </c>
      <c r="D313">
        <v>1405.54</v>
      </c>
      <c r="E313" s="31">
        <f t="shared" si="25"/>
        <v>-1.6079229335344359E-3</v>
      </c>
      <c r="G313">
        <v>4.306667</v>
      </c>
      <c r="H313" s="35">
        <f t="shared" si="26"/>
        <v>-8.5140086289468044E-3</v>
      </c>
      <c r="J313">
        <v>21.105864</v>
      </c>
      <c r="K313" s="35">
        <f t="shared" si="27"/>
        <v>3.1793059976127224E-3</v>
      </c>
      <c r="M313">
        <v>11.984999999999999</v>
      </c>
      <c r="N313" s="35">
        <f t="shared" si="28"/>
        <v>-1.9190654985398303E-2</v>
      </c>
      <c r="P313">
        <v>33.898730999999998</v>
      </c>
      <c r="Q313" s="35">
        <f t="shared" si="29"/>
        <v>-9.0345269856856054E-3</v>
      </c>
    </row>
    <row r="314" spans="1:17" x14ac:dyDescent="0.4">
      <c r="A314" s="87">
        <v>40997</v>
      </c>
      <c r="B314">
        <v>24.117660999999998</v>
      </c>
      <c r="C314" s="31">
        <f t="shared" si="24"/>
        <v>5.4703895207748416E-3</v>
      </c>
      <c r="D314">
        <v>1403.28</v>
      </c>
      <c r="E314" s="31">
        <f t="shared" si="25"/>
        <v>3.6984778518898971E-3</v>
      </c>
      <c r="G314">
        <v>4.2699999999999996</v>
      </c>
      <c r="H314" s="35">
        <f t="shared" si="26"/>
        <v>-7.0257611241216307E-3</v>
      </c>
      <c r="J314">
        <v>21.172965999999999</v>
      </c>
      <c r="K314" s="35">
        <f t="shared" si="27"/>
        <v>2.5354973885095035E-3</v>
      </c>
      <c r="M314">
        <v>11.755000000000001</v>
      </c>
      <c r="N314" s="35">
        <f t="shared" si="28"/>
        <v>-4.2535091450453266E-4</v>
      </c>
      <c r="P314">
        <v>33.592472000000001</v>
      </c>
      <c r="Q314" s="35">
        <f t="shared" si="29"/>
        <v>1.7712897103851068E-2</v>
      </c>
    </row>
    <row r="315" spans="1:17" x14ac:dyDescent="0.4">
      <c r="A315" s="87">
        <v>40998</v>
      </c>
      <c r="B315">
        <v>24.249593999999998</v>
      </c>
      <c r="C315" s="31">
        <f t="shared" si="24"/>
        <v>5.3485843927944003E-3</v>
      </c>
      <c r="D315">
        <v>1408.47</v>
      </c>
      <c r="E315" s="31">
        <f t="shared" si="25"/>
        <v>7.5045971870184927E-3</v>
      </c>
      <c r="G315">
        <v>4.24</v>
      </c>
      <c r="H315" s="35">
        <f t="shared" si="26"/>
        <v>1.0220047169811231E-2</v>
      </c>
      <c r="J315">
        <v>21.226649999999999</v>
      </c>
      <c r="K315" s="35">
        <f t="shared" si="27"/>
        <v>-9.6946998230997266E-3</v>
      </c>
      <c r="M315">
        <v>11.75</v>
      </c>
      <c r="N315" s="35">
        <f t="shared" si="28"/>
        <v>2.3297872340425508E-2</v>
      </c>
      <c r="P315">
        <v>34.187491999999999</v>
      </c>
      <c r="Q315" s="35">
        <f t="shared" si="29"/>
        <v>4.4279644730885775E-2</v>
      </c>
    </row>
    <row r="316" spans="1:17" x14ac:dyDescent="0.4">
      <c r="A316" s="87">
        <v>41001</v>
      </c>
      <c r="B316">
        <v>24.379294999999999</v>
      </c>
      <c r="C316" s="31">
        <f t="shared" si="24"/>
        <v>3.2104291777100748E-3</v>
      </c>
      <c r="D316">
        <v>1419.04</v>
      </c>
      <c r="E316" s="31">
        <f t="shared" si="25"/>
        <v>-3.9886120193932907E-3</v>
      </c>
      <c r="G316">
        <v>4.2833329999999998</v>
      </c>
      <c r="H316" s="35">
        <f t="shared" si="26"/>
        <v>1.6342413723145103E-2</v>
      </c>
      <c r="J316">
        <v>21.020864</v>
      </c>
      <c r="K316" s="35">
        <f t="shared" si="27"/>
        <v>-4.4688933813567281E-3</v>
      </c>
      <c r="M316">
        <v>12.02375</v>
      </c>
      <c r="N316" s="35">
        <f t="shared" si="28"/>
        <v>1.9752573032539824E-2</v>
      </c>
      <c r="P316">
        <v>35.701301999999998</v>
      </c>
      <c r="Q316" s="35">
        <f t="shared" si="29"/>
        <v>-1.985291740900642E-2</v>
      </c>
    </row>
    <row r="317" spans="1:17" x14ac:dyDescent="0.4">
      <c r="A317" s="87">
        <v>41002</v>
      </c>
      <c r="B317">
        <v>24.457563</v>
      </c>
      <c r="C317" s="31">
        <f t="shared" si="24"/>
        <v>1.097124844368177E-3</v>
      </c>
      <c r="D317">
        <v>1413.38</v>
      </c>
      <c r="E317" s="31">
        <f t="shared" si="25"/>
        <v>-1.0202493313900064E-2</v>
      </c>
      <c r="G317">
        <v>4.3533330000000001</v>
      </c>
      <c r="H317" s="35">
        <f t="shared" si="26"/>
        <v>-2.6033616082206414E-2</v>
      </c>
      <c r="J317">
        <v>20.926924</v>
      </c>
      <c r="K317" s="35">
        <f t="shared" si="27"/>
        <v>-1.4963020843388553E-3</v>
      </c>
      <c r="M317">
        <v>12.26125</v>
      </c>
      <c r="N317" s="35">
        <f t="shared" si="28"/>
        <v>-3.7108777653175662E-2</v>
      </c>
      <c r="P317">
        <v>34.992527000000003</v>
      </c>
      <c r="Q317" s="35">
        <f t="shared" si="29"/>
        <v>-3.5509238872631362E-2</v>
      </c>
    </row>
    <row r="318" spans="1:17" x14ac:dyDescent="0.4">
      <c r="A318" s="87">
        <v>41003</v>
      </c>
      <c r="B318">
        <v>24.484396</v>
      </c>
      <c r="C318" s="31">
        <f t="shared" si="24"/>
        <v>8.2200516606577047E-3</v>
      </c>
      <c r="D318">
        <v>1398.96</v>
      </c>
      <c r="E318" s="31">
        <f t="shared" si="25"/>
        <v>-6.2903871447368698E-4</v>
      </c>
      <c r="G318">
        <v>4.24</v>
      </c>
      <c r="H318" s="35">
        <f t="shared" si="26"/>
        <v>-4.7169811320755808E-3</v>
      </c>
      <c r="J318">
        <v>20.895610999999999</v>
      </c>
      <c r="K318" s="35">
        <f t="shared" si="27"/>
        <v>1.4985443593872807E-3</v>
      </c>
      <c r="M318">
        <v>11.80625</v>
      </c>
      <c r="N318" s="35">
        <f t="shared" si="28"/>
        <v>1.1434621492853344E-2</v>
      </c>
      <c r="P318">
        <v>33.749969</v>
      </c>
      <c r="Q318" s="35">
        <f t="shared" si="29"/>
        <v>6.4818429907298027E-3</v>
      </c>
    </row>
    <row r="319" spans="1:17" x14ac:dyDescent="0.4">
      <c r="A319" s="87">
        <v>41004</v>
      </c>
      <c r="B319">
        <v>24.685659000000001</v>
      </c>
      <c r="C319" s="31">
        <f t="shared" si="24"/>
        <v>2.7178127997311229E-3</v>
      </c>
      <c r="D319">
        <v>1398.08</v>
      </c>
      <c r="E319" s="31">
        <f t="shared" si="25"/>
        <v>-1.1358434424353315E-2</v>
      </c>
      <c r="G319">
        <v>4.22</v>
      </c>
      <c r="H319" s="35">
        <f t="shared" si="26"/>
        <v>2.6856161137440739E-2</v>
      </c>
      <c r="J319">
        <v>20.926924</v>
      </c>
      <c r="K319" s="35">
        <f t="shared" si="27"/>
        <v>-2.7787648103466487E-3</v>
      </c>
      <c r="M319">
        <v>11.94125</v>
      </c>
      <c r="N319" s="35">
        <f t="shared" si="28"/>
        <v>-2.721658117868786E-3</v>
      </c>
      <c r="P319">
        <v>33.968730999999998</v>
      </c>
      <c r="Q319" s="35">
        <f t="shared" si="29"/>
        <v>-5.1500304795016434E-4</v>
      </c>
    </row>
    <row r="320" spans="1:17" x14ac:dyDescent="0.4">
      <c r="A320" s="87">
        <v>41008</v>
      </c>
      <c r="B320">
        <v>24.752749999999999</v>
      </c>
      <c r="C320" s="31">
        <f t="shared" si="24"/>
        <v>-3.8214784215895144E-2</v>
      </c>
      <c r="D320">
        <v>1382.2</v>
      </c>
      <c r="E320" s="31">
        <f t="shared" si="25"/>
        <v>-1.7081464332224083E-2</v>
      </c>
      <c r="G320">
        <v>4.3333329999999997</v>
      </c>
      <c r="H320" s="35">
        <f t="shared" si="26"/>
        <v>-3.3846002603538608E-2</v>
      </c>
      <c r="J320">
        <v>20.868773000000001</v>
      </c>
      <c r="K320" s="35">
        <f t="shared" si="27"/>
        <v>-1.028934475448089E-2</v>
      </c>
      <c r="M320">
        <v>11.90875</v>
      </c>
      <c r="N320" s="35">
        <f t="shared" si="28"/>
        <v>-3.1699380707462962E-2</v>
      </c>
      <c r="P320">
        <v>33.951236999999999</v>
      </c>
      <c r="Q320" s="35">
        <f t="shared" si="29"/>
        <v>-2.0618630184225575E-2</v>
      </c>
    </row>
    <row r="321" spans="1:17" x14ac:dyDescent="0.4">
      <c r="A321" s="87">
        <v>41009</v>
      </c>
      <c r="B321">
        <v>23.806829</v>
      </c>
      <c r="C321" s="31">
        <f t="shared" si="24"/>
        <v>1.6813620999251985E-2</v>
      </c>
      <c r="D321">
        <v>1358.59</v>
      </c>
      <c r="E321" s="31">
        <f t="shared" si="25"/>
        <v>7.4488992264039322E-3</v>
      </c>
      <c r="G321">
        <v>4.1866669999999999</v>
      </c>
      <c r="H321" s="35">
        <f t="shared" si="26"/>
        <v>3.8216557466834632E-2</v>
      </c>
      <c r="J321">
        <v>20.654046999999998</v>
      </c>
      <c r="K321" s="35">
        <f t="shared" si="27"/>
        <v>2.6424022371983609E-2</v>
      </c>
      <c r="M321">
        <v>11.53125</v>
      </c>
      <c r="N321" s="35">
        <f t="shared" si="28"/>
        <v>2.1246612466124592E-2</v>
      </c>
      <c r="P321">
        <v>33.251209000000003</v>
      </c>
      <c r="Q321" s="35">
        <f t="shared" si="29"/>
        <v>8.9472836912486559E-3</v>
      </c>
    </row>
    <row r="322" spans="1:17" x14ac:dyDescent="0.4">
      <c r="A322" s="87">
        <v>41010</v>
      </c>
      <c r="B322">
        <v>24.207108000000002</v>
      </c>
      <c r="C322" s="31">
        <f t="shared" si="24"/>
        <v>3.6953608832579225E-3</v>
      </c>
      <c r="D322">
        <v>1368.71</v>
      </c>
      <c r="E322" s="31">
        <f t="shared" si="25"/>
        <v>1.3779398119397024E-2</v>
      </c>
      <c r="G322">
        <v>4.3466670000000001</v>
      </c>
      <c r="H322" s="35">
        <f t="shared" si="26"/>
        <v>1.9938495403489645E-2</v>
      </c>
      <c r="J322">
        <v>21.199809999999999</v>
      </c>
      <c r="K322" s="35">
        <f t="shared" si="27"/>
        <v>2.9542057216550541E-2</v>
      </c>
      <c r="M322">
        <v>11.776249999999999</v>
      </c>
      <c r="N322" s="35">
        <f t="shared" si="28"/>
        <v>9.2346884619467634E-3</v>
      </c>
      <c r="P322">
        <v>33.548717000000003</v>
      </c>
      <c r="Q322" s="35">
        <f t="shared" si="29"/>
        <v>2.8951658568641941E-2</v>
      </c>
    </row>
    <row r="323" spans="1:17" x14ac:dyDescent="0.4">
      <c r="A323" s="87">
        <v>41011</v>
      </c>
      <c r="B323">
        <v>24.296562000000002</v>
      </c>
      <c r="C323" s="31">
        <f t="shared" ref="C323:C386" si="30">(B324-B323)/B323</f>
        <v>4.7854507152081879E-3</v>
      </c>
      <c r="D323">
        <v>1387.57</v>
      </c>
      <c r="E323" s="31">
        <f t="shared" ref="E323:E386" si="31">(D324-D323)/D323</f>
        <v>-1.2475046303970212E-2</v>
      </c>
      <c r="G323">
        <v>4.4333330000000002</v>
      </c>
      <c r="H323" s="35">
        <f t="shared" ref="H323:H386" si="32">(G324-G323)/G323</f>
        <v>-9.0225570693652016E-3</v>
      </c>
      <c r="J323">
        <v>21.826096</v>
      </c>
      <c r="K323" s="35">
        <f t="shared" ref="K323:K386" si="33">(J324-J323)/J323</f>
        <v>-4.3041595711848539E-3</v>
      </c>
      <c r="M323">
        <v>11.885</v>
      </c>
      <c r="N323" s="35">
        <f t="shared" ref="N323:N386" si="34">(M324-M323)/M323</f>
        <v>1.2410601598653837E-2</v>
      </c>
      <c r="P323">
        <v>34.520007999999997</v>
      </c>
      <c r="Q323" s="35">
        <f t="shared" ref="Q323:Q386" si="35">(P324-P323)/P323</f>
        <v>-3.5234551509953221E-2</v>
      </c>
    </row>
    <row r="324" spans="1:17" x14ac:dyDescent="0.4">
      <c r="A324" s="87">
        <v>41012</v>
      </c>
      <c r="B324">
        <v>24.412832000000002</v>
      </c>
      <c r="C324" s="31">
        <f t="shared" si="30"/>
        <v>2.1072114861560927E-3</v>
      </c>
      <c r="D324">
        <v>1370.26</v>
      </c>
      <c r="E324" s="31">
        <f t="shared" si="31"/>
        <v>-5.0355407003054497E-4</v>
      </c>
      <c r="G324">
        <v>4.3933330000000002</v>
      </c>
      <c r="H324" s="35">
        <f t="shared" si="32"/>
        <v>1.5933233378849335E-2</v>
      </c>
      <c r="J324">
        <v>21.732153</v>
      </c>
      <c r="K324" s="35">
        <f t="shared" si="33"/>
        <v>-2.2642027230344659E-3</v>
      </c>
      <c r="M324">
        <v>12.032500000000001</v>
      </c>
      <c r="N324" s="35">
        <f t="shared" si="34"/>
        <v>-1.2258466652815362E-2</v>
      </c>
      <c r="P324">
        <v>33.303711</v>
      </c>
      <c r="Q324" s="35">
        <f t="shared" si="35"/>
        <v>3.2580062924519128E-2</v>
      </c>
    </row>
    <row r="325" spans="1:17" x14ac:dyDescent="0.4">
      <c r="A325" s="87">
        <v>41015</v>
      </c>
      <c r="B325">
        <v>24.464275000000001</v>
      </c>
      <c r="C325" s="31">
        <f t="shared" si="30"/>
        <v>3.9303024512273516E-3</v>
      </c>
      <c r="D325">
        <v>1369.57</v>
      </c>
      <c r="E325" s="31">
        <f t="shared" si="31"/>
        <v>1.5486612586432266E-2</v>
      </c>
      <c r="G325">
        <v>4.4633330000000004</v>
      </c>
      <c r="H325" s="35">
        <f t="shared" si="32"/>
        <v>3.7341376948571717E-2</v>
      </c>
      <c r="J325">
        <v>21.682946999999999</v>
      </c>
      <c r="K325" s="35">
        <f t="shared" si="33"/>
        <v>1.836171070288559E-2</v>
      </c>
      <c r="M325">
        <v>11.885</v>
      </c>
      <c r="N325" s="35">
        <f t="shared" si="34"/>
        <v>1.3777871266302085E-2</v>
      </c>
      <c r="P325">
        <v>34.388748</v>
      </c>
      <c r="Q325" s="35">
        <f t="shared" si="35"/>
        <v>1.0941573098270358E-2</v>
      </c>
    </row>
    <row r="326" spans="1:17" x14ac:dyDescent="0.4">
      <c r="A326" s="87">
        <v>41016</v>
      </c>
      <c r="B326">
        <v>24.560427000000001</v>
      </c>
      <c r="C326" s="31">
        <f t="shared" si="30"/>
        <v>6.6467899764120304E-3</v>
      </c>
      <c r="D326">
        <v>1390.78</v>
      </c>
      <c r="E326" s="31">
        <f t="shared" si="31"/>
        <v>-4.0552783330216665E-3</v>
      </c>
      <c r="G326">
        <v>4.63</v>
      </c>
      <c r="H326" s="35">
        <f t="shared" si="32"/>
        <v>5.0395248380129699E-3</v>
      </c>
      <c r="J326">
        <v>22.081083</v>
      </c>
      <c r="K326" s="35">
        <f t="shared" si="33"/>
        <v>-1.154775787039068E-2</v>
      </c>
      <c r="M326">
        <v>12.04875</v>
      </c>
      <c r="N326" s="35">
        <f t="shared" si="34"/>
        <v>6.5359477124182531E-3</v>
      </c>
      <c r="P326">
        <v>34.765014999999998</v>
      </c>
      <c r="Q326" s="35">
        <f t="shared" si="35"/>
        <v>-1.1829910040309062E-2</v>
      </c>
    </row>
    <row r="327" spans="1:17" x14ac:dyDescent="0.4">
      <c r="A327" s="87">
        <v>41017</v>
      </c>
      <c r="B327">
        <v>24.723675</v>
      </c>
      <c r="C327" s="31">
        <f t="shared" si="30"/>
        <v>-8.5926141643585877E-3</v>
      </c>
      <c r="D327">
        <v>1385.14</v>
      </c>
      <c r="E327" s="31">
        <f t="shared" si="31"/>
        <v>-5.9344181815556745E-3</v>
      </c>
      <c r="G327">
        <v>4.6533329999999999</v>
      </c>
      <c r="H327" s="35">
        <f t="shared" si="32"/>
        <v>2.5787967463321473E-2</v>
      </c>
      <c r="J327">
        <v>21.826096</v>
      </c>
      <c r="K327" s="35">
        <f t="shared" si="33"/>
        <v>-1.742153063012282E-2</v>
      </c>
      <c r="M327">
        <v>12.1275</v>
      </c>
      <c r="N327" s="35">
        <f t="shared" si="34"/>
        <v>-5.3597196454338901E-3</v>
      </c>
      <c r="P327">
        <v>34.353748000000003</v>
      </c>
      <c r="Q327" s="35">
        <f t="shared" si="35"/>
        <v>-7.6416698405095719E-4</v>
      </c>
    </row>
    <row r="328" spans="1:17" x14ac:dyDescent="0.4">
      <c r="A328" s="87">
        <v>41018</v>
      </c>
      <c r="B328">
        <v>24.511234000000002</v>
      </c>
      <c r="C328" s="31">
        <f t="shared" si="30"/>
        <v>1.0582576136313589E-2</v>
      </c>
      <c r="D328">
        <v>1376.92</v>
      </c>
      <c r="E328" s="31">
        <f t="shared" si="31"/>
        <v>1.1692763559247449E-3</v>
      </c>
      <c r="G328">
        <v>4.773333</v>
      </c>
      <c r="H328" s="35">
        <f t="shared" si="32"/>
        <v>3.0726328961335796E-2</v>
      </c>
      <c r="J328">
        <v>21.445851999999999</v>
      </c>
      <c r="K328" s="35">
        <f t="shared" si="33"/>
        <v>1.0012285825715941E-2</v>
      </c>
      <c r="M328">
        <v>12.0625</v>
      </c>
      <c r="N328" s="35">
        <f t="shared" si="34"/>
        <v>5.2124352331606227E-2</v>
      </c>
      <c r="P328">
        <v>34.327495999999996</v>
      </c>
      <c r="Q328" s="35">
        <f t="shared" si="35"/>
        <v>-1.529444501282498E-3</v>
      </c>
    </row>
    <row r="329" spans="1:17" x14ac:dyDescent="0.4">
      <c r="A329" s="87">
        <v>41019</v>
      </c>
      <c r="B329">
        <v>24.770626</v>
      </c>
      <c r="C329" s="31">
        <f t="shared" si="30"/>
        <v>-9.2080838005467319E-3</v>
      </c>
      <c r="D329">
        <v>1378.53</v>
      </c>
      <c r="E329" s="31">
        <f t="shared" si="31"/>
        <v>-8.40750654682881E-3</v>
      </c>
      <c r="G329">
        <v>4.92</v>
      </c>
      <c r="H329" s="35">
        <f t="shared" si="32"/>
        <v>-2.7099593495935491E-3</v>
      </c>
      <c r="J329">
        <v>21.660574</v>
      </c>
      <c r="K329" s="35">
        <f t="shared" si="33"/>
        <v>-2.0239352844481449E-2</v>
      </c>
      <c r="M329">
        <v>12.69125</v>
      </c>
      <c r="N329" s="35">
        <f t="shared" si="34"/>
        <v>-1.0637250073869776E-2</v>
      </c>
      <c r="P329">
        <v>34.274994</v>
      </c>
      <c r="Q329" s="35">
        <f t="shared" si="35"/>
        <v>-4.2123946104848362E-2</v>
      </c>
    </row>
    <row r="330" spans="1:17" x14ac:dyDescent="0.4">
      <c r="A330" s="87">
        <v>41022</v>
      </c>
      <c r="B330">
        <v>24.542535999999998</v>
      </c>
      <c r="C330" s="31">
        <f t="shared" si="30"/>
        <v>-2.7334542770967113E-2</v>
      </c>
      <c r="D330">
        <v>1366.94</v>
      </c>
      <c r="E330" s="31">
        <f t="shared" si="31"/>
        <v>3.6797518545071272E-3</v>
      </c>
      <c r="G330">
        <v>4.9066669999999997</v>
      </c>
      <c r="H330" s="35">
        <f t="shared" si="32"/>
        <v>6.1141300194205665E-3</v>
      </c>
      <c r="J330">
        <v>21.222178</v>
      </c>
      <c r="K330" s="35">
        <f t="shared" si="33"/>
        <v>-2.3188948843987974E-3</v>
      </c>
      <c r="M330">
        <v>12.55625</v>
      </c>
      <c r="N330" s="35">
        <f t="shared" si="34"/>
        <v>-5.0871080139372818E-2</v>
      </c>
      <c r="P330">
        <v>32.831195999999998</v>
      </c>
      <c r="Q330" s="35">
        <f t="shared" si="35"/>
        <v>1.4125711411792759E-2</v>
      </c>
    </row>
    <row r="331" spans="1:17" x14ac:dyDescent="0.4">
      <c r="A331" s="87">
        <v>41023</v>
      </c>
      <c r="B331">
        <v>23.871676999999998</v>
      </c>
      <c r="C331" s="31">
        <f t="shared" si="30"/>
        <v>2.1358197834195007E-2</v>
      </c>
      <c r="D331">
        <v>1371.97</v>
      </c>
      <c r="E331" s="31">
        <f t="shared" si="31"/>
        <v>1.3644613220405714E-2</v>
      </c>
      <c r="G331">
        <v>4.9366669999999999</v>
      </c>
      <c r="H331" s="35">
        <f t="shared" si="32"/>
        <v>7.4272783641271146E-3</v>
      </c>
      <c r="J331">
        <v>21.172965999999999</v>
      </c>
      <c r="K331" s="35">
        <f t="shared" si="33"/>
        <v>1.3522101721601036E-2</v>
      </c>
      <c r="M331">
        <v>11.9175</v>
      </c>
      <c r="N331" s="35">
        <f t="shared" si="34"/>
        <v>1.384518565135298E-2</v>
      </c>
      <c r="P331">
        <v>33.294960000000003</v>
      </c>
      <c r="Q331" s="35">
        <f t="shared" si="35"/>
        <v>2.181330147265529E-2</v>
      </c>
    </row>
    <row r="332" spans="1:17" x14ac:dyDescent="0.4">
      <c r="A332" s="87">
        <v>41024</v>
      </c>
      <c r="B332">
        <v>24.381533000000001</v>
      </c>
      <c r="C332" s="31">
        <f t="shared" si="30"/>
        <v>1.2106908946209412E-2</v>
      </c>
      <c r="D332">
        <v>1390.69</v>
      </c>
      <c r="E332" s="31">
        <f t="shared" si="31"/>
        <v>6.6801371980815018E-3</v>
      </c>
      <c r="G332">
        <v>4.9733330000000002</v>
      </c>
      <c r="H332" s="35">
        <f t="shared" si="32"/>
        <v>0.13672923168426479</v>
      </c>
      <c r="J332">
        <v>21.459268999999999</v>
      </c>
      <c r="K332" s="35">
        <f t="shared" si="33"/>
        <v>3.8982781752724266E-2</v>
      </c>
      <c r="M332">
        <v>12.0825</v>
      </c>
      <c r="N332" s="35">
        <f t="shared" si="34"/>
        <v>9.6213531967722626E-3</v>
      </c>
      <c r="P332">
        <v>34.021233000000002</v>
      </c>
      <c r="Q332" s="35">
        <f t="shared" si="35"/>
        <v>5.1442579991147685E-3</v>
      </c>
    </row>
    <row r="333" spans="1:17" x14ac:dyDescent="0.4">
      <c r="A333" s="87">
        <v>41025</v>
      </c>
      <c r="B333">
        <v>24.676718000000001</v>
      </c>
      <c r="C333" s="31">
        <f t="shared" si="30"/>
        <v>2.6279021383636913E-3</v>
      </c>
      <c r="D333">
        <v>1399.98</v>
      </c>
      <c r="E333" s="31">
        <f t="shared" si="31"/>
        <v>2.4143202045742666E-3</v>
      </c>
      <c r="G333">
        <v>5.6533329999999999</v>
      </c>
      <c r="H333" s="35">
        <f t="shared" si="32"/>
        <v>5.9551949266034791E-2</v>
      </c>
      <c r="J333">
        <v>22.295811</v>
      </c>
      <c r="K333" s="35">
        <f t="shared" si="33"/>
        <v>-2.4679075365323051E-2</v>
      </c>
      <c r="M333">
        <v>12.19875</v>
      </c>
      <c r="N333" s="35">
        <f t="shared" si="34"/>
        <v>1.3321036991495E-2</v>
      </c>
      <c r="P333">
        <v>34.196247</v>
      </c>
      <c r="Q333" s="35">
        <f t="shared" si="35"/>
        <v>1.8167753905859847E-2</v>
      </c>
    </row>
    <row r="334" spans="1:17" x14ac:dyDescent="0.4">
      <c r="A334" s="87">
        <v>41026</v>
      </c>
      <c r="B334">
        <v>24.741565999999999</v>
      </c>
      <c r="C334" s="31">
        <f t="shared" si="30"/>
        <v>1.1117121689063734E-2</v>
      </c>
      <c r="D334">
        <v>1403.36</v>
      </c>
      <c r="E334" s="31">
        <f t="shared" si="31"/>
        <v>-3.8835366548852887E-3</v>
      </c>
      <c r="G334">
        <v>5.99</v>
      </c>
      <c r="H334" s="35">
        <f t="shared" si="32"/>
        <v>3.8953756260434055E-2</v>
      </c>
      <c r="J334">
        <v>21.745571000000002</v>
      </c>
      <c r="K334" s="35">
        <f t="shared" si="33"/>
        <v>-3.1063474948531036E-2</v>
      </c>
      <c r="M334">
        <v>12.36125</v>
      </c>
      <c r="N334" s="35">
        <f t="shared" si="34"/>
        <v>-9.7077560926281097E-3</v>
      </c>
      <c r="P334">
        <v>34.817515999999998</v>
      </c>
      <c r="Q334" s="35">
        <f t="shared" si="35"/>
        <v>5.1771614034729026E-2</v>
      </c>
    </row>
    <row r="335" spans="1:17" x14ac:dyDescent="0.4">
      <c r="A335" s="87">
        <v>41029</v>
      </c>
      <c r="B335">
        <v>25.016621000000001</v>
      </c>
      <c r="C335" s="31">
        <f t="shared" si="30"/>
        <v>-5.0952924457703273E-3</v>
      </c>
      <c r="D335">
        <v>1397.91</v>
      </c>
      <c r="E335" s="31">
        <f t="shared" si="31"/>
        <v>5.6584472533996134E-3</v>
      </c>
      <c r="G335">
        <v>6.2233330000000002</v>
      </c>
      <c r="H335" s="35">
        <f t="shared" si="32"/>
        <v>0</v>
      </c>
      <c r="J335">
        <v>21.070077999999999</v>
      </c>
      <c r="K335" s="35">
        <f t="shared" si="33"/>
        <v>-2.3357293693928994E-3</v>
      </c>
      <c r="M335">
        <v>12.241250000000001</v>
      </c>
      <c r="N335" s="35">
        <f t="shared" si="34"/>
        <v>3.880322679464877E-3</v>
      </c>
      <c r="P335">
        <v>36.620075</v>
      </c>
      <c r="Q335" s="35">
        <f t="shared" si="35"/>
        <v>1.075289987800403E-2</v>
      </c>
    </row>
    <row r="336" spans="1:17" x14ac:dyDescent="0.4">
      <c r="A336" s="87">
        <v>41030</v>
      </c>
      <c r="B336">
        <v>24.889154000000001</v>
      </c>
      <c r="C336" s="31">
        <f t="shared" si="30"/>
        <v>2.6774634445188347E-2</v>
      </c>
      <c r="D336">
        <v>1405.82</v>
      </c>
      <c r="E336" s="31">
        <f t="shared" si="31"/>
        <v>-2.4967634547808332E-3</v>
      </c>
      <c r="G336">
        <v>6.2233330000000002</v>
      </c>
      <c r="H336" s="35">
        <f t="shared" si="32"/>
        <v>-6.9629891249593278E-3</v>
      </c>
      <c r="J336">
        <v>21.020864</v>
      </c>
      <c r="K336" s="35">
        <f t="shared" si="33"/>
        <v>2.3835271471239299E-2</v>
      </c>
      <c r="M336">
        <v>12.28875</v>
      </c>
      <c r="N336" s="35">
        <f t="shared" si="34"/>
        <v>2.8481334553961929E-2</v>
      </c>
      <c r="P336">
        <v>37.013846999999998</v>
      </c>
      <c r="Q336" s="35">
        <f t="shared" si="35"/>
        <v>-9.2199548995811603E-3</v>
      </c>
    </row>
    <row r="337" spans="1:17" x14ac:dyDescent="0.4">
      <c r="A337" s="87">
        <v>41031</v>
      </c>
      <c r="B337">
        <v>25.555551999999999</v>
      </c>
      <c r="C337" s="31">
        <f t="shared" si="30"/>
        <v>1.0500262330471639E-3</v>
      </c>
      <c r="D337">
        <v>1402.31</v>
      </c>
      <c r="E337" s="31">
        <f t="shared" si="31"/>
        <v>-7.6587915653457579E-3</v>
      </c>
      <c r="G337">
        <v>6.18</v>
      </c>
      <c r="H337" s="35">
        <f t="shared" si="32"/>
        <v>-3.7755663430420793E-3</v>
      </c>
      <c r="J337">
        <v>21.521902000000001</v>
      </c>
      <c r="K337" s="35">
        <f t="shared" si="33"/>
        <v>-2.2448898800858857E-2</v>
      </c>
      <c r="M337">
        <v>12.63875</v>
      </c>
      <c r="N337" s="35">
        <f t="shared" si="34"/>
        <v>-1.7208980318464989E-2</v>
      </c>
      <c r="P337">
        <v>36.672581000000001</v>
      </c>
      <c r="Q337" s="35">
        <f t="shared" si="35"/>
        <v>-1.8133984079277059E-2</v>
      </c>
    </row>
    <row r="338" spans="1:17" x14ac:dyDescent="0.4">
      <c r="A338" s="87">
        <v>41032</v>
      </c>
      <c r="B338">
        <v>25.582386</v>
      </c>
      <c r="C338" s="31">
        <f t="shared" si="30"/>
        <v>-2.2640069616649557E-2</v>
      </c>
      <c r="D338">
        <v>1391.57</v>
      </c>
      <c r="E338" s="31">
        <f t="shared" si="31"/>
        <v>-1.6147229388388674E-2</v>
      </c>
      <c r="G338">
        <v>6.1566669999999997</v>
      </c>
      <c r="H338" s="35">
        <f t="shared" si="32"/>
        <v>-2.1656847771691991E-2</v>
      </c>
      <c r="J338">
        <v>21.038758999999999</v>
      </c>
      <c r="K338" s="35">
        <f t="shared" si="33"/>
        <v>-6.8040134876776745E-3</v>
      </c>
      <c r="M338">
        <v>12.421250000000001</v>
      </c>
      <c r="N338" s="35">
        <f t="shared" si="34"/>
        <v>-2.858005434235688E-2</v>
      </c>
      <c r="P338">
        <v>36.007561000000003</v>
      </c>
      <c r="Q338" s="35">
        <f t="shared" si="35"/>
        <v>-1.6768006030733543E-2</v>
      </c>
    </row>
    <row r="339" spans="1:17" x14ac:dyDescent="0.4">
      <c r="A339" s="87">
        <v>41033</v>
      </c>
      <c r="B339">
        <v>25.003198999999999</v>
      </c>
      <c r="C339" s="31">
        <f t="shared" si="30"/>
        <v>-3.4878736916822864E-3</v>
      </c>
      <c r="D339">
        <v>1369.1</v>
      </c>
      <c r="E339" s="31">
        <f t="shared" si="31"/>
        <v>3.5059528157184883E-4</v>
      </c>
      <c r="G339">
        <v>6.023333</v>
      </c>
      <c r="H339" s="35">
        <f t="shared" si="32"/>
        <v>1.6602103851804249E-2</v>
      </c>
      <c r="J339">
        <v>20.895610999999999</v>
      </c>
      <c r="K339" s="35">
        <f t="shared" si="33"/>
        <v>6.8506252341699924E-3</v>
      </c>
      <c r="M339">
        <v>12.06625</v>
      </c>
      <c r="N339" s="35">
        <f t="shared" si="34"/>
        <v>2.900652646845552E-3</v>
      </c>
      <c r="P339">
        <v>35.403785999999997</v>
      </c>
      <c r="Q339" s="35">
        <f t="shared" si="35"/>
        <v>2.1255495104393798E-2</v>
      </c>
    </row>
    <row r="340" spans="1:17" x14ac:dyDescent="0.4">
      <c r="A340" s="87">
        <v>41036</v>
      </c>
      <c r="B340">
        <v>24.915991000000002</v>
      </c>
      <c r="C340" s="31">
        <f t="shared" si="30"/>
        <v>-2.4142808528065451E-2</v>
      </c>
      <c r="D340">
        <v>1369.58</v>
      </c>
      <c r="E340" s="31">
        <f t="shared" si="31"/>
        <v>-4.2786839761093914E-3</v>
      </c>
      <c r="G340">
        <v>6.1233329999999997</v>
      </c>
      <c r="H340" s="35">
        <f t="shared" si="32"/>
        <v>-2.2318890708703899E-2</v>
      </c>
      <c r="J340">
        <v>21.038758999999999</v>
      </c>
      <c r="K340" s="35">
        <f t="shared" si="33"/>
        <v>-1.3182859312186592E-2</v>
      </c>
      <c r="M340">
        <v>12.10125</v>
      </c>
      <c r="N340" s="35">
        <f t="shared" si="34"/>
        <v>-4.266088214027472E-2</v>
      </c>
      <c r="P340">
        <v>36.156311000000002</v>
      </c>
      <c r="Q340" s="35">
        <f t="shared" si="35"/>
        <v>-3.6177059103181315E-2</v>
      </c>
    </row>
    <row r="341" spans="1:17" x14ac:dyDescent="0.4">
      <c r="A341" s="87">
        <v>41037</v>
      </c>
      <c r="B341">
        <v>24.314449</v>
      </c>
      <c r="C341" s="31">
        <f t="shared" si="30"/>
        <v>-5.3346469006967136E-3</v>
      </c>
      <c r="D341">
        <v>1363.72</v>
      </c>
      <c r="E341" s="31">
        <f t="shared" si="31"/>
        <v>-6.702255594990247E-3</v>
      </c>
      <c r="G341">
        <v>5.9866669999999997</v>
      </c>
      <c r="H341" s="35">
        <f t="shared" si="32"/>
        <v>2.7838528516785466E-3</v>
      </c>
      <c r="J341">
        <v>20.761407999999999</v>
      </c>
      <c r="K341" s="35">
        <f t="shared" si="33"/>
        <v>8.8344682595708889E-3</v>
      </c>
      <c r="M341">
        <v>11.585000000000001</v>
      </c>
      <c r="N341" s="35">
        <f t="shared" si="34"/>
        <v>1.3595166163141895E-2</v>
      </c>
      <c r="P341">
        <v>34.848281999999998</v>
      </c>
      <c r="Q341" s="35">
        <f t="shared" si="35"/>
        <v>1.0461749592132107E-2</v>
      </c>
    </row>
    <row r="342" spans="1:17" x14ac:dyDescent="0.4">
      <c r="A342" s="87">
        <v>41038</v>
      </c>
      <c r="B342">
        <v>24.184740000000001</v>
      </c>
      <c r="C342" s="31">
        <f t="shared" si="30"/>
        <v>-5.4552994987749348E-3</v>
      </c>
      <c r="D342">
        <v>1354.58</v>
      </c>
      <c r="E342" s="31">
        <f t="shared" si="31"/>
        <v>2.5173854626526909E-3</v>
      </c>
      <c r="G342">
        <v>6.0033329999999996</v>
      </c>
      <c r="H342" s="35">
        <f t="shared" si="32"/>
        <v>2.7762911036252674E-3</v>
      </c>
      <c r="J342">
        <v>20.944824000000001</v>
      </c>
      <c r="K342" s="35">
        <f t="shared" si="33"/>
        <v>4.2715087985460299E-3</v>
      </c>
      <c r="M342">
        <v>11.7425</v>
      </c>
      <c r="N342" s="35">
        <f t="shared" si="34"/>
        <v>-7.4515648286132825E-4</v>
      </c>
      <c r="P342">
        <v>35.212856000000002</v>
      </c>
      <c r="Q342" s="35">
        <f t="shared" si="35"/>
        <v>-9.5957567315756963E-3</v>
      </c>
    </row>
    <row r="343" spans="1:17" x14ac:dyDescent="0.4">
      <c r="A343" s="87">
        <v>41039</v>
      </c>
      <c r="B343">
        <v>24.052804999999999</v>
      </c>
      <c r="C343" s="31">
        <f t="shared" si="30"/>
        <v>6.5079311955508149E-3</v>
      </c>
      <c r="D343">
        <v>1357.99</v>
      </c>
      <c r="E343" s="31">
        <f t="shared" si="31"/>
        <v>-3.3873592589046377E-3</v>
      </c>
      <c r="G343">
        <v>6.02</v>
      </c>
      <c r="H343" s="35">
        <f t="shared" si="32"/>
        <v>7.1981727574751686E-3</v>
      </c>
      <c r="J343">
        <v>21.034289999999999</v>
      </c>
      <c r="K343" s="35">
        <f t="shared" si="33"/>
        <v>6.5928538591034092E-3</v>
      </c>
      <c r="M343">
        <v>11.733750000000001</v>
      </c>
      <c r="N343" s="35">
        <f t="shared" si="34"/>
        <v>1.0120379247895904E-2</v>
      </c>
      <c r="P343">
        <v>34.874961999999996</v>
      </c>
      <c r="Q343" s="35">
        <f t="shared" si="35"/>
        <v>7.6490405925035631E-4</v>
      </c>
    </row>
    <row r="344" spans="1:17" x14ac:dyDescent="0.4">
      <c r="A344" s="87">
        <v>41040</v>
      </c>
      <c r="B344">
        <v>24.209339</v>
      </c>
      <c r="C344" s="31">
        <f t="shared" si="30"/>
        <v>-7.2970600312548279E-3</v>
      </c>
      <c r="D344">
        <v>1353.39</v>
      </c>
      <c r="E344" s="31">
        <f t="shared" si="31"/>
        <v>-1.1112835176852342E-2</v>
      </c>
      <c r="G344">
        <v>6.0633330000000001</v>
      </c>
      <c r="H344" s="35">
        <f t="shared" si="32"/>
        <v>4.9477737739293303E-3</v>
      </c>
      <c r="J344">
        <v>21.172965999999999</v>
      </c>
      <c r="K344" s="35">
        <f t="shared" si="33"/>
        <v>-8.4511541746206086E-3</v>
      </c>
      <c r="M344">
        <v>11.852499999999999</v>
      </c>
      <c r="N344" s="35">
        <f t="shared" si="34"/>
        <v>-8.0151866694789173E-3</v>
      </c>
      <c r="P344">
        <v>34.901637999999998</v>
      </c>
      <c r="Q344" s="35">
        <f t="shared" si="35"/>
        <v>-1.5541476878535026E-2</v>
      </c>
    </row>
    <row r="345" spans="1:17" x14ac:dyDescent="0.4">
      <c r="A345" s="87">
        <v>41043</v>
      </c>
      <c r="B345">
        <v>24.032682000000001</v>
      </c>
      <c r="C345" s="31">
        <f t="shared" si="30"/>
        <v>-2.326248897230872E-3</v>
      </c>
      <c r="D345">
        <v>1338.35</v>
      </c>
      <c r="E345" s="31">
        <f t="shared" si="31"/>
        <v>-5.7458811222773024E-3</v>
      </c>
      <c r="G345">
        <v>6.0933330000000003</v>
      </c>
      <c r="H345" s="35">
        <f t="shared" si="32"/>
        <v>-5.4699127718778448E-4</v>
      </c>
      <c r="J345">
        <v>20.994029999999999</v>
      </c>
      <c r="K345" s="35">
        <f t="shared" si="33"/>
        <v>-2.3551457247606871E-3</v>
      </c>
      <c r="M345">
        <v>11.7575</v>
      </c>
      <c r="N345" s="35">
        <f t="shared" si="34"/>
        <v>5.7410163725280889E-3</v>
      </c>
      <c r="P345">
        <v>34.359214999999999</v>
      </c>
      <c r="Q345" s="35">
        <f t="shared" si="35"/>
        <v>5.4346119374380263E-3</v>
      </c>
    </row>
    <row r="346" spans="1:17" x14ac:dyDescent="0.4">
      <c r="A346" s="87">
        <v>41044</v>
      </c>
      <c r="B346">
        <v>23.976776000000001</v>
      </c>
      <c r="C346" s="31">
        <f t="shared" si="30"/>
        <v>-2.0518188100018958E-3</v>
      </c>
      <c r="D346">
        <v>1330.66</v>
      </c>
      <c r="E346" s="31">
        <f t="shared" si="31"/>
        <v>-4.4038296785054989E-3</v>
      </c>
      <c r="G346">
        <v>6.09</v>
      </c>
      <c r="H346" s="35">
        <f t="shared" si="32"/>
        <v>-2.2988505747126384E-2</v>
      </c>
      <c r="J346">
        <v>20.944586000000001</v>
      </c>
      <c r="K346" s="35">
        <f t="shared" si="33"/>
        <v>1.5879903283836563E-2</v>
      </c>
      <c r="M346">
        <v>11.824999999999999</v>
      </c>
      <c r="N346" s="35">
        <f t="shared" si="34"/>
        <v>1.3742071881607787E-3</v>
      </c>
      <c r="P346">
        <v>34.545943999999999</v>
      </c>
      <c r="Q346" s="35">
        <f t="shared" si="35"/>
        <v>-1.286865977667211E-3</v>
      </c>
    </row>
    <row r="347" spans="1:17" x14ac:dyDescent="0.4">
      <c r="A347" s="87">
        <v>41045</v>
      </c>
      <c r="B347">
        <v>23.927579999999999</v>
      </c>
      <c r="C347" s="31">
        <f t="shared" si="30"/>
        <v>-2.4860224059432647E-2</v>
      </c>
      <c r="D347">
        <v>1324.8</v>
      </c>
      <c r="E347" s="31">
        <f t="shared" si="31"/>
        <v>-1.5051328502415501E-2</v>
      </c>
      <c r="G347">
        <v>5.95</v>
      </c>
      <c r="H347" s="35">
        <f t="shared" si="32"/>
        <v>-6.3865546218487376E-2</v>
      </c>
      <c r="J347">
        <v>21.277183999999998</v>
      </c>
      <c r="K347" s="35">
        <f t="shared" si="33"/>
        <v>-7.8156489129387659E-3</v>
      </c>
      <c r="M347">
        <v>11.84125</v>
      </c>
      <c r="N347" s="35">
        <f t="shared" si="34"/>
        <v>-4.9614694394595191E-2</v>
      </c>
      <c r="P347">
        <v>34.501488000000002</v>
      </c>
      <c r="Q347" s="35">
        <f t="shared" si="35"/>
        <v>-8.5050824474585517E-3</v>
      </c>
    </row>
    <row r="348" spans="1:17" x14ac:dyDescent="0.4">
      <c r="A348" s="87">
        <v>41046</v>
      </c>
      <c r="B348">
        <v>23.332735</v>
      </c>
      <c r="C348" s="31">
        <f t="shared" si="30"/>
        <v>1.0542741774592652E-2</v>
      </c>
      <c r="D348">
        <v>1304.8599999999999</v>
      </c>
      <c r="E348" s="31">
        <f t="shared" si="31"/>
        <v>-7.387765737320382E-3</v>
      </c>
      <c r="G348">
        <v>5.57</v>
      </c>
      <c r="H348" s="35">
        <f t="shared" si="32"/>
        <v>-5.9843806104130561E-3</v>
      </c>
      <c r="J348">
        <v>21.110889</v>
      </c>
      <c r="K348" s="35">
        <f t="shared" si="33"/>
        <v>-3.1934704407757981E-3</v>
      </c>
      <c r="M348">
        <v>11.25375</v>
      </c>
      <c r="N348" s="35">
        <f t="shared" si="34"/>
        <v>-1.1440630900810853E-2</v>
      </c>
      <c r="P348">
        <v>34.20805</v>
      </c>
      <c r="Q348" s="35">
        <f t="shared" si="35"/>
        <v>-2.0535546457632014E-2</v>
      </c>
    </row>
    <row r="349" spans="1:17" x14ac:dyDescent="0.4">
      <c r="A349" s="87">
        <v>41047</v>
      </c>
      <c r="B349">
        <v>23.578726</v>
      </c>
      <c r="C349" s="31">
        <f t="shared" si="30"/>
        <v>1.6976616972435184E-2</v>
      </c>
      <c r="D349">
        <v>1295.22</v>
      </c>
      <c r="E349" s="31">
        <f t="shared" si="31"/>
        <v>1.6035885795463306E-2</v>
      </c>
      <c r="G349">
        <v>5.5366669999999996</v>
      </c>
      <c r="H349" s="35">
        <f t="shared" si="32"/>
        <v>3.6724802123732685E-2</v>
      </c>
      <c r="J349">
        <v>21.043472000000001</v>
      </c>
      <c r="K349" s="35">
        <f t="shared" si="33"/>
        <v>2.2852977873613126E-2</v>
      </c>
      <c r="M349">
        <v>11.125</v>
      </c>
      <c r="N349" s="35">
        <f t="shared" si="34"/>
        <v>4.7303370786516787E-2</v>
      </c>
      <c r="P349">
        <v>33.505569000000001</v>
      </c>
      <c r="Q349" s="35">
        <f t="shared" si="35"/>
        <v>4.0074323166993407E-2</v>
      </c>
    </row>
    <row r="350" spans="1:17" x14ac:dyDescent="0.4">
      <c r="A350" s="87">
        <v>41050</v>
      </c>
      <c r="B350">
        <v>23.979012999999998</v>
      </c>
      <c r="C350" s="31">
        <f t="shared" si="30"/>
        <v>1.1377532511450805E-2</v>
      </c>
      <c r="D350">
        <v>1315.99</v>
      </c>
      <c r="E350" s="31">
        <f t="shared" si="31"/>
        <v>4.8632588393536427E-4</v>
      </c>
      <c r="G350">
        <v>5.74</v>
      </c>
      <c r="H350" s="35">
        <f t="shared" si="32"/>
        <v>-2.3228222996516134E-3</v>
      </c>
      <c r="J350">
        <v>21.524377999999999</v>
      </c>
      <c r="K350" s="35">
        <f t="shared" si="33"/>
        <v>8.3529475276824545E-3</v>
      </c>
      <c r="M350">
        <v>11.651249999999999</v>
      </c>
      <c r="N350" s="35">
        <f t="shared" si="34"/>
        <v>1.2337732003004032E-2</v>
      </c>
      <c r="P350">
        <v>34.848281999999998</v>
      </c>
      <c r="Q350" s="35">
        <f t="shared" si="35"/>
        <v>-1.5054831110468988E-2</v>
      </c>
    </row>
    <row r="351" spans="1:17" x14ac:dyDescent="0.4">
      <c r="A351" s="87">
        <v>41051</v>
      </c>
      <c r="B351">
        <v>24.251835</v>
      </c>
      <c r="C351" s="31">
        <f t="shared" si="30"/>
        <v>-8.5758046762233926E-3</v>
      </c>
      <c r="D351">
        <v>1316.63</v>
      </c>
      <c r="E351" s="31">
        <f t="shared" si="31"/>
        <v>1.6937180529076434E-3</v>
      </c>
      <c r="G351">
        <v>5.726667</v>
      </c>
      <c r="H351" s="35">
        <f t="shared" si="32"/>
        <v>5.8206632234770826E-3</v>
      </c>
      <c r="J351">
        <v>21.704170000000001</v>
      </c>
      <c r="K351" s="35">
        <f t="shared" si="33"/>
        <v>-3.1062694403886904E-3</v>
      </c>
      <c r="M351">
        <v>11.795</v>
      </c>
      <c r="N351" s="35">
        <f t="shared" si="34"/>
        <v>5.5108096651122936E-3</v>
      </c>
      <c r="P351">
        <v>34.323647000000001</v>
      </c>
      <c r="Q351" s="35">
        <f t="shared" si="35"/>
        <v>-1.813466966374519E-2</v>
      </c>
    </row>
    <row r="352" spans="1:17" x14ac:dyDescent="0.4">
      <c r="A352" s="87">
        <v>41052</v>
      </c>
      <c r="B352">
        <v>24.043856000000002</v>
      </c>
      <c r="C352" s="31">
        <f t="shared" si="30"/>
        <v>-3.7157101589695087E-4</v>
      </c>
      <c r="D352">
        <v>1318.86</v>
      </c>
      <c r="E352" s="31">
        <f t="shared" si="31"/>
        <v>1.3799796794202294E-3</v>
      </c>
      <c r="G352">
        <v>5.76</v>
      </c>
      <c r="H352" s="35">
        <f t="shared" si="32"/>
        <v>-2.8935763888888869E-3</v>
      </c>
      <c r="J352">
        <v>21.636751</v>
      </c>
      <c r="K352" s="35">
        <f t="shared" si="33"/>
        <v>1.0801575523053325E-2</v>
      </c>
      <c r="M352">
        <v>11.86</v>
      </c>
      <c r="N352" s="35">
        <f t="shared" si="34"/>
        <v>2.5400505902192359E-2</v>
      </c>
      <c r="P352">
        <v>33.701199000000003</v>
      </c>
      <c r="Q352" s="35">
        <f t="shared" si="35"/>
        <v>-2.5330048346351157E-2</v>
      </c>
    </row>
    <row r="353" spans="1:17" x14ac:dyDescent="0.4">
      <c r="A353" s="87">
        <v>41053</v>
      </c>
      <c r="B353">
        <v>24.034922000000002</v>
      </c>
      <c r="C353" s="31">
        <f t="shared" si="30"/>
        <v>1.218809863414568E-2</v>
      </c>
      <c r="D353">
        <v>1320.68</v>
      </c>
      <c r="E353" s="31">
        <f t="shared" si="31"/>
        <v>-2.1655510797468935E-3</v>
      </c>
      <c r="G353">
        <v>5.7433329999999998</v>
      </c>
      <c r="H353" s="35">
        <f t="shared" si="32"/>
        <v>1.2768543979602091E-2</v>
      </c>
      <c r="J353">
        <v>21.870462</v>
      </c>
      <c r="K353" s="35">
        <f t="shared" si="33"/>
        <v>4.9324975393752989E-3</v>
      </c>
      <c r="M353">
        <v>12.161250000000001</v>
      </c>
      <c r="N353" s="35">
        <f t="shared" si="34"/>
        <v>9.2506938020350642E-3</v>
      </c>
      <c r="P353">
        <v>32.847546000000001</v>
      </c>
      <c r="Q353" s="35">
        <f t="shared" si="35"/>
        <v>1.3536475449337322E-3</v>
      </c>
    </row>
    <row r="354" spans="1:17" x14ac:dyDescent="0.4">
      <c r="A354" s="87">
        <v>41054</v>
      </c>
      <c r="B354">
        <v>24.327862</v>
      </c>
      <c r="C354" s="31">
        <f t="shared" si="30"/>
        <v>1.9579032469026692E-2</v>
      </c>
      <c r="D354">
        <v>1317.82</v>
      </c>
      <c r="E354" s="31">
        <f t="shared" si="31"/>
        <v>1.1078903036833662E-2</v>
      </c>
      <c r="G354">
        <v>5.8166669999999998</v>
      </c>
      <c r="H354" s="35">
        <f t="shared" si="32"/>
        <v>1.8911173701365459E-2</v>
      </c>
      <c r="J354">
        <v>21.978338000000001</v>
      </c>
      <c r="K354" s="35">
        <f t="shared" si="33"/>
        <v>-7.7711517586088767E-3</v>
      </c>
      <c r="M354">
        <v>12.27375</v>
      </c>
      <c r="N354" s="35">
        <f t="shared" si="34"/>
        <v>2.6173744780527624E-2</v>
      </c>
      <c r="P354">
        <v>32.892009999999999</v>
      </c>
      <c r="Q354" s="35">
        <f t="shared" si="35"/>
        <v>2.7304777056798842E-2</v>
      </c>
    </row>
    <row r="355" spans="1:17" x14ac:dyDescent="0.4">
      <c r="A355" s="87">
        <v>41058</v>
      </c>
      <c r="B355">
        <v>24.804178</v>
      </c>
      <c r="C355" s="31">
        <f t="shared" si="30"/>
        <v>-2.0825725408034079E-2</v>
      </c>
      <c r="D355">
        <v>1332.42</v>
      </c>
      <c r="E355" s="31">
        <f t="shared" si="31"/>
        <v>-1.4334819351255712E-2</v>
      </c>
      <c r="G355">
        <v>5.9266670000000001</v>
      </c>
      <c r="H355" s="35">
        <f t="shared" si="32"/>
        <v>-1.7997805511934421E-2</v>
      </c>
      <c r="J355">
        <v>21.807541000000001</v>
      </c>
      <c r="K355" s="35">
        <f t="shared" si="33"/>
        <v>-9.6864199406985207E-3</v>
      </c>
      <c r="M355">
        <v>12.595000000000001</v>
      </c>
      <c r="N355" s="35">
        <f t="shared" si="34"/>
        <v>-5.9547439460105466E-4</v>
      </c>
      <c r="P355">
        <v>33.790118999999997</v>
      </c>
      <c r="Q355" s="35">
        <f t="shared" si="35"/>
        <v>-2.7368415009133305E-2</v>
      </c>
    </row>
    <row r="356" spans="1:17" x14ac:dyDescent="0.4">
      <c r="A356" s="87">
        <v>41059</v>
      </c>
      <c r="B356">
        <v>24.287613</v>
      </c>
      <c r="C356" s="31">
        <f t="shared" si="30"/>
        <v>-6.4654356934961126E-4</v>
      </c>
      <c r="D356">
        <v>1313.32</v>
      </c>
      <c r="E356" s="31">
        <f t="shared" si="31"/>
        <v>-2.2766728596229475E-3</v>
      </c>
      <c r="G356">
        <v>5.82</v>
      </c>
      <c r="H356" s="35">
        <f t="shared" si="32"/>
        <v>-2.6918728522336864E-2</v>
      </c>
      <c r="J356">
        <v>21.596304</v>
      </c>
      <c r="K356" s="35">
        <f t="shared" si="33"/>
        <v>8.3204051952597024E-4</v>
      </c>
      <c r="M356">
        <v>12.5875</v>
      </c>
      <c r="N356" s="35">
        <f t="shared" si="34"/>
        <v>2.9791459781530424E-4</v>
      </c>
      <c r="P356">
        <v>32.865336999999997</v>
      </c>
      <c r="Q356" s="35">
        <f t="shared" si="35"/>
        <v>1.271634610045246E-2</v>
      </c>
    </row>
    <row r="357" spans="1:17" x14ac:dyDescent="0.4">
      <c r="A357" s="87">
        <v>41060</v>
      </c>
      <c r="B357">
        <v>24.271909999999998</v>
      </c>
      <c r="C357" s="31">
        <f t="shared" si="30"/>
        <v>-3.3093151713235583E-2</v>
      </c>
      <c r="D357">
        <v>1310.33</v>
      </c>
      <c r="E357" s="31">
        <f t="shared" si="31"/>
        <v>-2.4642647272061211E-2</v>
      </c>
      <c r="G357">
        <v>5.6633329999999997</v>
      </c>
      <c r="H357" s="35">
        <f t="shared" si="32"/>
        <v>-4.3554917219241637E-2</v>
      </c>
      <c r="J357">
        <v>21.614273000000001</v>
      </c>
      <c r="K357" s="35">
        <f t="shared" si="33"/>
        <v>-2.5160735223433182E-2</v>
      </c>
      <c r="M357">
        <v>12.59125</v>
      </c>
      <c r="N357" s="35">
        <f t="shared" si="34"/>
        <v>-4.9439094609351773E-2</v>
      </c>
      <c r="P357">
        <v>33.283264000000003</v>
      </c>
      <c r="Q357" s="35">
        <f t="shared" si="35"/>
        <v>-5.1295660185251085E-2</v>
      </c>
    </row>
    <row r="358" spans="1:17" x14ac:dyDescent="0.4">
      <c r="A358" s="87">
        <v>41061</v>
      </c>
      <c r="B358">
        <v>23.468675999999999</v>
      </c>
      <c r="C358" s="31">
        <f t="shared" si="30"/>
        <v>9.5599768815260672E-4</v>
      </c>
      <c r="D358">
        <v>1278.04</v>
      </c>
      <c r="E358" s="31">
        <f t="shared" si="31"/>
        <v>1.095427373165942E-4</v>
      </c>
      <c r="G358">
        <v>5.4166670000000003</v>
      </c>
      <c r="H358" s="35">
        <f t="shared" si="32"/>
        <v>1.4769229860355098E-2</v>
      </c>
      <c r="J358">
        <v>21.070442</v>
      </c>
      <c r="K358" s="35">
        <f t="shared" si="33"/>
        <v>3.1991735152020234E-3</v>
      </c>
      <c r="M358">
        <v>11.96875</v>
      </c>
      <c r="N358" s="35">
        <f t="shared" si="34"/>
        <v>1.6292428198433444E-2</v>
      </c>
      <c r="P358">
        <v>31.575977000000002</v>
      </c>
      <c r="Q358" s="35">
        <f t="shared" si="35"/>
        <v>-1.3798971287571017E-2</v>
      </c>
    </row>
    <row r="359" spans="1:17" x14ac:dyDescent="0.4">
      <c r="A359" s="87">
        <v>41064</v>
      </c>
      <c r="B359">
        <v>23.491112000000001</v>
      </c>
      <c r="C359" s="31">
        <f t="shared" si="30"/>
        <v>7.7362876648835836E-3</v>
      </c>
      <c r="D359">
        <v>1278.18</v>
      </c>
      <c r="E359" s="31">
        <f t="shared" si="31"/>
        <v>5.7268929258789342E-3</v>
      </c>
      <c r="G359">
        <v>5.4966670000000004</v>
      </c>
      <c r="H359" s="35">
        <f t="shared" si="32"/>
        <v>2.546998026258452E-2</v>
      </c>
      <c r="J359">
        <v>21.13785</v>
      </c>
      <c r="K359" s="35">
        <f t="shared" si="33"/>
        <v>2.0200114959657695E-2</v>
      </c>
      <c r="M359">
        <v>12.16375</v>
      </c>
      <c r="N359" s="35">
        <f t="shared" si="34"/>
        <v>1.7983763230911519E-2</v>
      </c>
      <c r="P359">
        <v>31.140260999999999</v>
      </c>
      <c r="Q359" s="35">
        <f t="shared" si="35"/>
        <v>4.8542624610628787E-3</v>
      </c>
    </row>
    <row r="360" spans="1:17" x14ac:dyDescent="0.4">
      <c r="A360" s="87">
        <v>41065</v>
      </c>
      <c r="B360">
        <v>23.672846</v>
      </c>
      <c r="C360" s="31">
        <f t="shared" si="30"/>
        <v>1.4785463479972016E-2</v>
      </c>
      <c r="D360">
        <v>1285.5</v>
      </c>
      <c r="E360" s="31">
        <f t="shared" si="31"/>
        <v>2.3049397121742598E-2</v>
      </c>
      <c r="G360">
        <v>5.6366670000000001</v>
      </c>
      <c r="H360" s="35">
        <f t="shared" si="32"/>
        <v>7.569473236577573E-2</v>
      </c>
      <c r="J360">
        <v>21.564837000000001</v>
      </c>
      <c r="K360" s="35">
        <f t="shared" si="33"/>
        <v>2.6885990374051871E-2</v>
      </c>
      <c r="M360">
        <v>12.3825</v>
      </c>
      <c r="N360" s="35">
        <f t="shared" si="34"/>
        <v>2.3117302644861618E-2</v>
      </c>
      <c r="P360">
        <v>31.291423999999999</v>
      </c>
      <c r="Q360" s="35">
        <f t="shared" si="35"/>
        <v>2.7848812505304941E-2</v>
      </c>
    </row>
    <row r="361" spans="1:17" x14ac:dyDescent="0.4">
      <c r="A361" s="87">
        <v>41066</v>
      </c>
      <c r="B361">
        <v>24.022860000000001</v>
      </c>
      <c r="C361" s="31">
        <f t="shared" si="30"/>
        <v>2.708628364815746E-3</v>
      </c>
      <c r="D361">
        <v>1315.13</v>
      </c>
      <c r="E361" s="31">
        <f t="shared" si="31"/>
        <v>-1.0645335442131199E-4</v>
      </c>
      <c r="G361">
        <v>6.0633330000000001</v>
      </c>
      <c r="H361" s="35">
        <f t="shared" si="32"/>
        <v>1.09951078062181E-2</v>
      </c>
      <c r="J361">
        <v>22.144628999999998</v>
      </c>
      <c r="K361" s="35">
        <f t="shared" si="33"/>
        <v>-4.6678135813428469E-3</v>
      </c>
      <c r="M361">
        <v>12.668749999999999</v>
      </c>
      <c r="N361" s="35">
        <f t="shared" si="34"/>
        <v>-1.5096201282683781E-2</v>
      </c>
      <c r="P361">
        <v>32.162852999999998</v>
      </c>
      <c r="Q361" s="35">
        <f t="shared" si="35"/>
        <v>1.9629850623015307E-2</v>
      </c>
    </row>
    <row r="362" spans="1:17" x14ac:dyDescent="0.4">
      <c r="A362" s="87">
        <v>41067</v>
      </c>
      <c r="B362">
        <v>24.087928999999999</v>
      </c>
      <c r="C362" s="31">
        <f t="shared" si="30"/>
        <v>1.1922320096509745E-2</v>
      </c>
      <c r="D362">
        <v>1314.99</v>
      </c>
      <c r="E362" s="31">
        <f t="shared" si="31"/>
        <v>8.1141301454764475E-3</v>
      </c>
      <c r="G362">
        <v>6.13</v>
      </c>
      <c r="H362" s="35">
        <f t="shared" si="32"/>
        <v>4.8939641109298507E-2</v>
      </c>
      <c r="J362">
        <v>22.041262</v>
      </c>
      <c r="K362" s="35">
        <f t="shared" si="33"/>
        <v>2.1410979099109606E-2</v>
      </c>
      <c r="M362">
        <v>12.477499999999999</v>
      </c>
      <c r="N362" s="35">
        <f t="shared" si="34"/>
        <v>3.4962933279903921E-2</v>
      </c>
      <c r="P362">
        <v>32.794204999999998</v>
      </c>
      <c r="Q362" s="35">
        <f t="shared" si="35"/>
        <v>-8.6768378742523525E-3</v>
      </c>
    </row>
    <row r="363" spans="1:17" x14ac:dyDescent="0.4">
      <c r="A363" s="87">
        <v>41068</v>
      </c>
      <c r="B363">
        <v>24.375112999999999</v>
      </c>
      <c r="C363" s="31">
        <f t="shared" si="30"/>
        <v>-1.0861734261498539E-2</v>
      </c>
      <c r="D363">
        <v>1325.66</v>
      </c>
      <c r="E363" s="31">
        <f t="shared" si="31"/>
        <v>-1.2620128841482746E-2</v>
      </c>
      <c r="G363">
        <v>6.43</v>
      </c>
      <c r="H363" s="35">
        <f t="shared" si="32"/>
        <v>3.0585847589424665E-2</v>
      </c>
      <c r="J363">
        <v>22.513186999999999</v>
      </c>
      <c r="K363" s="35">
        <f t="shared" si="33"/>
        <v>-1.6370760834527789E-2</v>
      </c>
      <c r="M363">
        <v>12.91375</v>
      </c>
      <c r="N363" s="35">
        <f t="shared" si="34"/>
        <v>-5.5173748911045142E-3</v>
      </c>
      <c r="P363">
        <v>32.509655000000002</v>
      </c>
      <c r="Q363" s="35">
        <f t="shared" si="35"/>
        <v>-1.0667661653130548E-2</v>
      </c>
    </row>
    <row r="364" spans="1:17" x14ac:dyDescent="0.4">
      <c r="A364" s="87">
        <v>41071</v>
      </c>
      <c r="B364">
        <v>24.110357</v>
      </c>
      <c r="C364" s="31">
        <f t="shared" si="30"/>
        <v>1.3030914473808337E-3</v>
      </c>
      <c r="D364">
        <v>1308.93</v>
      </c>
      <c r="E364" s="31">
        <f t="shared" si="31"/>
        <v>1.1650737625388676E-2</v>
      </c>
      <c r="G364">
        <v>6.6266670000000003</v>
      </c>
      <c r="H364" s="35">
        <f t="shared" si="32"/>
        <v>3.018108500095135E-2</v>
      </c>
      <c r="J364">
        <v>22.144628999999998</v>
      </c>
      <c r="K364" s="35">
        <f t="shared" si="33"/>
        <v>1.2989696056773015E-2</v>
      </c>
      <c r="M364">
        <v>12.842499999999999</v>
      </c>
      <c r="N364" s="35">
        <f t="shared" si="34"/>
        <v>3.007591979754724E-2</v>
      </c>
      <c r="P364">
        <v>32.162852999999998</v>
      </c>
      <c r="Q364" s="35">
        <f t="shared" si="35"/>
        <v>3.317771591966738E-3</v>
      </c>
    </row>
    <row r="365" spans="1:17" x14ac:dyDescent="0.4">
      <c r="A365" s="87">
        <v>41072</v>
      </c>
      <c r="B365">
        <v>24.141774999999999</v>
      </c>
      <c r="C365" s="31">
        <f t="shared" si="30"/>
        <v>-4.9999968933518719E-2</v>
      </c>
      <c r="D365">
        <v>1324.18</v>
      </c>
      <c r="E365" s="31">
        <f t="shared" si="31"/>
        <v>-7.0232143666268589E-3</v>
      </c>
      <c r="G365">
        <v>6.8266669999999996</v>
      </c>
      <c r="H365" s="35">
        <f t="shared" si="32"/>
        <v>-1.3671971988673183E-2</v>
      </c>
      <c r="J365">
        <v>22.432281</v>
      </c>
      <c r="K365" s="35">
        <f t="shared" si="33"/>
        <v>-7.2128197752158825E-3</v>
      </c>
      <c r="M365">
        <v>13.22875</v>
      </c>
      <c r="N365" s="35">
        <f t="shared" si="34"/>
        <v>-4.6300670887271959E-2</v>
      </c>
      <c r="P365">
        <v>32.269562000000001</v>
      </c>
      <c r="Q365" s="35">
        <f t="shared" si="35"/>
        <v>-9.3688287433216257E-3</v>
      </c>
    </row>
    <row r="366" spans="1:17" x14ac:dyDescent="0.4">
      <c r="A366" s="87">
        <v>41073</v>
      </c>
      <c r="B366">
        <v>22.934687</v>
      </c>
      <c r="C366" s="31">
        <f t="shared" si="30"/>
        <v>-2.1522377872433981E-2</v>
      </c>
      <c r="D366">
        <v>1314.88</v>
      </c>
      <c r="E366" s="31">
        <f t="shared" si="31"/>
        <v>1.0814675103431339E-2</v>
      </c>
      <c r="G366">
        <v>6.733333</v>
      </c>
      <c r="H366" s="35">
        <f t="shared" si="32"/>
        <v>4.4554457651211146E-3</v>
      </c>
      <c r="J366">
        <v>22.270481</v>
      </c>
      <c r="K366" s="35">
        <f t="shared" si="33"/>
        <v>-4.0364193301437902E-3</v>
      </c>
      <c r="M366">
        <v>12.616250000000001</v>
      </c>
      <c r="N366" s="35">
        <f t="shared" si="34"/>
        <v>7.4308926979094417E-3</v>
      </c>
      <c r="P366">
        <v>31.967234000000001</v>
      </c>
      <c r="Q366" s="35">
        <f t="shared" si="35"/>
        <v>-8.3449822402526432E-3</v>
      </c>
    </row>
    <row r="367" spans="1:17" x14ac:dyDescent="0.4">
      <c r="A367" s="87">
        <v>41074</v>
      </c>
      <c r="B367">
        <v>22.441078000000001</v>
      </c>
      <c r="C367" s="31">
        <f t="shared" si="30"/>
        <v>1.7296896343393136E-2</v>
      </c>
      <c r="D367">
        <v>1329.1</v>
      </c>
      <c r="E367" s="31">
        <f t="shared" si="31"/>
        <v>1.0337822586712821E-2</v>
      </c>
      <c r="G367">
        <v>6.7633330000000003</v>
      </c>
      <c r="H367" s="35">
        <f t="shared" si="32"/>
        <v>2.119280538160688E-2</v>
      </c>
      <c r="J367">
        <v>22.180588</v>
      </c>
      <c r="K367" s="35">
        <f t="shared" si="33"/>
        <v>1.681871553630581E-2</v>
      </c>
      <c r="M367">
        <v>12.71</v>
      </c>
      <c r="N367" s="35">
        <f t="shared" si="34"/>
        <v>4.0027537372147842E-2</v>
      </c>
      <c r="P367">
        <v>31.700468000000001</v>
      </c>
      <c r="Q367" s="35">
        <f t="shared" si="35"/>
        <v>3.2257978021018506E-2</v>
      </c>
    </row>
    <row r="368" spans="1:17" x14ac:dyDescent="0.4">
      <c r="A368" s="87">
        <v>41075</v>
      </c>
      <c r="B368">
        <v>22.829239000000001</v>
      </c>
      <c r="C368" s="31">
        <f t="shared" si="30"/>
        <v>-3.4400183028440055E-3</v>
      </c>
      <c r="D368">
        <v>1342.84</v>
      </c>
      <c r="E368" s="31">
        <f t="shared" si="31"/>
        <v>1.4446992940335816E-3</v>
      </c>
      <c r="G368">
        <v>6.9066669999999997</v>
      </c>
      <c r="H368" s="35">
        <f t="shared" si="32"/>
        <v>1.110028903956139E-2</v>
      </c>
      <c r="J368">
        <v>22.553636999999998</v>
      </c>
      <c r="K368" s="35">
        <f t="shared" si="33"/>
        <v>2.2120379076775998E-2</v>
      </c>
      <c r="M368">
        <v>13.21875</v>
      </c>
      <c r="N368" s="35">
        <f t="shared" si="34"/>
        <v>3.1205673758865089E-3</v>
      </c>
      <c r="P368">
        <v>32.723061000000001</v>
      </c>
      <c r="Q368" s="35">
        <f t="shared" si="35"/>
        <v>-9.2391723378201646E-3</v>
      </c>
    </row>
    <row r="369" spans="1:17" x14ac:dyDescent="0.4">
      <c r="A369" s="87">
        <v>41078</v>
      </c>
      <c r="B369">
        <v>22.750706000000001</v>
      </c>
      <c r="C369" s="31">
        <f t="shared" si="30"/>
        <v>1.3807923147526962E-3</v>
      </c>
      <c r="D369">
        <v>1344.78</v>
      </c>
      <c r="E369" s="31">
        <f t="shared" si="31"/>
        <v>9.8157319412841108E-3</v>
      </c>
      <c r="G369">
        <v>6.983333</v>
      </c>
      <c r="H369" s="35">
        <f t="shared" si="32"/>
        <v>8.1146065925826565E-3</v>
      </c>
      <c r="J369">
        <v>23.052531999999999</v>
      </c>
      <c r="K369" s="35">
        <f t="shared" si="33"/>
        <v>3.4899680434235997E-2</v>
      </c>
      <c r="M369">
        <v>13.26</v>
      </c>
      <c r="N369" s="35">
        <f t="shared" si="34"/>
        <v>3.3936651583710356E-3</v>
      </c>
      <c r="P369">
        <v>32.420726999999999</v>
      </c>
      <c r="Q369" s="35">
        <f t="shared" si="35"/>
        <v>2.7975837802773643E-2</v>
      </c>
    </row>
    <row r="370" spans="1:17" x14ac:dyDescent="0.4">
      <c r="A370" s="87">
        <v>41079</v>
      </c>
      <c r="B370">
        <v>22.782119999999999</v>
      </c>
      <c r="C370" s="31">
        <f t="shared" si="30"/>
        <v>-3.3487664888078327E-3</v>
      </c>
      <c r="D370">
        <v>1357.98</v>
      </c>
      <c r="E370" s="31">
        <f t="shared" si="31"/>
        <v>-1.6863282228014873E-3</v>
      </c>
      <c r="G370">
        <v>7.04</v>
      </c>
      <c r="H370" s="35">
        <f t="shared" si="32"/>
        <v>1.3731107954545463E-2</v>
      </c>
      <c r="J370">
        <v>23.857057999999999</v>
      </c>
      <c r="K370" s="35">
        <f t="shared" si="33"/>
        <v>-2.0723846167452027E-3</v>
      </c>
      <c r="M370">
        <v>13.305</v>
      </c>
      <c r="N370" s="35">
        <f t="shared" si="34"/>
        <v>-1.183765501691085E-2</v>
      </c>
      <c r="P370">
        <v>33.327724000000003</v>
      </c>
      <c r="Q370" s="35">
        <f t="shared" si="35"/>
        <v>-3.4685836932639197E-3</v>
      </c>
    </row>
    <row r="371" spans="1:17" x14ac:dyDescent="0.4">
      <c r="A371" s="87">
        <v>41080</v>
      </c>
      <c r="B371">
        <v>22.705828</v>
      </c>
      <c r="C371" s="31">
        <f t="shared" si="30"/>
        <v>-2.5098666298361827E-2</v>
      </c>
      <c r="D371">
        <v>1355.69</v>
      </c>
      <c r="E371" s="31">
        <f t="shared" si="31"/>
        <v>-2.2261726500896268E-2</v>
      </c>
      <c r="G371">
        <v>7.1366670000000001</v>
      </c>
      <c r="H371" s="35">
        <f t="shared" si="32"/>
        <v>-2.6623072086731859E-2</v>
      </c>
      <c r="J371">
        <v>23.807617</v>
      </c>
      <c r="K371" s="35">
        <f t="shared" si="33"/>
        <v>-3.2093930274500254E-3</v>
      </c>
      <c r="M371">
        <v>13.147500000000001</v>
      </c>
      <c r="N371" s="35">
        <f t="shared" si="34"/>
        <v>-6.3795398364708197E-2</v>
      </c>
      <c r="P371">
        <v>33.212124000000003</v>
      </c>
      <c r="Q371" s="35">
        <f t="shared" si="35"/>
        <v>-3.1057423487880553E-2</v>
      </c>
    </row>
    <row r="372" spans="1:17" x14ac:dyDescent="0.4">
      <c r="A372" s="87">
        <v>41081</v>
      </c>
      <c r="B372">
        <v>22.135942</v>
      </c>
      <c r="C372" s="31">
        <f t="shared" si="30"/>
        <v>7.5006972822751717E-3</v>
      </c>
      <c r="D372">
        <v>1325.51</v>
      </c>
      <c r="E372" s="31">
        <f t="shared" si="31"/>
        <v>7.1745969475899771E-3</v>
      </c>
      <c r="G372">
        <v>6.9466669999999997</v>
      </c>
      <c r="H372" s="35">
        <f t="shared" si="32"/>
        <v>6.2379555548006706E-3</v>
      </c>
      <c r="J372">
        <v>23.731209</v>
      </c>
      <c r="K372" s="35">
        <f t="shared" si="33"/>
        <v>6.2499554911003797E-3</v>
      </c>
      <c r="M372">
        <v>12.30875</v>
      </c>
      <c r="N372" s="35">
        <f t="shared" si="34"/>
        <v>1.3100436681222771E-2</v>
      </c>
      <c r="P372">
        <v>32.180641000000001</v>
      </c>
      <c r="Q372" s="35">
        <f t="shared" si="35"/>
        <v>-6.9081594738899929E-3</v>
      </c>
    </row>
    <row r="373" spans="1:17" x14ac:dyDescent="0.4">
      <c r="A373" s="87">
        <v>41082</v>
      </c>
      <c r="B373">
        <v>22.301977000000001</v>
      </c>
      <c r="C373" s="31">
        <f t="shared" si="30"/>
        <v>-1.9517372832014029E-2</v>
      </c>
      <c r="D373">
        <v>1335.02</v>
      </c>
      <c r="E373" s="31">
        <f t="shared" si="31"/>
        <v>-1.5954817156297249E-2</v>
      </c>
      <c r="G373">
        <v>6.99</v>
      </c>
      <c r="H373" s="35">
        <f t="shared" si="32"/>
        <v>0</v>
      </c>
      <c r="J373">
        <v>23.879528000000001</v>
      </c>
      <c r="K373" s="35">
        <f t="shared" si="33"/>
        <v>-2.2021666424897578E-2</v>
      </c>
      <c r="M373">
        <v>12.47</v>
      </c>
      <c r="N373" s="35">
        <f t="shared" si="34"/>
        <v>-2.576182838813159E-2</v>
      </c>
      <c r="P373">
        <v>31.958331999999999</v>
      </c>
      <c r="Q373" s="35">
        <f t="shared" si="35"/>
        <v>-2.003321074454064E-2</v>
      </c>
    </row>
    <row r="374" spans="1:17" x14ac:dyDescent="0.4">
      <c r="A374" s="87">
        <v>41085</v>
      </c>
      <c r="B374">
        <v>21.866700999999999</v>
      </c>
      <c r="C374" s="31">
        <f t="shared" si="30"/>
        <v>1.0157910880109457E-2</v>
      </c>
      <c r="D374">
        <v>1313.72</v>
      </c>
      <c r="E374" s="31">
        <f t="shared" si="31"/>
        <v>4.7727065128033231E-3</v>
      </c>
      <c r="G374">
        <v>6.99</v>
      </c>
      <c r="H374" s="35">
        <f t="shared" si="32"/>
        <v>-5.2456366237482758E-3</v>
      </c>
      <c r="J374">
        <v>23.353660999999999</v>
      </c>
      <c r="K374" s="35">
        <f t="shared" si="33"/>
        <v>-1.1542087555350487E-3</v>
      </c>
      <c r="M374">
        <v>12.14875</v>
      </c>
      <c r="N374" s="35">
        <f t="shared" si="34"/>
        <v>-6.1734746373083068E-3</v>
      </c>
      <c r="P374">
        <v>31.318104000000002</v>
      </c>
      <c r="Q374" s="35">
        <f t="shared" si="35"/>
        <v>1.7035514027284899E-3</v>
      </c>
    </row>
    <row r="375" spans="1:17" x14ac:dyDescent="0.4">
      <c r="A375" s="87">
        <v>41086</v>
      </c>
      <c r="B375">
        <v>22.088820999999999</v>
      </c>
      <c r="C375" s="31">
        <f t="shared" si="30"/>
        <v>-3.4534210766613157E-3</v>
      </c>
      <c r="D375">
        <v>1319.99</v>
      </c>
      <c r="E375" s="31">
        <f t="shared" si="31"/>
        <v>8.9849165523980482E-3</v>
      </c>
      <c r="G375">
        <v>6.9533329999999998</v>
      </c>
      <c r="H375" s="35">
        <f t="shared" si="32"/>
        <v>1.3902253782466633E-2</v>
      </c>
      <c r="J375">
        <v>23.326706000000001</v>
      </c>
      <c r="K375" s="35">
        <f t="shared" si="33"/>
        <v>6.7436439589884404E-3</v>
      </c>
      <c r="M375">
        <v>12.07375</v>
      </c>
      <c r="N375" s="35">
        <f t="shared" si="34"/>
        <v>-3.4786209752562372E-2</v>
      </c>
      <c r="P375">
        <v>31.371455999999998</v>
      </c>
      <c r="Q375" s="35">
        <f t="shared" si="35"/>
        <v>1.6156342886986232E-2</v>
      </c>
    </row>
    <row r="376" spans="1:17" x14ac:dyDescent="0.4">
      <c r="A376" s="87">
        <v>41087</v>
      </c>
      <c r="B376">
        <v>22.012539</v>
      </c>
      <c r="C376" s="31">
        <f t="shared" si="30"/>
        <v>-1.2434912665004315E-2</v>
      </c>
      <c r="D376">
        <v>1331.85</v>
      </c>
      <c r="E376" s="31">
        <f t="shared" si="31"/>
        <v>-2.109847205015539E-3</v>
      </c>
      <c r="G376">
        <v>7.05</v>
      </c>
      <c r="H376" s="35">
        <f t="shared" si="32"/>
        <v>-3.4515319148936144E-2</v>
      </c>
      <c r="J376">
        <v>23.484013000000001</v>
      </c>
      <c r="K376" s="35">
        <f t="shared" si="33"/>
        <v>-1.0334903153051432E-2</v>
      </c>
      <c r="M376">
        <v>11.65375</v>
      </c>
      <c r="N376" s="35">
        <f t="shared" si="34"/>
        <v>-2.9175158210876313E-2</v>
      </c>
      <c r="P376">
        <v>31.878304</v>
      </c>
      <c r="Q376" s="35">
        <f t="shared" si="35"/>
        <v>-1.7852078956270691E-2</v>
      </c>
    </row>
    <row r="377" spans="1:17" x14ac:dyDescent="0.4">
      <c r="A377" s="87">
        <v>41088</v>
      </c>
      <c r="B377">
        <v>21.738814999999999</v>
      </c>
      <c r="C377" s="31">
        <f t="shared" si="30"/>
        <v>-9.4024260292016715E-2</v>
      </c>
      <c r="D377">
        <v>1329.04</v>
      </c>
      <c r="E377" s="31">
        <f t="shared" si="31"/>
        <v>2.4920243183049508E-2</v>
      </c>
      <c r="G377">
        <v>6.806667</v>
      </c>
      <c r="H377" s="35">
        <f t="shared" si="32"/>
        <v>-2.4486286753854693E-3</v>
      </c>
      <c r="J377">
        <v>23.241308</v>
      </c>
      <c r="K377" s="35">
        <f t="shared" si="33"/>
        <v>3.6936475348117233E-2</v>
      </c>
      <c r="M377">
        <v>11.313750000000001</v>
      </c>
      <c r="N377" s="35">
        <f t="shared" si="34"/>
        <v>4.3862556623577492E-2</v>
      </c>
      <c r="P377">
        <v>31.30921</v>
      </c>
      <c r="Q377" s="35">
        <f t="shared" si="35"/>
        <v>1.8460797956895088E-2</v>
      </c>
    </row>
    <row r="378" spans="1:17" x14ac:dyDescent="0.4">
      <c r="A378" s="87">
        <v>41089</v>
      </c>
      <c r="B378">
        <v>19.694839000000002</v>
      </c>
      <c r="C378" s="31">
        <f t="shared" si="30"/>
        <v>1.2189233940932329E-2</v>
      </c>
      <c r="D378">
        <v>1362.16</v>
      </c>
      <c r="E378" s="31">
        <f t="shared" si="31"/>
        <v>2.4593293005226325E-3</v>
      </c>
      <c r="G378">
        <v>6.79</v>
      </c>
      <c r="H378" s="35">
        <f t="shared" si="32"/>
        <v>6.3818851251840388E-3</v>
      </c>
      <c r="J378">
        <v>24.09976</v>
      </c>
      <c r="K378" s="35">
        <f t="shared" si="33"/>
        <v>-1.4733341742822391E-2</v>
      </c>
      <c r="M378">
        <v>11.81</v>
      </c>
      <c r="N378" s="35">
        <f t="shared" si="34"/>
        <v>-2.8683319220999235E-2</v>
      </c>
      <c r="P378">
        <v>31.887203</v>
      </c>
      <c r="Q378" s="35">
        <f t="shared" si="35"/>
        <v>7.5292273204394262E-3</v>
      </c>
    </row>
    <row r="379" spans="1:17" x14ac:dyDescent="0.4">
      <c r="A379" s="87">
        <v>41092</v>
      </c>
      <c r="B379">
        <v>19.934904</v>
      </c>
      <c r="C379" s="31">
        <f t="shared" si="30"/>
        <v>1.8346062765087792E-2</v>
      </c>
      <c r="D379">
        <v>1365.51</v>
      </c>
      <c r="E379" s="31">
        <f t="shared" si="31"/>
        <v>6.232103756105771E-3</v>
      </c>
      <c r="G379">
        <v>6.8333329999999997</v>
      </c>
      <c r="H379" s="35">
        <f t="shared" si="32"/>
        <v>-2.4389269482403167E-3</v>
      </c>
      <c r="J379">
        <v>23.744689999999999</v>
      </c>
      <c r="K379" s="35">
        <f t="shared" si="33"/>
        <v>1.741425135472403E-2</v>
      </c>
      <c r="M379">
        <v>11.47125</v>
      </c>
      <c r="N379" s="35">
        <f t="shared" si="34"/>
        <v>-1.4165849406123511E-3</v>
      </c>
      <c r="P379">
        <v>32.127288999999998</v>
      </c>
      <c r="Q379" s="35">
        <f t="shared" si="35"/>
        <v>1.4946016764751073E-2</v>
      </c>
    </row>
    <row r="380" spans="1:17" x14ac:dyDescent="0.4">
      <c r="A380" s="87">
        <v>41093</v>
      </c>
      <c r="B380">
        <v>20.300630999999999</v>
      </c>
      <c r="C380" s="31">
        <f t="shared" si="30"/>
        <v>1.9009901711922263E-2</v>
      </c>
      <c r="D380">
        <v>1374.02</v>
      </c>
      <c r="E380" s="31">
        <f t="shared" si="31"/>
        <v>-4.6869768998996043E-3</v>
      </c>
      <c r="G380">
        <v>6.8166669999999998</v>
      </c>
      <c r="H380" s="35">
        <f t="shared" si="32"/>
        <v>9.7789726269451927E-4</v>
      </c>
      <c r="J380">
        <v>24.158186000000001</v>
      </c>
      <c r="K380" s="35">
        <f t="shared" si="33"/>
        <v>2.6790794639961698E-2</v>
      </c>
      <c r="M380">
        <v>11.455</v>
      </c>
      <c r="N380" s="35">
        <f t="shared" si="34"/>
        <v>2.4443474465298941E-2</v>
      </c>
      <c r="P380">
        <v>32.607464</v>
      </c>
      <c r="Q380" s="35">
        <f t="shared" si="35"/>
        <v>-1.090701196511274E-3</v>
      </c>
    </row>
    <row r="381" spans="1:17" x14ac:dyDescent="0.4">
      <c r="A381" s="87">
        <v>41095</v>
      </c>
      <c r="B381">
        <v>20.686544000000001</v>
      </c>
      <c r="C381" s="31">
        <f t="shared" si="30"/>
        <v>-8.8939940862040982E-3</v>
      </c>
      <c r="D381">
        <v>1367.58</v>
      </c>
      <c r="E381" s="31">
        <f t="shared" si="31"/>
        <v>-9.4327205721053721E-3</v>
      </c>
      <c r="G381">
        <v>6.8233329999999999</v>
      </c>
      <c r="H381" s="35">
        <f t="shared" si="32"/>
        <v>-1.2212946370930403E-2</v>
      </c>
      <c r="J381">
        <v>24.805402999999998</v>
      </c>
      <c r="K381" s="35">
        <f t="shared" si="33"/>
        <v>-1.3589297460718451E-2</v>
      </c>
      <c r="M381">
        <v>11.734999999999999</v>
      </c>
      <c r="N381" s="35">
        <f t="shared" si="34"/>
        <v>-2.1942905837239055E-2</v>
      </c>
      <c r="P381">
        <v>32.571899000000002</v>
      </c>
      <c r="Q381" s="35">
        <f t="shared" si="35"/>
        <v>-3.0030272413653341E-2</v>
      </c>
    </row>
    <row r="382" spans="1:17" x14ac:dyDescent="0.4">
      <c r="A382" s="87">
        <v>41096</v>
      </c>
      <c r="B382">
        <v>20.502558000000001</v>
      </c>
      <c r="C382" s="31">
        <f t="shared" si="30"/>
        <v>-1.2037522342334081E-2</v>
      </c>
      <c r="D382">
        <v>1354.68</v>
      </c>
      <c r="E382" s="31">
        <f t="shared" si="31"/>
        <v>-1.6387633979980712E-3</v>
      </c>
      <c r="G382">
        <v>6.74</v>
      </c>
      <c r="H382" s="35">
        <f t="shared" si="32"/>
        <v>-4.4510385756676924E-3</v>
      </c>
      <c r="J382">
        <v>24.468315</v>
      </c>
      <c r="K382" s="35">
        <f t="shared" si="33"/>
        <v>-1.6899324698084056E-2</v>
      </c>
      <c r="M382">
        <v>11.477499999999999</v>
      </c>
      <c r="N382" s="35">
        <f t="shared" si="34"/>
        <v>5.118710520583894E-3</v>
      </c>
      <c r="P382">
        <v>31.593755999999999</v>
      </c>
      <c r="Q382" s="35">
        <f t="shared" si="35"/>
        <v>-1.970104472541939E-3</v>
      </c>
    </row>
    <row r="383" spans="1:17" x14ac:dyDescent="0.4">
      <c r="A383" s="87">
        <v>41099</v>
      </c>
      <c r="B383">
        <v>20.255758</v>
      </c>
      <c r="C383" s="31">
        <f t="shared" si="30"/>
        <v>1.1187386816133953E-2</v>
      </c>
      <c r="D383">
        <v>1352.46</v>
      </c>
      <c r="E383" s="31">
        <f t="shared" si="31"/>
        <v>-8.1259334841695934E-3</v>
      </c>
      <c r="G383">
        <v>6.71</v>
      </c>
      <c r="H383" s="35">
        <f t="shared" si="32"/>
        <v>7.9482861400894632E-3</v>
      </c>
      <c r="J383">
        <v>24.054817</v>
      </c>
      <c r="K383" s="35">
        <f t="shared" si="33"/>
        <v>2.6156091729984811E-3</v>
      </c>
      <c r="M383">
        <v>11.536250000000001</v>
      </c>
      <c r="N383" s="35">
        <f t="shared" si="34"/>
        <v>1.7011593888828617E-2</v>
      </c>
      <c r="P383">
        <v>31.531513</v>
      </c>
      <c r="Q383" s="35">
        <f t="shared" si="35"/>
        <v>2.2559970401673452E-3</v>
      </c>
    </row>
    <row r="384" spans="1:17" x14ac:dyDescent="0.4">
      <c r="A384" s="87">
        <v>41100</v>
      </c>
      <c r="B384">
        <v>20.482367</v>
      </c>
      <c r="C384" s="31">
        <f t="shared" si="30"/>
        <v>1.062523681955312E-2</v>
      </c>
      <c r="D384">
        <v>1341.47</v>
      </c>
      <c r="E384" s="31">
        <f t="shared" si="31"/>
        <v>-1.4909017719354E-5</v>
      </c>
      <c r="G384">
        <v>6.7633330000000003</v>
      </c>
      <c r="H384" s="35">
        <f t="shared" si="32"/>
        <v>-3.8935388809038421E-2</v>
      </c>
      <c r="J384">
        <v>24.117735</v>
      </c>
      <c r="K384" s="35">
        <f t="shared" si="33"/>
        <v>-1.8449244922875186E-2</v>
      </c>
      <c r="M384">
        <v>11.7325</v>
      </c>
      <c r="N384" s="35">
        <f t="shared" si="34"/>
        <v>-3.1110164074153013E-2</v>
      </c>
      <c r="P384">
        <v>31.602647999999999</v>
      </c>
      <c r="Q384" s="35">
        <f t="shared" si="35"/>
        <v>-9.5663819057187141E-3</v>
      </c>
    </row>
    <row r="385" spans="1:17" x14ac:dyDescent="0.4">
      <c r="A385" s="87">
        <v>41101</v>
      </c>
      <c r="B385">
        <v>20.699997</v>
      </c>
      <c r="C385" s="31">
        <f t="shared" si="30"/>
        <v>-4.769131125961089E-3</v>
      </c>
      <c r="D385">
        <v>1341.45</v>
      </c>
      <c r="E385" s="31">
        <f t="shared" si="31"/>
        <v>-4.9871407804987543E-3</v>
      </c>
      <c r="G385">
        <v>6.5</v>
      </c>
      <c r="H385" s="35">
        <f t="shared" si="32"/>
        <v>-8.7180000000000035E-3</v>
      </c>
      <c r="J385">
        <v>23.672781000000001</v>
      </c>
      <c r="K385" s="35">
        <f t="shared" si="33"/>
        <v>-9.4936036454690276E-4</v>
      </c>
      <c r="M385">
        <v>11.3675</v>
      </c>
      <c r="N385" s="35">
        <f t="shared" si="34"/>
        <v>1.8693644160985297E-2</v>
      </c>
      <c r="P385">
        <v>31.300325000000001</v>
      </c>
      <c r="Q385" s="35">
        <f t="shared" si="35"/>
        <v>-1.6477464690861855E-2</v>
      </c>
    </row>
    <row r="386" spans="1:17" x14ac:dyDescent="0.4">
      <c r="A386" s="87">
        <v>41102</v>
      </c>
      <c r="B386">
        <v>20.601275999999999</v>
      </c>
      <c r="C386" s="31">
        <f t="shared" si="30"/>
        <v>2.3415636973166169E-2</v>
      </c>
      <c r="D386">
        <v>1334.76</v>
      </c>
      <c r="E386" s="31">
        <f t="shared" si="31"/>
        <v>1.6497347837813526E-2</v>
      </c>
      <c r="G386">
        <v>6.443333</v>
      </c>
      <c r="H386" s="35">
        <f t="shared" si="32"/>
        <v>2.0694258701203865E-3</v>
      </c>
      <c r="J386">
        <v>23.650307000000002</v>
      </c>
      <c r="K386" s="35">
        <f t="shared" si="33"/>
        <v>1.4823486223667083E-2</v>
      </c>
      <c r="M386">
        <v>11.58</v>
      </c>
      <c r="N386" s="35">
        <f t="shared" si="34"/>
        <v>2.3316062176165765E-2</v>
      </c>
      <c r="P386">
        <v>30.784575</v>
      </c>
      <c r="Q386" s="35">
        <f t="shared" si="35"/>
        <v>2.6285274362241443E-2</v>
      </c>
    </row>
    <row r="387" spans="1:17" x14ac:dyDescent="0.4">
      <c r="A387" s="87">
        <v>41103</v>
      </c>
      <c r="B387">
        <v>21.083667999999999</v>
      </c>
      <c r="C387" s="31">
        <f t="shared" ref="C387:C450" si="36">(B388-B387)/B387</f>
        <v>-1.0109531225780935E-2</v>
      </c>
      <c r="D387">
        <v>1356.78</v>
      </c>
      <c r="E387" s="31">
        <f t="shared" ref="E387:E450" si="37">(D388-D387)/D387</f>
        <v>-2.314302982060373E-3</v>
      </c>
      <c r="G387">
        <v>6.4566670000000004</v>
      </c>
      <c r="H387" s="35">
        <f t="shared" ref="H387:H450" si="38">(G388-G387)/G387</f>
        <v>7.7439335186404714E-3</v>
      </c>
      <c r="J387">
        <v>24.000886999999999</v>
      </c>
      <c r="K387" s="35">
        <f t="shared" ref="K387:K450" si="39">(J388-J387)/J387</f>
        <v>-2.2472044470689682E-2</v>
      </c>
      <c r="M387">
        <v>11.85</v>
      </c>
      <c r="N387" s="35">
        <f t="shared" ref="N387:N450" si="40">(M388-M387)/M387</f>
        <v>-7.3839662447257688E-3</v>
      </c>
      <c r="P387">
        <v>31.593755999999999</v>
      </c>
      <c r="Q387" s="35">
        <f t="shared" ref="Q387:Q450" si="41">(P388-P387)/P387</f>
        <v>-2.813847141187455E-4</v>
      </c>
    </row>
    <row r="388" spans="1:17" x14ac:dyDescent="0.4">
      <c r="A388" s="87">
        <v>41106</v>
      </c>
      <c r="B388">
        <v>20.870522000000001</v>
      </c>
      <c r="C388" s="31">
        <f t="shared" si="36"/>
        <v>-2.7954260080317911E-3</v>
      </c>
      <c r="D388">
        <v>1353.64</v>
      </c>
      <c r="E388" s="31">
        <f t="shared" si="37"/>
        <v>7.4096510150409058E-3</v>
      </c>
      <c r="G388">
        <v>6.5066670000000002</v>
      </c>
      <c r="H388" s="35">
        <f t="shared" si="38"/>
        <v>-7.684425835838813E-3</v>
      </c>
      <c r="J388">
        <v>23.461538000000001</v>
      </c>
      <c r="K388" s="35">
        <f t="shared" si="39"/>
        <v>9.579508385170666E-4</v>
      </c>
      <c r="M388">
        <v>11.762499999999999</v>
      </c>
      <c r="N388" s="35">
        <f t="shared" si="40"/>
        <v>3.3793836344314633E-2</v>
      </c>
      <c r="P388">
        <v>31.584866000000002</v>
      </c>
      <c r="Q388" s="35">
        <f t="shared" si="41"/>
        <v>1.0135107111108172E-2</v>
      </c>
    </row>
    <row r="389" spans="1:17" x14ac:dyDescent="0.4">
      <c r="A389" s="87">
        <v>41107</v>
      </c>
      <c r="B389">
        <v>20.812180000000001</v>
      </c>
      <c r="C389" s="31">
        <f t="shared" si="36"/>
        <v>2.0159829484465357E-2</v>
      </c>
      <c r="D389">
        <v>1363.67</v>
      </c>
      <c r="E389" s="31">
        <f t="shared" si="37"/>
        <v>6.680501880953529E-3</v>
      </c>
      <c r="G389">
        <v>6.4566670000000004</v>
      </c>
      <c r="H389" s="35">
        <f t="shared" si="38"/>
        <v>2.8394371275458265E-2</v>
      </c>
      <c r="J389">
        <v>23.484013000000001</v>
      </c>
      <c r="K389" s="35">
        <f t="shared" si="39"/>
        <v>9.1865900431922862E-3</v>
      </c>
      <c r="M389">
        <v>12.16</v>
      </c>
      <c r="N389" s="35">
        <f t="shared" si="40"/>
        <v>1.6447368421052572E-2</v>
      </c>
      <c r="P389">
        <v>31.904982</v>
      </c>
      <c r="Q389" s="35">
        <f t="shared" si="41"/>
        <v>2.7876524111494435E-4</v>
      </c>
    </row>
    <row r="390" spans="1:17" x14ac:dyDescent="0.4">
      <c r="A390" s="87">
        <v>41108</v>
      </c>
      <c r="B390">
        <v>21.231750000000002</v>
      </c>
      <c r="C390" s="31">
        <f t="shared" si="36"/>
        <v>6.6574823083353557E-3</v>
      </c>
      <c r="D390">
        <v>1372.78</v>
      </c>
      <c r="E390" s="31">
        <f t="shared" si="37"/>
        <v>2.7171141770713577E-3</v>
      </c>
      <c r="G390">
        <v>6.64</v>
      </c>
      <c r="H390" s="35">
        <f t="shared" si="38"/>
        <v>1.5060240963855503E-2</v>
      </c>
      <c r="J390">
        <v>23.699750999999999</v>
      </c>
      <c r="K390" s="35">
        <f t="shared" si="39"/>
        <v>7.7752293684436825E-3</v>
      </c>
      <c r="M390">
        <v>12.36</v>
      </c>
      <c r="N390" s="35">
        <f t="shared" si="40"/>
        <v>2.2046925566343113E-2</v>
      </c>
      <c r="P390">
        <v>31.913875999999998</v>
      </c>
      <c r="Q390" s="35">
        <f t="shared" si="41"/>
        <v>2.814177130975876E-2</v>
      </c>
    </row>
    <row r="391" spans="1:17" x14ac:dyDescent="0.4">
      <c r="A391" s="87">
        <v>41109</v>
      </c>
      <c r="B391">
        <v>21.373100000000001</v>
      </c>
      <c r="C391" s="31">
        <f t="shared" si="36"/>
        <v>-2.2884747650083574E-2</v>
      </c>
      <c r="D391">
        <v>1376.51</v>
      </c>
      <c r="E391" s="31">
        <f t="shared" si="37"/>
        <v>-1.0061677721193388E-2</v>
      </c>
      <c r="G391">
        <v>6.74</v>
      </c>
      <c r="H391" s="35">
        <f t="shared" si="38"/>
        <v>-4.0059347181008967E-2</v>
      </c>
      <c r="J391">
        <v>23.884022000000002</v>
      </c>
      <c r="K391" s="35">
        <f t="shared" si="39"/>
        <v>-3.1990005703394996E-3</v>
      </c>
      <c r="M391">
        <v>12.6325</v>
      </c>
      <c r="N391" s="35">
        <f t="shared" si="40"/>
        <v>-1.8602810211755347E-2</v>
      </c>
      <c r="P391">
        <v>32.811988999999997</v>
      </c>
      <c r="Q391" s="35">
        <f t="shared" si="41"/>
        <v>-1.0840245009225001E-2</v>
      </c>
    </row>
    <row r="392" spans="1:17" x14ac:dyDescent="0.4">
      <c r="A392" s="87">
        <v>41110</v>
      </c>
      <c r="B392">
        <v>20.883982</v>
      </c>
      <c r="C392" s="31">
        <f t="shared" si="36"/>
        <v>-2.4710804673169894E-3</v>
      </c>
      <c r="D392">
        <v>1362.66</v>
      </c>
      <c r="E392" s="31">
        <f t="shared" si="37"/>
        <v>-8.9090455432757256E-3</v>
      </c>
      <c r="G392">
        <v>6.47</v>
      </c>
      <c r="H392" s="35">
        <f t="shared" si="38"/>
        <v>-4.5337403400309062E-2</v>
      </c>
      <c r="J392">
        <v>23.807617</v>
      </c>
      <c r="K392" s="35">
        <f t="shared" si="39"/>
        <v>-9.2505688410562618E-3</v>
      </c>
      <c r="M392">
        <v>12.397500000000001</v>
      </c>
      <c r="N392" s="35">
        <f t="shared" si="40"/>
        <v>-2.4400080661423691E-2</v>
      </c>
      <c r="P392">
        <v>32.456299000000001</v>
      </c>
      <c r="Q392" s="35">
        <f t="shared" si="41"/>
        <v>-2.8493267208316048E-2</v>
      </c>
    </row>
    <row r="393" spans="1:17" x14ac:dyDescent="0.4">
      <c r="A393" s="87">
        <v>41113</v>
      </c>
      <c r="B393">
        <v>20.832376</v>
      </c>
      <c r="C393" s="31">
        <f t="shared" si="36"/>
        <v>1.1846944390788662E-3</v>
      </c>
      <c r="D393">
        <v>1350.52</v>
      </c>
      <c r="E393" s="31">
        <f t="shared" si="37"/>
        <v>-9.0409619998223171E-3</v>
      </c>
      <c r="G393">
        <v>6.1766670000000001</v>
      </c>
      <c r="H393" s="35">
        <f t="shared" si="38"/>
        <v>-1.0793847231848827E-3</v>
      </c>
      <c r="J393">
        <v>23.587382999999999</v>
      </c>
      <c r="K393" s="35">
        <f t="shared" si="39"/>
        <v>-1.181394307287072E-2</v>
      </c>
      <c r="M393">
        <v>12.095000000000001</v>
      </c>
      <c r="N393" s="35">
        <f t="shared" si="40"/>
        <v>9.1153369160810183E-2</v>
      </c>
      <c r="P393">
        <v>31.531513</v>
      </c>
      <c r="Q393" s="35">
        <f t="shared" si="41"/>
        <v>-1.1279509486271503E-3</v>
      </c>
    </row>
    <row r="394" spans="1:17" x14ac:dyDescent="0.4">
      <c r="A394" s="87">
        <v>41114</v>
      </c>
      <c r="B394">
        <v>20.857056</v>
      </c>
      <c r="C394" s="31">
        <f t="shared" si="36"/>
        <v>5.9164150491804379E-3</v>
      </c>
      <c r="D394">
        <v>1338.31</v>
      </c>
      <c r="E394" s="31">
        <f t="shared" si="37"/>
        <v>-3.1382863462116057E-4</v>
      </c>
      <c r="G394">
        <v>6.17</v>
      </c>
      <c r="H394" s="35">
        <f t="shared" si="38"/>
        <v>-1.2965964343598067E-2</v>
      </c>
      <c r="J394">
        <v>23.308723000000001</v>
      </c>
      <c r="K394" s="35">
        <f t="shared" si="39"/>
        <v>-2.1018311470774348E-2</v>
      </c>
      <c r="M394">
        <v>13.1975</v>
      </c>
      <c r="N394" s="35">
        <f t="shared" si="40"/>
        <v>2.140556923659789E-2</v>
      </c>
      <c r="P394">
        <v>31.495947000000001</v>
      </c>
      <c r="Q394" s="35">
        <f t="shared" si="41"/>
        <v>9.0345910221400535E-3</v>
      </c>
    </row>
    <row r="395" spans="1:17" x14ac:dyDescent="0.4">
      <c r="A395" s="87">
        <v>41115</v>
      </c>
      <c r="B395">
        <v>20.980454999999999</v>
      </c>
      <c r="C395" s="31">
        <f t="shared" si="36"/>
        <v>3.2830603530762399E-2</v>
      </c>
      <c r="D395">
        <v>1337.89</v>
      </c>
      <c r="E395" s="31">
        <f t="shared" si="37"/>
        <v>1.6540971230818588E-2</v>
      </c>
      <c r="G395">
        <v>6.09</v>
      </c>
      <c r="H395" s="35">
        <f t="shared" si="38"/>
        <v>4.4334975369458206E-2</v>
      </c>
      <c r="J395">
        <v>22.818812999999999</v>
      </c>
      <c r="K395" s="35">
        <f t="shared" si="39"/>
        <v>3.1711859858792851E-2</v>
      </c>
      <c r="M395">
        <v>13.48</v>
      </c>
      <c r="N395" s="35">
        <f t="shared" si="40"/>
        <v>2.5778931750741849E-2</v>
      </c>
      <c r="P395">
        <v>31.7805</v>
      </c>
      <c r="Q395" s="35">
        <f t="shared" si="41"/>
        <v>4.0011138905932803E-2</v>
      </c>
    </row>
    <row r="396" spans="1:17" x14ac:dyDescent="0.4">
      <c r="A396" s="87">
        <v>41116</v>
      </c>
      <c r="B396">
        <v>21.669256000000001</v>
      </c>
      <c r="C396" s="31">
        <f t="shared" si="36"/>
        <v>4.6598277301259563E-3</v>
      </c>
      <c r="D396">
        <v>1360.02</v>
      </c>
      <c r="E396" s="31">
        <f t="shared" si="37"/>
        <v>1.9080601755856564E-2</v>
      </c>
      <c r="G396">
        <v>6.36</v>
      </c>
      <c r="H396" s="35">
        <f t="shared" si="38"/>
        <v>6.4989465408804986E-2</v>
      </c>
      <c r="J396">
        <v>23.542439999999999</v>
      </c>
      <c r="K396" s="35">
        <f t="shared" si="39"/>
        <v>-8.5912505245844522E-3</v>
      </c>
      <c r="M396">
        <v>13.827500000000001</v>
      </c>
      <c r="N396" s="35">
        <f t="shared" si="40"/>
        <v>-3.0735852467908462E-3</v>
      </c>
      <c r="P396">
        <v>33.052073999999998</v>
      </c>
      <c r="Q396" s="35">
        <f t="shared" si="41"/>
        <v>2.5827063076283917E-2</v>
      </c>
    </row>
    <row r="397" spans="1:17" x14ac:dyDescent="0.4">
      <c r="A397" s="87">
        <v>41117</v>
      </c>
      <c r="B397">
        <v>21.770230999999999</v>
      </c>
      <c r="C397" s="31">
        <f t="shared" si="36"/>
        <v>-1.2161331682699988E-2</v>
      </c>
      <c r="D397">
        <v>1385.97</v>
      </c>
      <c r="E397" s="31">
        <f t="shared" si="37"/>
        <v>-4.8341594695417128E-4</v>
      </c>
      <c r="G397">
        <v>6.773333</v>
      </c>
      <c r="H397" s="35">
        <f t="shared" si="38"/>
        <v>-5.4132876679768007E-3</v>
      </c>
      <c r="J397">
        <v>23.340181000000001</v>
      </c>
      <c r="K397" s="35">
        <f t="shared" si="39"/>
        <v>-1.4442261608853927E-2</v>
      </c>
      <c r="M397">
        <v>13.785</v>
      </c>
      <c r="N397" s="35">
        <f t="shared" si="40"/>
        <v>4.8966267682262607E-3</v>
      </c>
      <c r="P397">
        <v>33.905712000000001</v>
      </c>
      <c r="Q397" s="35">
        <f t="shared" si="41"/>
        <v>-1.1277008428550445E-2</v>
      </c>
    </row>
    <row r="398" spans="1:17" x14ac:dyDescent="0.4">
      <c r="A398" s="87">
        <v>41120</v>
      </c>
      <c r="B398">
        <v>21.505476000000002</v>
      </c>
      <c r="C398" s="31">
        <f t="shared" si="36"/>
        <v>-2.6082612633173147E-2</v>
      </c>
      <c r="D398">
        <v>1385.3</v>
      </c>
      <c r="E398" s="31">
        <f t="shared" si="37"/>
        <v>-4.3167544936115057E-3</v>
      </c>
      <c r="G398">
        <v>6.7366669999999997</v>
      </c>
      <c r="H398" s="35">
        <f t="shared" si="38"/>
        <v>-1.3359722248405608E-2</v>
      </c>
      <c r="J398">
        <v>23.003095999999999</v>
      </c>
      <c r="K398" s="35">
        <f t="shared" si="39"/>
        <v>-1.1528230808583284E-2</v>
      </c>
      <c r="M398">
        <v>13.852499999999999</v>
      </c>
      <c r="N398" s="35">
        <f t="shared" si="40"/>
        <v>-1.7505865367262209E-2</v>
      </c>
      <c r="P398">
        <v>33.523356999999997</v>
      </c>
      <c r="Q398" s="35">
        <f t="shared" si="41"/>
        <v>-1.8568546103541108E-3</v>
      </c>
    </row>
    <row r="399" spans="1:17" x14ac:dyDescent="0.4">
      <c r="A399" s="87">
        <v>41121</v>
      </c>
      <c r="B399">
        <v>20.944557</v>
      </c>
      <c r="C399" s="31">
        <f t="shared" si="36"/>
        <v>-3.7492795860996787E-3</v>
      </c>
      <c r="D399">
        <v>1379.32</v>
      </c>
      <c r="E399" s="31">
        <f t="shared" si="37"/>
        <v>-2.8999797001420993E-3</v>
      </c>
      <c r="G399">
        <v>6.6466669999999999</v>
      </c>
      <c r="H399" s="35">
        <f t="shared" si="38"/>
        <v>-3.2597841895795315E-2</v>
      </c>
      <c r="J399">
        <v>22.737911</v>
      </c>
      <c r="K399" s="35">
        <f t="shared" si="39"/>
        <v>-1.5022708110696802E-2</v>
      </c>
      <c r="M399">
        <v>13.61</v>
      </c>
      <c r="N399" s="35">
        <f t="shared" si="40"/>
        <v>-1.7266715650257124E-2</v>
      </c>
      <c r="P399">
        <v>33.461109</v>
      </c>
      <c r="Q399" s="35">
        <f t="shared" si="41"/>
        <v>-2.9232743003228517E-3</v>
      </c>
    </row>
    <row r="400" spans="1:17" x14ac:dyDescent="0.4">
      <c r="A400" s="87">
        <v>41122</v>
      </c>
      <c r="B400">
        <v>20.866029999999999</v>
      </c>
      <c r="C400" s="31">
        <f t="shared" si="36"/>
        <v>-4.9460774282409784E-3</v>
      </c>
      <c r="D400">
        <v>1375.32</v>
      </c>
      <c r="E400" s="31">
        <f t="shared" si="37"/>
        <v>-7.5037082279032783E-3</v>
      </c>
      <c r="G400">
        <v>6.43</v>
      </c>
      <c r="H400" s="35">
        <f t="shared" si="38"/>
        <v>-3.4732970451010786E-2</v>
      </c>
      <c r="J400">
        <v>22.396325999999998</v>
      </c>
      <c r="K400" s="35">
        <f t="shared" si="39"/>
        <v>9.4322166948275447E-3</v>
      </c>
      <c r="M400">
        <v>13.375</v>
      </c>
      <c r="N400" s="35">
        <f t="shared" si="40"/>
        <v>1.1401869158878494E-2</v>
      </c>
      <c r="P400">
        <v>33.363292999999999</v>
      </c>
      <c r="Q400" s="35">
        <f t="shared" si="41"/>
        <v>-4.0511618562352414E-2</v>
      </c>
    </row>
    <row r="401" spans="1:17" x14ac:dyDescent="0.4">
      <c r="A401" s="87">
        <v>41123</v>
      </c>
      <c r="B401">
        <v>20.762824999999999</v>
      </c>
      <c r="C401" s="31">
        <f t="shared" si="36"/>
        <v>2.1936658426779703E-2</v>
      </c>
      <c r="D401">
        <v>1365</v>
      </c>
      <c r="E401" s="31">
        <f t="shared" si="37"/>
        <v>1.9040293040293046E-2</v>
      </c>
      <c r="G401">
        <v>6.2066670000000004</v>
      </c>
      <c r="H401" s="35">
        <f t="shared" si="38"/>
        <v>3.1686249640910255E-2</v>
      </c>
      <c r="J401">
        <v>22.607572999999999</v>
      </c>
      <c r="K401" s="35">
        <f t="shared" si="39"/>
        <v>3.4194692194513758E-2</v>
      </c>
      <c r="M401">
        <v>13.5275</v>
      </c>
      <c r="N401" s="35">
        <f t="shared" si="40"/>
        <v>3.6961744594344856E-2</v>
      </c>
      <c r="P401">
        <v>32.011691999999996</v>
      </c>
      <c r="Q401" s="35">
        <f t="shared" si="41"/>
        <v>5.5555545142693515E-2</v>
      </c>
    </row>
    <row r="402" spans="1:17" x14ac:dyDescent="0.4">
      <c r="A402" s="87">
        <v>41124</v>
      </c>
      <c r="B402">
        <v>21.218292000000002</v>
      </c>
      <c r="C402" s="31">
        <f t="shared" si="36"/>
        <v>1.0044870718151942E-2</v>
      </c>
      <c r="D402">
        <v>1390.99</v>
      </c>
      <c r="E402" s="31">
        <f t="shared" si="37"/>
        <v>2.3292762708574536E-3</v>
      </c>
      <c r="G402">
        <v>6.4033329999999999</v>
      </c>
      <c r="H402" s="35">
        <f t="shared" si="38"/>
        <v>2.0301927137008163E-2</v>
      </c>
      <c r="J402">
        <v>23.380631999999999</v>
      </c>
      <c r="K402" s="35">
        <f t="shared" si="39"/>
        <v>2.9411779801333006E-2</v>
      </c>
      <c r="M402">
        <v>14.0275</v>
      </c>
      <c r="N402" s="35">
        <f t="shared" si="40"/>
        <v>2.7802530743183073E-2</v>
      </c>
      <c r="P402">
        <v>33.790118999999997</v>
      </c>
      <c r="Q402" s="35">
        <f t="shared" si="41"/>
        <v>6.5787871300483471E-3</v>
      </c>
    </row>
    <row r="403" spans="1:17" x14ac:dyDescent="0.4">
      <c r="A403" s="87">
        <v>41127</v>
      </c>
      <c r="B403">
        <v>21.431426999999999</v>
      </c>
      <c r="C403" s="31">
        <f t="shared" si="36"/>
        <v>6.8048665168213597E-3</v>
      </c>
      <c r="D403">
        <v>1394.23</v>
      </c>
      <c r="E403" s="31">
        <f t="shared" si="37"/>
        <v>5.1067614382131286E-3</v>
      </c>
      <c r="G403">
        <v>6.5333329999999998</v>
      </c>
      <c r="H403" s="35">
        <f t="shared" si="38"/>
        <v>3.5204083428779835E-2</v>
      </c>
      <c r="J403">
        <v>24.068297999999999</v>
      </c>
      <c r="K403" s="35">
        <f t="shared" si="39"/>
        <v>2.4649894230161232E-2</v>
      </c>
      <c r="M403">
        <v>14.4175</v>
      </c>
      <c r="N403" s="35">
        <f t="shared" si="40"/>
        <v>-1.5952835096237242E-2</v>
      </c>
      <c r="P403">
        <v>34.012416999999999</v>
      </c>
      <c r="Q403" s="35">
        <f t="shared" si="41"/>
        <v>1.0459709464340314E-3</v>
      </c>
    </row>
    <row r="404" spans="1:17" x14ac:dyDescent="0.4">
      <c r="A404" s="87">
        <v>41128</v>
      </c>
      <c r="B404">
        <v>21.577265000000001</v>
      </c>
      <c r="C404" s="31">
        <f t="shared" si="36"/>
        <v>-2.8072139819388837E-3</v>
      </c>
      <c r="D404">
        <v>1401.35</v>
      </c>
      <c r="E404" s="31">
        <f t="shared" si="37"/>
        <v>6.2082991401157328E-4</v>
      </c>
      <c r="G404">
        <v>6.7633330000000003</v>
      </c>
      <c r="H404" s="35">
        <f t="shared" si="38"/>
        <v>-1.5278413764337808E-2</v>
      </c>
      <c r="J404">
        <v>24.661579</v>
      </c>
      <c r="K404" s="35">
        <f t="shared" si="39"/>
        <v>-2.1869929739697501E-2</v>
      </c>
      <c r="M404">
        <v>14.1875</v>
      </c>
      <c r="N404" s="35">
        <f t="shared" si="40"/>
        <v>-1.0572687224670004E-3</v>
      </c>
      <c r="P404">
        <v>34.047992999999998</v>
      </c>
      <c r="Q404" s="35">
        <f t="shared" si="41"/>
        <v>-8.0961600291682388E-3</v>
      </c>
    </row>
    <row r="405" spans="1:17" x14ac:dyDescent="0.4">
      <c r="A405" s="87">
        <v>41129</v>
      </c>
      <c r="B405">
        <v>21.516693</v>
      </c>
      <c r="C405" s="31">
        <f t="shared" si="36"/>
        <v>-8.7591991947833861E-3</v>
      </c>
      <c r="D405">
        <v>1402.22</v>
      </c>
      <c r="E405" s="31">
        <f t="shared" si="37"/>
        <v>4.1362981557810277E-4</v>
      </c>
      <c r="G405">
        <v>6.66</v>
      </c>
      <c r="H405" s="35">
        <f t="shared" si="38"/>
        <v>-7.0070570570570923E-3</v>
      </c>
      <c r="J405">
        <v>24.122232</v>
      </c>
      <c r="K405" s="35">
        <f t="shared" si="39"/>
        <v>-8.3845889551182884E-3</v>
      </c>
      <c r="M405">
        <v>14.172499999999999</v>
      </c>
      <c r="N405" s="35">
        <f t="shared" si="40"/>
        <v>1.1642264949726649E-2</v>
      </c>
      <c r="P405">
        <v>33.772334999999998</v>
      </c>
      <c r="Q405" s="35">
        <f t="shared" si="41"/>
        <v>-9.2154125558685171E-3</v>
      </c>
    </row>
    <row r="406" spans="1:17" x14ac:dyDescent="0.4">
      <c r="A406" s="87">
        <v>41130</v>
      </c>
      <c r="B406">
        <v>21.328223999999999</v>
      </c>
      <c r="C406" s="31">
        <f t="shared" si="36"/>
        <v>-5.8909265018972125E-3</v>
      </c>
      <c r="D406">
        <v>1402.8</v>
      </c>
      <c r="E406" s="31">
        <f t="shared" si="37"/>
        <v>2.188480182492113E-3</v>
      </c>
      <c r="G406">
        <v>6.6133329999999999</v>
      </c>
      <c r="H406" s="35">
        <f t="shared" si="38"/>
        <v>-4.5362905512243597E-3</v>
      </c>
      <c r="J406">
        <v>23.919976999999999</v>
      </c>
      <c r="K406" s="35">
        <f t="shared" si="39"/>
        <v>-6.0125475873157429E-3</v>
      </c>
      <c r="M406">
        <v>14.3375</v>
      </c>
      <c r="N406" s="35">
        <f t="shared" si="40"/>
        <v>-1.0287707061900669E-2</v>
      </c>
      <c r="P406">
        <v>33.461109</v>
      </c>
      <c r="Q406" s="35">
        <f t="shared" si="41"/>
        <v>6.6435933130608166E-3</v>
      </c>
    </row>
    <row r="407" spans="1:17" x14ac:dyDescent="0.4">
      <c r="A407" s="87">
        <v>41131</v>
      </c>
      <c r="B407">
        <v>21.202580999999999</v>
      </c>
      <c r="C407" s="31">
        <f t="shared" si="36"/>
        <v>1.4285760776011328E-2</v>
      </c>
      <c r="D407">
        <v>1405.87</v>
      </c>
      <c r="E407" s="31">
        <f t="shared" si="37"/>
        <v>-1.2518938450923564E-3</v>
      </c>
      <c r="G407">
        <v>6.5833329999999997</v>
      </c>
      <c r="H407" s="35">
        <f t="shared" si="38"/>
        <v>-9.1139245120973843E-3</v>
      </c>
      <c r="J407">
        <v>23.776157000000001</v>
      </c>
      <c r="K407" s="35">
        <f t="shared" si="39"/>
        <v>6.6160818167543796E-3</v>
      </c>
      <c r="M407">
        <v>14.19</v>
      </c>
      <c r="N407" s="35">
        <f t="shared" si="40"/>
        <v>2.1141649048626596E-3</v>
      </c>
      <c r="P407">
        <v>33.683411</v>
      </c>
      <c r="Q407" s="35">
        <f t="shared" si="41"/>
        <v>-1.8478235473242367E-3</v>
      </c>
    </row>
    <row r="408" spans="1:17" x14ac:dyDescent="0.4">
      <c r="A408" s="87">
        <v>41134</v>
      </c>
      <c r="B408">
        <v>21.505476000000002</v>
      </c>
      <c r="C408" s="31">
        <f t="shared" si="36"/>
        <v>-9.8071300537594421E-3</v>
      </c>
      <c r="D408">
        <v>1404.11</v>
      </c>
      <c r="E408" s="31">
        <f t="shared" si="37"/>
        <v>-1.2819508443059042E-4</v>
      </c>
      <c r="G408">
        <v>6.523333</v>
      </c>
      <c r="H408" s="35">
        <f t="shared" si="38"/>
        <v>-7.6647934422479766E-3</v>
      </c>
      <c r="J408">
        <v>23.933461999999999</v>
      </c>
      <c r="K408" s="35">
        <f t="shared" si="39"/>
        <v>-2.0365754022548001E-2</v>
      </c>
      <c r="M408">
        <v>14.22</v>
      </c>
      <c r="N408" s="35">
        <f t="shared" si="40"/>
        <v>-8.0872011251758233E-3</v>
      </c>
      <c r="P408">
        <v>33.621169999999999</v>
      </c>
      <c r="Q408" s="35">
        <f t="shared" si="41"/>
        <v>5.8185066135414002E-3</v>
      </c>
    </row>
    <row r="409" spans="1:17" x14ac:dyDescent="0.4">
      <c r="A409" s="87">
        <v>41135</v>
      </c>
      <c r="B409">
        <v>21.294568999999999</v>
      </c>
      <c r="C409" s="31">
        <f t="shared" si="36"/>
        <v>-7.2702105405373684E-3</v>
      </c>
      <c r="D409">
        <v>1403.93</v>
      </c>
      <c r="E409" s="31">
        <f t="shared" si="37"/>
        <v>1.1396579601546438E-3</v>
      </c>
      <c r="G409">
        <v>6.4733330000000002</v>
      </c>
      <c r="H409" s="35">
        <f t="shared" si="38"/>
        <v>2.5747169193983976E-3</v>
      </c>
      <c r="J409">
        <v>23.446038999999999</v>
      </c>
      <c r="K409" s="35">
        <f t="shared" si="39"/>
        <v>2.3098571148840968E-3</v>
      </c>
      <c r="M409">
        <v>14.105</v>
      </c>
      <c r="N409" s="35">
        <f t="shared" si="40"/>
        <v>-8.1531371853952646E-3</v>
      </c>
      <c r="P409">
        <v>33.816794999999999</v>
      </c>
      <c r="Q409" s="35">
        <f t="shared" si="41"/>
        <v>5.2589844779790127E-3</v>
      </c>
    </row>
    <row r="410" spans="1:17" x14ac:dyDescent="0.4">
      <c r="A410" s="87">
        <v>41136</v>
      </c>
      <c r="B410">
        <v>21.139752999999999</v>
      </c>
      <c r="C410" s="31">
        <f t="shared" si="36"/>
        <v>5.9440618818961287E-3</v>
      </c>
      <c r="D410">
        <v>1405.53</v>
      </c>
      <c r="E410" s="31">
        <f t="shared" si="37"/>
        <v>7.1005243573598704E-3</v>
      </c>
      <c r="G410">
        <v>6.49</v>
      </c>
      <c r="H410" s="35">
        <f t="shared" si="38"/>
        <v>-3.0816640986133224E-3</v>
      </c>
      <c r="J410">
        <v>23.500195999999999</v>
      </c>
      <c r="K410" s="35">
        <f t="shared" si="39"/>
        <v>-2.8231339006704451E-2</v>
      </c>
      <c r="M410">
        <v>13.99</v>
      </c>
      <c r="N410" s="35">
        <f t="shared" si="40"/>
        <v>9.6497498213009136E-3</v>
      </c>
      <c r="P410">
        <v>33.994636999999997</v>
      </c>
      <c r="Q410" s="35">
        <f t="shared" si="41"/>
        <v>1.2294115686542042E-2</v>
      </c>
    </row>
    <row r="411" spans="1:17" x14ac:dyDescent="0.4">
      <c r="A411" s="87">
        <v>41137</v>
      </c>
      <c r="B411">
        <v>21.265408999999998</v>
      </c>
      <c r="C411" s="31">
        <f t="shared" si="36"/>
        <v>1.5614700850569202E-2</v>
      </c>
      <c r="D411">
        <v>1415.51</v>
      </c>
      <c r="E411" s="31">
        <f t="shared" si="37"/>
        <v>1.8721167635693786E-3</v>
      </c>
      <c r="G411">
        <v>6.47</v>
      </c>
      <c r="H411" s="35">
        <f t="shared" si="38"/>
        <v>3.0911901081916566E-2</v>
      </c>
      <c r="J411">
        <v>22.836753999999999</v>
      </c>
      <c r="K411" s="35">
        <f t="shared" si="39"/>
        <v>1.5809602362928503E-3</v>
      </c>
      <c r="M411">
        <v>14.125</v>
      </c>
      <c r="N411" s="35">
        <f t="shared" si="40"/>
        <v>2.1769911504424724E-2</v>
      </c>
      <c r="P411">
        <v>34.412571</v>
      </c>
      <c r="Q411" s="35">
        <f t="shared" si="41"/>
        <v>5.1677917351771446E-3</v>
      </c>
    </row>
    <row r="412" spans="1:17" x14ac:dyDescent="0.4">
      <c r="A412" s="87">
        <v>41138</v>
      </c>
      <c r="B412">
        <v>21.597462</v>
      </c>
      <c r="C412" s="31">
        <f t="shared" si="36"/>
        <v>-5.0902277313881203E-3</v>
      </c>
      <c r="D412">
        <v>1418.16</v>
      </c>
      <c r="E412" s="31">
        <f t="shared" si="37"/>
        <v>-2.11541716026208E-5</v>
      </c>
      <c r="G412">
        <v>6.67</v>
      </c>
      <c r="H412" s="35">
        <f t="shared" si="38"/>
        <v>-2.5986956521739057E-2</v>
      </c>
      <c r="J412">
        <v>22.872858000000001</v>
      </c>
      <c r="K412" s="35">
        <f t="shared" si="39"/>
        <v>4.5384359051238703E-3</v>
      </c>
      <c r="M412">
        <v>14.432499999999999</v>
      </c>
      <c r="N412" s="35">
        <f t="shared" si="40"/>
        <v>-1.6975575957041345E-2</v>
      </c>
      <c r="P412">
        <v>34.590407999999996</v>
      </c>
      <c r="Q412" s="35">
        <f t="shared" si="41"/>
        <v>1.7996029419485697E-3</v>
      </c>
    </row>
    <row r="413" spans="1:17" x14ac:dyDescent="0.4">
      <c r="A413" s="87">
        <v>41141</v>
      </c>
      <c r="B413">
        <v>21.487525999999999</v>
      </c>
      <c r="C413" s="31">
        <f t="shared" si="36"/>
        <v>8.3536839001393528E-4</v>
      </c>
      <c r="D413">
        <v>1418.13</v>
      </c>
      <c r="E413" s="31">
        <f t="shared" si="37"/>
        <v>-3.4975636930323988E-3</v>
      </c>
      <c r="G413">
        <v>6.4966670000000004</v>
      </c>
      <c r="H413" s="35">
        <f t="shared" si="38"/>
        <v>9.7485833889900689E-2</v>
      </c>
      <c r="J413">
        <v>22.976665000000001</v>
      </c>
      <c r="K413" s="35">
        <f t="shared" si="39"/>
        <v>2.3570870707302839E-3</v>
      </c>
      <c r="M413">
        <v>14.1875</v>
      </c>
      <c r="N413" s="35">
        <f t="shared" si="40"/>
        <v>-2.8193832599118342E-3</v>
      </c>
      <c r="P413">
        <v>34.652656999999998</v>
      </c>
      <c r="Q413" s="35">
        <f t="shared" si="41"/>
        <v>4.105572626075942E-3</v>
      </c>
    </row>
    <row r="414" spans="1:17" x14ac:dyDescent="0.4">
      <c r="A414" s="87">
        <v>41142</v>
      </c>
      <c r="B414">
        <v>21.505476000000002</v>
      </c>
      <c r="C414" s="31">
        <f t="shared" si="36"/>
        <v>-8.3467113213409332E-4</v>
      </c>
      <c r="D414">
        <v>1413.17</v>
      </c>
      <c r="E414" s="31">
        <f t="shared" si="37"/>
        <v>2.2644126325915235E-4</v>
      </c>
      <c r="G414">
        <v>7.13</v>
      </c>
      <c r="H414" s="35">
        <f t="shared" si="38"/>
        <v>1.8700280504908889E-2</v>
      </c>
      <c r="J414">
        <v>23.030823000000002</v>
      </c>
      <c r="K414" s="35">
        <f t="shared" si="39"/>
        <v>-3.3312313676329627E-3</v>
      </c>
      <c r="M414">
        <v>14.147500000000001</v>
      </c>
      <c r="N414" s="35">
        <f t="shared" si="40"/>
        <v>4.2410319844494587E-3</v>
      </c>
      <c r="P414">
        <v>34.794925999999997</v>
      </c>
      <c r="Q414" s="35">
        <f t="shared" si="41"/>
        <v>-6.6443595827735923E-3</v>
      </c>
    </row>
    <row r="415" spans="1:17" x14ac:dyDescent="0.4">
      <c r="A415" s="87">
        <v>41143</v>
      </c>
      <c r="B415">
        <v>21.487525999999999</v>
      </c>
      <c r="C415" s="31">
        <f t="shared" si="36"/>
        <v>-3.341240866910321E-3</v>
      </c>
      <c r="D415">
        <v>1413.49</v>
      </c>
      <c r="E415" s="31">
        <f t="shared" si="37"/>
        <v>-8.0722184097518079E-3</v>
      </c>
      <c r="G415">
        <v>7.2633330000000003</v>
      </c>
      <c r="H415" s="35">
        <f t="shared" si="38"/>
        <v>6.4250117680133001E-3</v>
      </c>
      <c r="J415">
        <v>22.954101999999999</v>
      </c>
      <c r="K415" s="35">
        <f t="shared" si="39"/>
        <v>-8.2580882493247017E-3</v>
      </c>
      <c r="M415">
        <v>14.2075</v>
      </c>
      <c r="N415" s="35">
        <f t="shared" si="40"/>
        <v>6.3346823860636892E-3</v>
      </c>
      <c r="P415">
        <v>34.563735999999999</v>
      </c>
      <c r="Q415" s="35">
        <f t="shared" si="41"/>
        <v>-4.3735144835037191E-3</v>
      </c>
    </row>
    <row r="416" spans="1:17" x14ac:dyDescent="0.4">
      <c r="A416" s="87">
        <v>41144</v>
      </c>
      <c r="B416">
        <v>21.415731000000001</v>
      </c>
      <c r="C416" s="31">
        <f t="shared" si="36"/>
        <v>1.4771898283556016E-2</v>
      </c>
      <c r="D416">
        <v>1402.08</v>
      </c>
      <c r="E416" s="31">
        <f t="shared" si="37"/>
        <v>6.454695880406384E-3</v>
      </c>
      <c r="G416">
        <v>7.31</v>
      </c>
      <c r="H416" s="35">
        <f t="shared" si="38"/>
        <v>1.4591928864569184E-2</v>
      </c>
      <c r="J416">
        <v>22.764544999999998</v>
      </c>
      <c r="K416" s="35">
        <f t="shared" si="39"/>
        <v>3.3702408723741322E-3</v>
      </c>
      <c r="M416">
        <v>14.297499999999999</v>
      </c>
      <c r="N416" s="35">
        <f t="shared" si="40"/>
        <v>-2.3080958209477188E-2</v>
      </c>
      <c r="P416">
        <v>34.412571</v>
      </c>
      <c r="Q416" s="35">
        <f t="shared" si="41"/>
        <v>7.4935697190426018E-3</v>
      </c>
    </row>
    <row r="417" spans="1:17" x14ac:dyDescent="0.4">
      <c r="A417" s="87">
        <v>41145</v>
      </c>
      <c r="B417">
        <v>21.732081999999998</v>
      </c>
      <c r="C417" s="31">
        <f t="shared" si="36"/>
        <v>-4.4392893419046599E-3</v>
      </c>
      <c r="D417">
        <v>1411.13</v>
      </c>
      <c r="E417" s="31">
        <f t="shared" si="37"/>
        <v>-4.8896983268731766E-4</v>
      </c>
      <c r="G417">
        <v>7.4166670000000003</v>
      </c>
      <c r="H417" s="35">
        <f t="shared" si="38"/>
        <v>-2.1123639500061221E-2</v>
      </c>
      <c r="J417">
        <v>22.841266999999998</v>
      </c>
      <c r="K417" s="35">
        <f t="shared" si="39"/>
        <v>1.3830668850376105E-3</v>
      </c>
      <c r="M417">
        <v>13.967499999999999</v>
      </c>
      <c r="N417" s="35">
        <f t="shared" si="40"/>
        <v>-5.7275818865222894E-3</v>
      </c>
      <c r="P417">
        <v>34.670444000000003</v>
      </c>
      <c r="Q417" s="35">
        <f t="shared" si="41"/>
        <v>-7.6961806430876861E-4</v>
      </c>
    </row>
    <row r="418" spans="1:17" x14ac:dyDescent="0.4">
      <c r="A418" s="87">
        <v>41148</v>
      </c>
      <c r="B418">
        <v>21.635607</v>
      </c>
      <c r="C418" s="31">
        <f t="shared" si="36"/>
        <v>2.5303426892529492E-2</v>
      </c>
      <c r="D418">
        <v>1410.44</v>
      </c>
      <c r="E418" s="31">
        <f t="shared" si="37"/>
        <v>-8.0825841581357591E-4</v>
      </c>
      <c r="G418">
        <v>7.26</v>
      </c>
      <c r="H418" s="35">
        <f t="shared" si="38"/>
        <v>4.5909090909097448E-4</v>
      </c>
      <c r="J418">
        <v>22.872858000000001</v>
      </c>
      <c r="K418" s="35">
        <f t="shared" si="39"/>
        <v>1.6574841674791917E-2</v>
      </c>
      <c r="M418">
        <v>13.887499999999999</v>
      </c>
      <c r="N418" s="35">
        <f t="shared" si="40"/>
        <v>3.3123312331233189E-2</v>
      </c>
      <c r="P418">
        <v>34.643760999999998</v>
      </c>
      <c r="Q418" s="35">
        <f t="shared" si="41"/>
        <v>4.8768665734647554E-3</v>
      </c>
    </row>
    <row r="419" spans="1:17" x14ac:dyDescent="0.4">
      <c r="A419" s="87">
        <v>41149</v>
      </c>
      <c r="B419">
        <v>22.183062</v>
      </c>
      <c r="C419" s="31">
        <f t="shared" si="36"/>
        <v>-1.8203528439851991E-3</v>
      </c>
      <c r="D419">
        <v>1409.3</v>
      </c>
      <c r="E419" s="31">
        <f t="shared" si="37"/>
        <v>8.4439083232814487E-4</v>
      </c>
      <c r="G419">
        <v>7.2633330000000003</v>
      </c>
      <c r="H419" s="35">
        <f t="shared" si="38"/>
        <v>6.8838920093571123E-3</v>
      </c>
      <c r="J419">
        <v>23.251971999999999</v>
      </c>
      <c r="K419" s="35">
        <f t="shared" si="39"/>
        <v>6.7931872617084344E-3</v>
      </c>
      <c r="M419">
        <v>14.3475</v>
      </c>
      <c r="N419" s="35">
        <f t="shared" si="40"/>
        <v>2.962188534587937E-3</v>
      </c>
      <c r="P419">
        <v>34.812714</v>
      </c>
      <c r="Q419" s="35">
        <f t="shared" si="41"/>
        <v>-2.0435350142478763E-3</v>
      </c>
    </row>
    <row r="420" spans="1:17" x14ac:dyDescent="0.4">
      <c r="A420" s="87">
        <v>41150</v>
      </c>
      <c r="B420">
        <v>22.142681</v>
      </c>
      <c r="C420" s="31">
        <f t="shared" si="36"/>
        <v>-5.8988791826970217E-3</v>
      </c>
      <c r="D420">
        <v>1410.49</v>
      </c>
      <c r="E420" s="31">
        <f t="shared" si="37"/>
        <v>-7.8057979850973706E-3</v>
      </c>
      <c r="G420">
        <v>7.3133330000000001</v>
      </c>
      <c r="H420" s="35">
        <f t="shared" si="38"/>
        <v>-1.7775752861246698E-2</v>
      </c>
      <c r="J420">
        <v>23.409927</v>
      </c>
      <c r="K420" s="35">
        <f t="shared" si="39"/>
        <v>-4.0483680278028617E-3</v>
      </c>
      <c r="M420">
        <v>14.39</v>
      </c>
      <c r="N420" s="35">
        <f t="shared" si="40"/>
        <v>2.0847810979846672E-3</v>
      </c>
      <c r="P420">
        <v>34.741573000000002</v>
      </c>
      <c r="Q420" s="35">
        <f t="shared" si="41"/>
        <v>-1.4333231255821421E-2</v>
      </c>
    </row>
    <row r="421" spans="1:17" x14ac:dyDescent="0.4">
      <c r="A421" s="87">
        <v>41151</v>
      </c>
      <c r="B421">
        <v>22.012063999999999</v>
      </c>
      <c r="C421" s="31">
        <f t="shared" si="36"/>
        <v>-3.9899938506447307E-3</v>
      </c>
      <c r="D421">
        <v>1399.48</v>
      </c>
      <c r="E421" s="31">
        <f t="shared" si="37"/>
        <v>5.0733129448080061E-3</v>
      </c>
      <c r="G421">
        <v>7.1833330000000002</v>
      </c>
      <c r="H421" s="35">
        <f t="shared" si="38"/>
        <v>5.56844573403461E-3</v>
      </c>
      <c r="J421">
        <v>23.315155000000001</v>
      </c>
      <c r="K421" s="35">
        <f t="shared" si="39"/>
        <v>1.2194943589266189E-2</v>
      </c>
      <c r="M421">
        <v>14.42</v>
      </c>
      <c r="N421" s="35">
        <f t="shared" si="40"/>
        <v>9.1886269070735292E-3</v>
      </c>
      <c r="P421">
        <v>34.243614000000001</v>
      </c>
      <c r="Q421" s="35">
        <f t="shared" si="41"/>
        <v>1.3762653673178294E-2</v>
      </c>
    </row>
    <row r="422" spans="1:17" x14ac:dyDescent="0.4">
      <c r="A422" s="87">
        <v>41152</v>
      </c>
      <c r="B422">
        <v>21.924236000000001</v>
      </c>
      <c r="C422" s="31">
        <f t="shared" si="36"/>
        <v>-1.0266264238353378E-3</v>
      </c>
      <c r="D422">
        <v>1406.58</v>
      </c>
      <c r="E422" s="31">
        <f t="shared" si="37"/>
        <v>-1.1659486129476267E-3</v>
      </c>
      <c r="G422">
        <v>7.2233330000000002</v>
      </c>
      <c r="H422" s="35">
        <f t="shared" si="38"/>
        <v>2.0304615611657372E-2</v>
      </c>
      <c r="J422">
        <v>23.599481999999998</v>
      </c>
      <c r="K422" s="35">
        <f t="shared" si="39"/>
        <v>8.0322101985121196E-3</v>
      </c>
      <c r="M422">
        <v>14.5525</v>
      </c>
      <c r="N422" s="35">
        <f t="shared" si="40"/>
        <v>8.4177976292733551E-3</v>
      </c>
      <c r="P422">
        <v>34.714897000000001</v>
      </c>
      <c r="Q422" s="35">
        <f t="shared" si="41"/>
        <v>4.0984422336036311E-3</v>
      </c>
    </row>
    <row r="423" spans="1:17" x14ac:dyDescent="0.4">
      <c r="A423" s="87">
        <v>41156</v>
      </c>
      <c r="B423">
        <v>21.901727999999999</v>
      </c>
      <c r="C423" s="31">
        <f t="shared" si="36"/>
        <v>9.2517814119506554E-4</v>
      </c>
      <c r="D423">
        <v>1404.94</v>
      </c>
      <c r="E423" s="31">
        <f t="shared" si="37"/>
        <v>-1.0676612524378264E-3</v>
      </c>
      <c r="G423">
        <v>7.37</v>
      </c>
      <c r="H423" s="35">
        <f t="shared" si="38"/>
        <v>-2.8946132971506167E-2</v>
      </c>
      <c r="J423">
        <v>23.789038000000001</v>
      </c>
      <c r="K423" s="35">
        <f t="shared" si="39"/>
        <v>-1.4039113309247765E-2</v>
      </c>
      <c r="M423">
        <v>14.675000000000001</v>
      </c>
      <c r="N423" s="35">
        <f t="shared" si="40"/>
        <v>-2.1294718909710391E-2</v>
      </c>
      <c r="P423">
        <v>34.857174000000001</v>
      </c>
      <c r="Q423" s="35">
        <f t="shared" si="41"/>
        <v>2.0408194881202855E-2</v>
      </c>
    </row>
    <row r="424" spans="1:17" x14ac:dyDescent="0.4">
      <c r="A424" s="87">
        <v>41157</v>
      </c>
      <c r="B424">
        <v>21.921990999999998</v>
      </c>
      <c r="C424" s="31">
        <f t="shared" si="36"/>
        <v>2.1674399921065669E-2</v>
      </c>
      <c r="D424">
        <v>1403.44</v>
      </c>
      <c r="E424" s="31">
        <f t="shared" si="37"/>
        <v>2.043550133956552E-2</v>
      </c>
      <c r="G424">
        <v>7.1566669999999997</v>
      </c>
      <c r="H424" s="35">
        <f t="shared" si="38"/>
        <v>2.794596982086838E-3</v>
      </c>
      <c r="J424">
        <v>23.455061000000001</v>
      </c>
      <c r="K424" s="35">
        <f t="shared" si="39"/>
        <v>-3.0781842775851761E-3</v>
      </c>
      <c r="M424">
        <v>14.362500000000001</v>
      </c>
      <c r="N424" s="35">
        <f t="shared" si="40"/>
        <v>3.2724107919930294E-2</v>
      </c>
      <c r="P424">
        <v>35.568545999999998</v>
      </c>
      <c r="Q424" s="35">
        <f t="shared" si="41"/>
        <v>1.4500086677706889E-2</v>
      </c>
    </row>
    <row r="425" spans="1:17" x14ac:dyDescent="0.4">
      <c r="A425" s="87">
        <v>41158</v>
      </c>
      <c r="B425">
        <v>22.397137000000001</v>
      </c>
      <c r="C425" s="31">
        <f t="shared" si="36"/>
        <v>-1.7091023732184736E-3</v>
      </c>
      <c r="D425">
        <v>1432.12</v>
      </c>
      <c r="E425" s="31">
        <f t="shared" si="37"/>
        <v>4.0499399491663981E-3</v>
      </c>
      <c r="G425">
        <v>7.1766670000000001</v>
      </c>
      <c r="H425" s="35">
        <f t="shared" si="38"/>
        <v>-2.3223454564632904E-2</v>
      </c>
      <c r="J425">
        <v>23.382861999999999</v>
      </c>
      <c r="K425" s="35">
        <f t="shared" si="39"/>
        <v>7.9128893631583933E-3</v>
      </c>
      <c r="M425">
        <v>14.8325</v>
      </c>
      <c r="N425" s="35">
        <f t="shared" si="40"/>
        <v>5.2250126411596542E-3</v>
      </c>
      <c r="P425">
        <v>36.084293000000002</v>
      </c>
      <c r="Q425" s="35">
        <f t="shared" si="41"/>
        <v>1.2813885531857198E-2</v>
      </c>
    </row>
    <row r="426" spans="1:17" x14ac:dyDescent="0.4">
      <c r="A426" s="87">
        <v>41159</v>
      </c>
      <c r="B426">
        <v>22.358858000000001</v>
      </c>
      <c r="C426" s="31">
        <f t="shared" si="36"/>
        <v>7.553337473675913E-3</v>
      </c>
      <c r="D426">
        <v>1437.92</v>
      </c>
      <c r="E426" s="31">
        <f t="shared" si="37"/>
        <v>-6.1477689996662852E-3</v>
      </c>
      <c r="G426">
        <v>7.01</v>
      </c>
      <c r="H426" s="35">
        <f t="shared" si="38"/>
        <v>0</v>
      </c>
      <c r="J426">
        <v>23.567888</v>
      </c>
      <c r="K426" s="35">
        <f t="shared" si="39"/>
        <v>-1.1490210747777461E-3</v>
      </c>
      <c r="M426">
        <v>14.91</v>
      </c>
      <c r="N426" s="35">
        <f t="shared" si="40"/>
        <v>-6.7069081153586763E-4</v>
      </c>
      <c r="P426">
        <v>36.546672999999998</v>
      </c>
      <c r="Q426" s="35">
        <f t="shared" si="41"/>
        <v>-7.2991049007387308E-3</v>
      </c>
    </row>
    <row r="427" spans="1:17" x14ac:dyDescent="0.4">
      <c r="A427" s="87">
        <v>41162</v>
      </c>
      <c r="B427">
        <v>22.527742</v>
      </c>
      <c r="C427" s="31">
        <f t="shared" si="36"/>
        <v>-3.5984964671559121E-3</v>
      </c>
      <c r="D427">
        <v>1429.08</v>
      </c>
      <c r="E427" s="31">
        <f t="shared" si="37"/>
        <v>3.1348839813026691E-3</v>
      </c>
      <c r="G427">
        <v>7.01</v>
      </c>
      <c r="H427" s="35">
        <f t="shared" si="38"/>
        <v>-8.5592011412267636E-3</v>
      </c>
      <c r="J427">
        <v>23.540807999999998</v>
      </c>
      <c r="K427" s="35">
        <f t="shared" si="39"/>
        <v>-6.5180855304540642E-3</v>
      </c>
      <c r="M427">
        <v>14.9</v>
      </c>
      <c r="N427" s="35">
        <f t="shared" si="40"/>
        <v>-6.3758389261745398E-3</v>
      </c>
      <c r="P427">
        <v>36.279915000000003</v>
      </c>
      <c r="Q427" s="35">
        <f t="shared" si="41"/>
        <v>2.4520454361593775E-4</v>
      </c>
    </row>
    <row r="428" spans="1:17" x14ac:dyDescent="0.4">
      <c r="A428" s="87">
        <v>41163</v>
      </c>
      <c r="B428">
        <v>22.446676</v>
      </c>
      <c r="C428" s="31">
        <f t="shared" si="36"/>
        <v>1.1637090498388222E-2</v>
      </c>
      <c r="D428">
        <v>1433.56</v>
      </c>
      <c r="E428" s="31">
        <f t="shared" si="37"/>
        <v>2.0926923184240633E-3</v>
      </c>
      <c r="G428">
        <v>6.95</v>
      </c>
      <c r="H428" s="35">
        <f t="shared" si="38"/>
        <v>1.9184172661870879E-3</v>
      </c>
      <c r="J428">
        <v>23.387367000000001</v>
      </c>
      <c r="K428" s="35">
        <f t="shared" si="39"/>
        <v>1.0613464953108973E-2</v>
      </c>
      <c r="M428">
        <v>14.805</v>
      </c>
      <c r="N428" s="35">
        <f t="shared" si="40"/>
        <v>4.8969942586963725E-3</v>
      </c>
      <c r="P428">
        <v>36.288811000000003</v>
      </c>
      <c r="Q428" s="35">
        <f t="shared" si="41"/>
        <v>-2.4503696194399737E-3</v>
      </c>
    </row>
    <row r="429" spans="1:17" x14ac:dyDescent="0.4">
      <c r="A429" s="87">
        <v>41164</v>
      </c>
      <c r="B429">
        <v>22.707889999999999</v>
      </c>
      <c r="C429" s="31">
        <f t="shared" si="36"/>
        <v>-1.6263113834002196E-2</v>
      </c>
      <c r="D429">
        <v>1436.56</v>
      </c>
      <c r="E429" s="31">
        <f t="shared" si="37"/>
        <v>1.6309795622876919E-2</v>
      </c>
      <c r="G429">
        <v>6.9633330000000004</v>
      </c>
      <c r="H429" s="35">
        <f t="shared" si="38"/>
        <v>1.1010101053618947E-2</v>
      </c>
      <c r="J429">
        <v>23.635587999999998</v>
      </c>
      <c r="K429" s="35">
        <f t="shared" si="39"/>
        <v>7.2560496485216614E-3</v>
      </c>
      <c r="M429">
        <v>14.8775</v>
      </c>
      <c r="N429" s="35">
        <f t="shared" si="40"/>
        <v>-3.5288186859351515E-3</v>
      </c>
      <c r="P429">
        <v>36.199890000000003</v>
      </c>
      <c r="Q429" s="35">
        <f t="shared" si="41"/>
        <v>2.4809522901865014E-2</v>
      </c>
    </row>
    <row r="430" spans="1:17" x14ac:dyDescent="0.4">
      <c r="A430" s="87">
        <v>41165</v>
      </c>
      <c r="B430">
        <v>22.338588999999999</v>
      </c>
      <c r="C430" s="31">
        <f t="shared" si="36"/>
        <v>-2.5806330023798753E-2</v>
      </c>
      <c r="D430">
        <v>1459.99</v>
      </c>
      <c r="E430" s="31">
        <f t="shared" si="37"/>
        <v>3.9589312255563208E-3</v>
      </c>
      <c r="G430">
        <v>7.04</v>
      </c>
      <c r="H430" s="35">
        <f t="shared" si="38"/>
        <v>1.4204545454545404E-2</v>
      </c>
      <c r="J430">
        <v>23.807089000000001</v>
      </c>
      <c r="K430" s="35">
        <f t="shared" si="39"/>
        <v>4.928952044493941E-3</v>
      </c>
      <c r="M430">
        <v>14.824999999999999</v>
      </c>
      <c r="N430" s="35">
        <f t="shared" si="40"/>
        <v>1.2310286677909005E-2</v>
      </c>
      <c r="P430">
        <v>37.097991999999998</v>
      </c>
      <c r="Q430" s="35">
        <f t="shared" si="41"/>
        <v>1.5340345105470988E-2</v>
      </c>
    </row>
    <row r="431" spans="1:17" x14ac:dyDescent="0.4">
      <c r="A431" s="87">
        <v>41166</v>
      </c>
      <c r="B431">
        <v>21.762111999999998</v>
      </c>
      <c r="C431" s="31">
        <f t="shared" si="36"/>
        <v>1.3762405045980872E-2</v>
      </c>
      <c r="D431">
        <v>1465.77</v>
      </c>
      <c r="E431" s="31">
        <f t="shared" si="37"/>
        <v>-3.1246375625097575E-3</v>
      </c>
      <c r="G431">
        <v>7.14</v>
      </c>
      <c r="H431" s="35">
        <f t="shared" si="38"/>
        <v>-5.1354341736694065E-3</v>
      </c>
      <c r="J431">
        <v>23.924433000000001</v>
      </c>
      <c r="K431" s="35">
        <f t="shared" si="39"/>
        <v>-8.3002176059930547E-3</v>
      </c>
      <c r="M431">
        <v>15.0075</v>
      </c>
      <c r="N431" s="35">
        <f t="shared" si="40"/>
        <v>-1.632517074795942E-2</v>
      </c>
      <c r="P431">
        <v>37.667088</v>
      </c>
      <c r="Q431" s="35">
        <f t="shared" si="41"/>
        <v>-1.5580524833775233E-2</v>
      </c>
    </row>
    <row r="432" spans="1:17" x14ac:dyDescent="0.4">
      <c r="A432" s="87">
        <v>41169</v>
      </c>
      <c r="B432">
        <v>22.061610999999999</v>
      </c>
      <c r="C432" s="31">
        <f t="shared" si="36"/>
        <v>-2.5517175513609888E-3</v>
      </c>
      <c r="D432">
        <v>1461.19</v>
      </c>
      <c r="E432" s="31">
        <f t="shared" si="37"/>
        <v>-1.2797788104217235E-3</v>
      </c>
      <c r="G432">
        <v>7.1033330000000001</v>
      </c>
      <c r="H432" s="35">
        <f t="shared" si="38"/>
        <v>-4.2233695083702602E-3</v>
      </c>
      <c r="J432">
        <v>23.725854999999999</v>
      </c>
      <c r="K432" s="35">
        <f t="shared" si="39"/>
        <v>-9.1307562994041788E-3</v>
      </c>
      <c r="M432">
        <v>14.762499999999999</v>
      </c>
      <c r="N432" s="35">
        <f t="shared" si="40"/>
        <v>-1.8628281117696772E-2</v>
      </c>
      <c r="P432">
        <v>37.080215000000003</v>
      </c>
      <c r="Q432" s="35">
        <f t="shared" si="41"/>
        <v>1.0311563727448637E-2</v>
      </c>
    </row>
    <row r="433" spans="1:17" x14ac:dyDescent="0.4">
      <c r="A433" s="87">
        <v>41170</v>
      </c>
      <c r="B433">
        <v>22.005316000000001</v>
      </c>
      <c r="C433" s="31">
        <f t="shared" si="36"/>
        <v>-6.1439699389001067E-4</v>
      </c>
      <c r="D433">
        <v>1459.32</v>
      </c>
      <c r="E433" s="31">
        <f t="shared" si="37"/>
        <v>1.185483649919153E-3</v>
      </c>
      <c r="G433">
        <v>7.0733329999999999</v>
      </c>
      <c r="H433" s="35">
        <f t="shared" si="38"/>
        <v>2.0735203616173575E-2</v>
      </c>
      <c r="J433">
        <v>23.509219999999999</v>
      </c>
      <c r="K433" s="35">
        <f t="shared" si="39"/>
        <v>-3.2634430236306929E-3</v>
      </c>
      <c r="M433">
        <v>14.487500000000001</v>
      </c>
      <c r="N433" s="35">
        <f t="shared" si="40"/>
        <v>3.2786885245901245E-3</v>
      </c>
      <c r="P433">
        <v>37.462569999999999</v>
      </c>
      <c r="Q433" s="35">
        <f t="shared" si="41"/>
        <v>1.1155855030768012E-2</v>
      </c>
    </row>
    <row r="434" spans="1:17" x14ac:dyDescent="0.4">
      <c r="A434" s="87">
        <v>41171</v>
      </c>
      <c r="B434">
        <v>21.991796000000001</v>
      </c>
      <c r="C434" s="31">
        <f t="shared" si="36"/>
        <v>-9.624861925783575E-3</v>
      </c>
      <c r="D434">
        <v>1461.05</v>
      </c>
      <c r="E434" s="31">
        <f t="shared" si="37"/>
        <v>-5.407070257691137E-4</v>
      </c>
      <c r="G434">
        <v>7.22</v>
      </c>
      <c r="H434" s="35">
        <f t="shared" si="38"/>
        <v>-1.4312049861495861E-2</v>
      </c>
      <c r="J434">
        <v>23.432499</v>
      </c>
      <c r="K434" s="35">
        <f t="shared" si="39"/>
        <v>-7.1262138963496969E-3</v>
      </c>
      <c r="M434">
        <v>14.535</v>
      </c>
      <c r="N434" s="35">
        <f t="shared" si="40"/>
        <v>-1.8747850017199922E-2</v>
      </c>
      <c r="P434">
        <v>37.880496999999998</v>
      </c>
      <c r="Q434" s="35">
        <f t="shared" si="41"/>
        <v>-3.9903647515500597E-3</v>
      </c>
    </row>
    <row r="435" spans="1:17" x14ac:dyDescent="0.4">
      <c r="A435" s="87">
        <v>41172</v>
      </c>
      <c r="B435">
        <v>21.780128000000001</v>
      </c>
      <c r="C435" s="31">
        <f t="shared" si="36"/>
        <v>-2.0680778368244541E-3</v>
      </c>
      <c r="D435">
        <v>1460.26</v>
      </c>
      <c r="E435" s="31">
        <f t="shared" si="37"/>
        <v>-7.5329050990850915E-5</v>
      </c>
      <c r="G435">
        <v>7.1166669999999996</v>
      </c>
      <c r="H435" s="35">
        <f t="shared" si="38"/>
        <v>-1.1709695001887795E-2</v>
      </c>
      <c r="J435">
        <v>23.265514</v>
      </c>
      <c r="K435" s="35">
        <f t="shared" si="39"/>
        <v>-9.6997642089483482E-4</v>
      </c>
      <c r="M435">
        <v>14.262499999999999</v>
      </c>
      <c r="N435" s="35">
        <f t="shared" si="40"/>
        <v>-8.9395267309377389E-3</v>
      </c>
      <c r="P435">
        <v>37.729340000000001</v>
      </c>
      <c r="Q435" s="35">
        <f t="shared" si="41"/>
        <v>-1.6499626020492503E-3</v>
      </c>
    </row>
    <row r="436" spans="1:17" x14ac:dyDescent="0.4">
      <c r="A436" s="87">
        <v>41173</v>
      </c>
      <c r="B436">
        <v>21.735085000000002</v>
      </c>
      <c r="C436" s="31">
        <f t="shared" si="36"/>
        <v>-1.2432617585806655E-2</v>
      </c>
      <c r="D436">
        <v>1460.15</v>
      </c>
      <c r="E436" s="31">
        <f t="shared" si="37"/>
        <v>-2.2326473307536835E-3</v>
      </c>
      <c r="G436">
        <v>7.0333329999999998</v>
      </c>
      <c r="H436" s="35">
        <f t="shared" si="38"/>
        <v>-2.8909906583407863E-2</v>
      </c>
      <c r="J436">
        <v>23.242947000000001</v>
      </c>
      <c r="K436" s="35">
        <f t="shared" si="39"/>
        <v>-8.7380916025838577E-3</v>
      </c>
      <c r="M436">
        <v>14.135</v>
      </c>
      <c r="N436" s="35">
        <f t="shared" si="40"/>
        <v>-1.5917934205871296E-3</v>
      </c>
      <c r="P436">
        <v>37.667088</v>
      </c>
      <c r="Q436" s="35">
        <f t="shared" si="41"/>
        <v>-8.9706695670236092E-3</v>
      </c>
    </row>
    <row r="437" spans="1:17" x14ac:dyDescent="0.4">
      <c r="A437" s="87">
        <v>41176</v>
      </c>
      <c r="B437">
        <v>21.464860999999999</v>
      </c>
      <c r="C437" s="31">
        <f t="shared" si="36"/>
        <v>-2.5176496600652579E-3</v>
      </c>
      <c r="D437">
        <v>1456.89</v>
      </c>
      <c r="E437" s="31">
        <f t="shared" si="37"/>
        <v>-1.0501822375059325E-2</v>
      </c>
      <c r="G437">
        <v>6.83</v>
      </c>
      <c r="H437" s="35">
        <f t="shared" si="38"/>
        <v>-3.7579355783308961E-2</v>
      </c>
      <c r="J437">
        <v>23.039847999999999</v>
      </c>
      <c r="K437" s="35">
        <f t="shared" si="39"/>
        <v>3.4671930127316876E-2</v>
      </c>
      <c r="M437">
        <v>14.112500000000001</v>
      </c>
      <c r="N437" s="35">
        <f t="shared" si="40"/>
        <v>-3.2418069087688316E-2</v>
      </c>
      <c r="P437">
        <v>37.329189</v>
      </c>
      <c r="Q437" s="35">
        <f t="shared" si="41"/>
        <v>2.6201747913676358E-3</v>
      </c>
    </row>
    <row r="438" spans="1:17" x14ac:dyDescent="0.4">
      <c r="A438" s="87">
        <v>41177</v>
      </c>
      <c r="B438">
        <v>21.410820000000001</v>
      </c>
      <c r="C438" s="31">
        <f t="shared" si="36"/>
        <v>4.3118852991150414E-3</v>
      </c>
      <c r="D438">
        <v>1441.59</v>
      </c>
      <c r="E438" s="31">
        <f t="shared" si="37"/>
        <v>-5.7367212591652146E-3</v>
      </c>
      <c r="G438">
        <v>6.5733329999999999</v>
      </c>
      <c r="H438" s="35">
        <f t="shared" si="38"/>
        <v>1.7748530311791678E-2</v>
      </c>
      <c r="J438">
        <v>23.838684000000001</v>
      </c>
      <c r="K438" s="35">
        <f t="shared" si="39"/>
        <v>1.5145844460205893E-2</v>
      </c>
      <c r="M438">
        <v>13.654999999999999</v>
      </c>
      <c r="N438" s="35">
        <f t="shared" si="40"/>
        <v>7.3233247894542567E-4</v>
      </c>
      <c r="P438">
        <v>37.426997999999998</v>
      </c>
      <c r="Q438" s="35">
        <f t="shared" si="41"/>
        <v>-1.0928955616477587E-2</v>
      </c>
    </row>
    <row r="439" spans="1:17" x14ac:dyDescent="0.4">
      <c r="A439" s="87">
        <v>41178</v>
      </c>
      <c r="B439">
        <v>21.503140999999999</v>
      </c>
      <c r="C439" s="31">
        <f t="shared" si="36"/>
        <v>5.3408941512312087E-3</v>
      </c>
      <c r="D439">
        <v>1433.32</v>
      </c>
      <c r="E439" s="31">
        <f t="shared" si="37"/>
        <v>9.6489269667625905E-3</v>
      </c>
      <c r="G439">
        <v>6.69</v>
      </c>
      <c r="H439" s="35">
        <f t="shared" si="38"/>
        <v>1.1459940209267503E-2</v>
      </c>
      <c r="J439">
        <v>24.199741</v>
      </c>
      <c r="K439" s="35">
        <f t="shared" si="39"/>
        <v>2.0887661566295342E-2</v>
      </c>
      <c r="M439">
        <v>13.664999999999999</v>
      </c>
      <c r="N439" s="35">
        <f t="shared" si="40"/>
        <v>2.4515184778631606E-2</v>
      </c>
      <c r="P439">
        <v>37.017960000000002</v>
      </c>
      <c r="Q439" s="35">
        <f t="shared" si="41"/>
        <v>5.044497319679442E-3</v>
      </c>
    </row>
    <row r="440" spans="1:17" x14ac:dyDescent="0.4">
      <c r="A440" s="87">
        <v>41179</v>
      </c>
      <c r="B440">
        <v>21.617986999999999</v>
      </c>
      <c r="C440" s="31">
        <f t="shared" si="36"/>
        <v>-1.135401737451314E-2</v>
      </c>
      <c r="D440">
        <v>1447.15</v>
      </c>
      <c r="E440" s="31">
        <f t="shared" si="37"/>
        <v>-4.4777666447845888E-3</v>
      </c>
      <c r="G440">
        <v>6.766667</v>
      </c>
      <c r="H440" s="35">
        <f t="shared" si="38"/>
        <v>4.9260588706374698E-3</v>
      </c>
      <c r="J440">
        <v>24.705217000000001</v>
      </c>
      <c r="K440" s="35">
        <f t="shared" si="39"/>
        <v>-1.5528015803301789E-2</v>
      </c>
      <c r="M440">
        <v>14</v>
      </c>
      <c r="N440" s="35">
        <f t="shared" si="40"/>
        <v>-3.035714285714316E-3</v>
      </c>
      <c r="P440">
        <v>37.204697000000003</v>
      </c>
      <c r="Q440" s="35">
        <f t="shared" si="41"/>
        <v>-1.6730253172065921E-2</v>
      </c>
    </row>
    <row r="441" spans="1:17" x14ac:dyDescent="0.4">
      <c r="A441" s="87">
        <v>41180</v>
      </c>
      <c r="B441">
        <v>21.372536</v>
      </c>
      <c r="C441" s="31">
        <f t="shared" si="36"/>
        <v>6.7431866765834377E-3</v>
      </c>
      <c r="D441">
        <v>1440.67</v>
      </c>
      <c r="E441" s="31">
        <f t="shared" si="37"/>
        <v>2.6515440732436547E-3</v>
      </c>
      <c r="G441">
        <v>6.8</v>
      </c>
      <c r="H441" s="35">
        <f t="shared" si="38"/>
        <v>-1.4705882352940864E-3</v>
      </c>
      <c r="J441">
        <v>24.321594000000001</v>
      </c>
      <c r="K441" s="35">
        <f t="shared" si="39"/>
        <v>1.8580196676247393E-4</v>
      </c>
      <c r="M441">
        <v>13.9575</v>
      </c>
      <c r="N441" s="35">
        <f t="shared" si="40"/>
        <v>-5.9108006448145853E-3</v>
      </c>
      <c r="P441">
        <v>36.582253000000001</v>
      </c>
      <c r="Q441" s="35">
        <f t="shared" si="41"/>
        <v>1.7501054404713685E-2</v>
      </c>
    </row>
    <row r="442" spans="1:17" x14ac:dyDescent="0.4">
      <c r="A442" s="87">
        <v>41183</v>
      </c>
      <c r="B442">
        <v>21.516655</v>
      </c>
      <c r="C442" s="31">
        <f t="shared" si="36"/>
        <v>-6.2797400432362529E-3</v>
      </c>
      <c r="D442">
        <v>1444.49</v>
      </c>
      <c r="E442" s="31">
        <f t="shared" si="37"/>
        <v>8.7228018193271739E-4</v>
      </c>
      <c r="G442">
        <v>6.79</v>
      </c>
      <c r="H442" s="35">
        <f t="shared" si="38"/>
        <v>-0.12714771723122237</v>
      </c>
      <c r="J442">
        <v>24.326112999999999</v>
      </c>
      <c r="K442" s="35">
        <f t="shared" si="39"/>
        <v>9.2739847093541551E-4</v>
      </c>
      <c r="M442">
        <v>13.875</v>
      </c>
      <c r="N442" s="35">
        <f t="shared" si="40"/>
        <v>6.8468468468468931E-3</v>
      </c>
      <c r="P442">
        <v>37.222481000000002</v>
      </c>
      <c r="Q442" s="35">
        <f t="shared" si="41"/>
        <v>-2.3878042949364113E-4</v>
      </c>
    </row>
    <row r="443" spans="1:17" x14ac:dyDescent="0.4">
      <c r="A443" s="87">
        <v>41184</v>
      </c>
      <c r="B443">
        <v>21.381536000000001</v>
      </c>
      <c r="C443" s="31">
        <f t="shared" si="36"/>
        <v>-1.2111150480489347E-2</v>
      </c>
      <c r="D443">
        <v>1445.75</v>
      </c>
      <c r="E443" s="31">
        <f t="shared" si="37"/>
        <v>3.6244163928756765E-3</v>
      </c>
      <c r="G443">
        <v>5.9266670000000001</v>
      </c>
      <c r="H443" s="35">
        <f t="shared" si="38"/>
        <v>-2.5871877060074419E-2</v>
      </c>
      <c r="J443">
        <v>24.348673000000002</v>
      </c>
      <c r="K443" s="35">
        <f t="shared" si="39"/>
        <v>-2.4837780687267944E-2</v>
      </c>
      <c r="M443">
        <v>13.97</v>
      </c>
      <c r="N443" s="35">
        <f t="shared" si="40"/>
        <v>-1.7716535433070901E-2</v>
      </c>
      <c r="P443">
        <v>37.213593000000003</v>
      </c>
      <c r="Q443" s="35">
        <f t="shared" si="41"/>
        <v>-5.017897626816128E-3</v>
      </c>
    </row>
    <row r="444" spans="1:17" x14ac:dyDescent="0.4">
      <c r="A444" s="87">
        <v>41185</v>
      </c>
      <c r="B444">
        <v>21.122581</v>
      </c>
      <c r="C444" s="31">
        <f t="shared" si="36"/>
        <v>2.2281320639745611E-2</v>
      </c>
      <c r="D444">
        <v>1450.99</v>
      </c>
      <c r="E444" s="31">
        <f t="shared" si="37"/>
        <v>7.1744119532182044E-3</v>
      </c>
      <c r="G444">
        <v>5.773333</v>
      </c>
      <c r="H444" s="35">
        <f t="shared" si="38"/>
        <v>2.1362703311934343E-2</v>
      </c>
      <c r="J444">
        <v>23.743905999999999</v>
      </c>
      <c r="K444" s="35">
        <f t="shared" si="39"/>
        <v>2.6991051935599926E-2</v>
      </c>
      <c r="M444">
        <v>13.7225</v>
      </c>
      <c r="N444" s="35">
        <f t="shared" si="40"/>
        <v>2.7145199489888906E-2</v>
      </c>
      <c r="P444">
        <v>37.026859000000002</v>
      </c>
      <c r="Q444" s="35">
        <f t="shared" si="41"/>
        <v>2.377501153959612E-2</v>
      </c>
    </row>
    <row r="445" spans="1:17" x14ac:dyDescent="0.4">
      <c r="A445" s="87">
        <v>41186</v>
      </c>
      <c r="B445">
        <v>21.593219999999999</v>
      </c>
      <c r="C445" s="31">
        <f t="shared" si="36"/>
        <v>-6.987332134808971E-3</v>
      </c>
      <c r="D445">
        <v>1461.4</v>
      </c>
      <c r="E445" s="31">
        <f t="shared" si="37"/>
        <v>-3.2160941562886768E-4</v>
      </c>
      <c r="G445">
        <v>5.8966669999999999</v>
      </c>
      <c r="H445" s="35">
        <f t="shared" si="38"/>
        <v>-2.6568737898884177E-2</v>
      </c>
      <c r="J445">
        <v>24.384779000000002</v>
      </c>
      <c r="K445" s="35">
        <f t="shared" si="39"/>
        <v>4.0720073780450465E-3</v>
      </c>
      <c r="M445">
        <v>14.095000000000001</v>
      </c>
      <c r="N445" s="35">
        <f t="shared" si="40"/>
        <v>-5.6757715501951096E-3</v>
      </c>
      <c r="P445">
        <v>37.907173</v>
      </c>
      <c r="Q445" s="35">
        <f t="shared" si="41"/>
        <v>1.6655106409544249E-2</v>
      </c>
    </row>
    <row r="446" spans="1:17" x14ac:dyDescent="0.4">
      <c r="A446" s="87">
        <v>41187</v>
      </c>
      <c r="B446">
        <v>21.442340999999999</v>
      </c>
      <c r="C446" s="31">
        <f t="shared" si="36"/>
        <v>-2.4150814502949497E-3</v>
      </c>
      <c r="D446">
        <v>1460.93</v>
      </c>
      <c r="E446" s="31">
        <f t="shared" si="37"/>
        <v>-3.4567022376157338E-3</v>
      </c>
      <c r="G446">
        <v>5.74</v>
      </c>
      <c r="H446" s="35">
        <f t="shared" si="38"/>
        <v>-4.0649825783972207E-3</v>
      </c>
      <c r="J446">
        <v>24.484074</v>
      </c>
      <c r="K446" s="35">
        <f t="shared" si="39"/>
        <v>-1.3640826277522276E-2</v>
      </c>
      <c r="M446">
        <v>14.015000000000001</v>
      </c>
      <c r="N446" s="35">
        <f t="shared" si="40"/>
        <v>-8.027113806635797E-3</v>
      </c>
      <c r="P446">
        <v>38.538521000000003</v>
      </c>
      <c r="Q446" s="35">
        <f t="shared" si="41"/>
        <v>-1.0152205892903984E-2</v>
      </c>
    </row>
    <row r="447" spans="1:17" x14ac:dyDescent="0.4">
      <c r="A447" s="87">
        <v>41190</v>
      </c>
      <c r="B447">
        <v>21.390556</v>
      </c>
      <c r="C447" s="31">
        <f t="shared" si="36"/>
        <v>-5.3693788978650733E-3</v>
      </c>
      <c r="D447">
        <v>1455.88</v>
      </c>
      <c r="E447" s="31">
        <f t="shared" si="37"/>
        <v>-9.8909250762426095E-3</v>
      </c>
      <c r="G447">
        <v>5.7166670000000002</v>
      </c>
      <c r="H447" s="35">
        <f t="shared" si="38"/>
        <v>2.7405129597368454E-2</v>
      </c>
      <c r="J447">
        <v>24.150091</v>
      </c>
      <c r="K447" s="35">
        <f t="shared" si="39"/>
        <v>-1.9622410532531772E-2</v>
      </c>
      <c r="M447">
        <v>13.9025</v>
      </c>
      <c r="N447" s="35">
        <f t="shared" si="40"/>
        <v>-2.6793742132709981E-2</v>
      </c>
      <c r="P447">
        <v>38.147269999999999</v>
      </c>
      <c r="Q447" s="35">
        <f t="shared" si="41"/>
        <v>-1.2587584904502977E-2</v>
      </c>
    </row>
    <row r="448" spans="1:17" x14ac:dyDescent="0.4">
      <c r="A448" s="87">
        <v>41191</v>
      </c>
      <c r="B448">
        <v>21.275701999999999</v>
      </c>
      <c r="C448" s="31">
        <f t="shared" si="36"/>
        <v>-2.7518245931437298E-3</v>
      </c>
      <c r="D448">
        <v>1441.48</v>
      </c>
      <c r="E448" s="31">
        <f t="shared" si="37"/>
        <v>-6.1880844687405116E-3</v>
      </c>
      <c r="G448">
        <v>5.8733329999999997</v>
      </c>
      <c r="H448" s="35">
        <f t="shared" si="38"/>
        <v>-7.3779232337072703E-3</v>
      </c>
      <c r="J448">
        <v>23.676207999999999</v>
      </c>
      <c r="K448" s="35">
        <f t="shared" si="39"/>
        <v>-1.906555306491796E-4</v>
      </c>
      <c r="M448">
        <v>13.53</v>
      </c>
      <c r="N448" s="35">
        <f t="shared" si="40"/>
        <v>3.325942350332589E-3</v>
      </c>
      <c r="P448">
        <v>37.667088</v>
      </c>
      <c r="Q448" s="35">
        <f t="shared" si="41"/>
        <v>-6.8460296160934167E-3</v>
      </c>
    </row>
    <row r="449" spans="1:17" x14ac:dyDescent="0.4">
      <c r="A449" s="87">
        <v>41192</v>
      </c>
      <c r="B449">
        <v>21.217155000000002</v>
      </c>
      <c r="C449" s="31">
        <f t="shared" si="36"/>
        <v>7.217084477159956E-3</v>
      </c>
      <c r="D449">
        <v>1432.56</v>
      </c>
      <c r="E449" s="31">
        <f t="shared" si="37"/>
        <v>1.9545429161778405E-4</v>
      </c>
      <c r="G449">
        <v>5.83</v>
      </c>
      <c r="H449" s="35">
        <f t="shared" si="38"/>
        <v>5.7174957118353064E-3</v>
      </c>
      <c r="J449">
        <v>23.671693999999999</v>
      </c>
      <c r="K449" s="35">
        <f t="shared" si="39"/>
        <v>2.0976107582330321E-3</v>
      </c>
      <c r="M449">
        <v>13.574999999999999</v>
      </c>
      <c r="N449" s="35">
        <f t="shared" si="40"/>
        <v>5.3406998158380525E-3</v>
      </c>
      <c r="P449">
        <v>37.409218000000003</v>
      </c>
      <c r="Q449" s="35">
        <f t="shared" si="41"/>
        <v>1.782726385780091E-2</v>
      </c>
    </row>
    <row r="450" spans="1:17" x14ac:dyDescent="0.4">
      <c r="A450" s="87">
        <v>41193</v>
      </c>
      <c r="B450">
        <v>21.370280999999999</v>
      </c>
      <c r="C450" s="31">
        <f t="shared" si="36"/>
        <v>-5.0578183787100229E-3</v>
      </c>
      <c r="D450">
        <v>1432.84</v>
      </c>
      <c r="E450" s="31">
        <f t="shared" si="37"/>
        <v>-2.9661371820998857E-3</v>
      </c>
      <c r="G450">
        <v>5.8633329999999999</v>
      </c>
      <c r="H450" s="35">
        <f t="shared" si="38"/>
        <v>2.8425811735407129E-3</v>
      </c>
      <c r="J450">
        <v>23.721347999999999</v>
      </c>
      <c r="K450" s="35">
        <f t="shared" si="39"/>
        <v>-1.1415877377626168E-2</v>
      </c>
      <c r="M450">
        <v>13.647500000000001</v>
      </c>
      <c r="N450" s="35">
        <f t="shared" si="40"/>
        <v>-5.4955119985347384E-4</v>
      </c>
      <c r="P450">
        <v>38.076121999999998</v>
      </c>
      <c r="Q450" s="35">
        <f t="shared" si="41"/>
        <v>1.0275705073116563E-2</v>
      </c>
    </row>
    <row r="451" spans="1:17" x14ac:dyDescent="0.4">
      <c r="A451" s="87">
        <v>41194</v>
      </c>
      <c r="B451">
        <v>21.262194000000001</v>
      </c>
      <c r="C451" s="31">
        <f t="shared" ref="C451:C514" si="42">(B452-B451)/B451</f>
        <v>1.2603073793795728E-2</v>
      </c>
      <c r="D451">
        <v>1428.59</v>
      </c>
      <c r="E451" s="31">
        <f t="shared" ref="E451:E514" si="43">(D452-D451)/D451</f>
        <v>8.0778949873652976E-3</v>
      </c>
      <c r="G451">
        <v>5.88</v>
      </c>
      <c r="H451" s="35">
        <f t="shared" ref="H451:H514" si="44">(G452-G451)/G451</f>
        <v>-5.6683673469380723E-4</v>
      </c>
      <c r="J451">
        <v>23.450548000000001</v>
      </c>
      <c r="K451" s="35">
        <f t="shared" ref="K451:K514" si="45">(J452-J451)/J451</f>
        <v>2.9638369218493239E-2</v>
      </c>
      <c r="M451">
        <v>13.64</v>
      </c>
      <c r="N451" s="35">
        <f t="shared" ref="N451:N514" si="46">(M452-M451)/M451</f>
        <v>2.6026392961876733E-2</v>
      </c>
      <c r="P451">
        <v>38.467381000000003</v>
      </c>
      <c r="Q451" s="35">
        <f t="shared" ref="Q451:Q514" si="47">(P452-P451)/P451</f>
        <v>5.5479992256296249E-3</v>
      </c>
    </row>
    <row r="452" spans="1:17" x14ac:dyDescent="0.4">
      <c r="A452" s="87">
        <v>41197</v>
      </c>
      <c r="B452">
        <v>21.530163000000002</v>
      </c>
      <c r="C452" s="31">
        <f t="shared" si="42"/>
        <v>1.7048686533399658E-2</v>
      </c>
      <c r="D452">
        <v>1440.13</v>
      </c>
      <c r="E452" s="31">
        <f t="shared" si="43"/>
        <v>1.0269906189024576E-2</v>
      </c>
      <c r="G452">
        <v>5.8766670000000003</v>
      </c>
      <c r="H452" s="35">
        <f t="shared" si="44"/>
        <v>-6.2394210868168039E-3</v>
      </c>
      <c r="J452">
        <v>24.145583999999999</v>
      </c>
      <c r="K452" s="35">
        <f t="shared" si="45"/>
        <v>1.289714094303957E-2</v>
      </c>
      <c r="M452">
        <v>13.994999999999999</v>
      </c>
      <c r="N452" s="35">
        <f t="shared" si="46"/>
        <v>3.7513397642015035E-2</v>
      </c>
      <c r="P452">
        <v>38.680798000000003</v>
      </c>
      <c r="Q452" s="35">
        <f t="shared" si="47"/>
        <v>1.7241216171393237E-2</v>
      </c>
    </row>
    <row r="453" spans="1:17" x14ac:dyDescent="0.4">
      <c r="A453" s="87">
        <v>41198</v>
      </c>
      <c r="B453">
        <v>21.897224000000001</v>
      </c>
      <c r="C453" s="31">
        <f t="shared" si="42"/>
        <v>3.3935351805324506E-3</v>
      </c>
      <c r="D453">
        <v>1454.92</v>
      </c>
      <c r="E453" s="31">
        <f t="shared" si="43"/>
        <v>4.1170648557996379E-3</v>
      </c>
      <c r="G453">
        <v>5.84</v>
      </c>
      <c r="H453" s="35">
        <f t="shared" si="44"/>
        <v>3.5958904109589039E-2</v>
      </c>
      <c r="J453">
        <v>24.456993000000001</v>
      </c>
      <c r="K453" s="35">
        <f t="shared" si="45"/>
        <v>4.6134453242064506E-3</v>
      </c>
      <c r="M453">
        <v>14.52</v>
      </c>
      <c r="N453" s="35">
        <f t="shared" si="46"/>
        <v>8.953168044077189E-3</v>
      </c>
      <c r="P453">
        <v>39.347701999999998</v>
      </c>
      <c r="Q453" s="35">
        <f t="shared" si="47"/>
        <v>1.4463436771987304E-2</v>
      </c>
    </row>
    <row r="454" spans="1:17" x14ac:dyDescent="0.4">
      <c r="A454" s="87">
        <v>41199</v>
      </c>
      <c r="B454">
        <v>21.971533000000001</v>
      </c>
      <c r="C454" s="31">
        <f t="shared" si="42"/>
        <v>0</v>
      </c>
      <c r="D454">
        <v>1460.91</v>
      </c>
      <c r="E454" s="31">
        <f t="shared" si="43"/>
        <v>-2.4436823623632965E-3</v>
      </c>
      <c r="G454">
        <v>6.05</v>
      </c>
      <c r="H454" s="35">
        <f t="shared" si="44"/>
        <v>-1.8181818181818087E-2</v>
      </c>
      <c r="J454">
        <v>24.569824000000001</v>
      </c>
      <c r="K454" s="35">
        <f t="shared" si="45"/>
        <v>-1.8368833248459639E-2</v>
      </c>
      <c r="M454">
        <v>14.65</v>
      </c>
      <c r="N454" s="35">
        <f t="shared" si="46"/>
        <v>1.1433447098976137E-2</v>
      </c>
      <c r="P454">
        <v>39.916804999999997</v>
      </c>
      <c r="Q454" s="35">
        <f t="shared" si="47"/>
        <v>-1.8712619910335914E-2</v>
      </c>
    </row>
    <row r="455" spans="1:17" x14ac:dyDescent="0.4">
      <c r="A455" s="87">
        <v>41200</v>
      </c>
      <c r="B455">
        <v>21.971533000000001</v>
      </c>
      <c r="C455" s="31">
        <f t="shared" si="42"/>
        <v>-1.1478807600725997E-2</v>
      </c>
      <c r="D455">
        <v>1457.34</v>
      </c>
      <c r="E455" s="31">
        <f t="shared" si="43"/>
        <v>-1.6571287414055651E-2</v>
      </c>
      <c r="G455">
        <v>5.94</v>
      </c>
      <c r="H455" s="35">
        <f t="shared" si="44"/>
        <v>-2.7497138047138148E-2</v>
      </c>
      <c r="J455">
        <v>24.118504999999999</v>
      </c>
      <c r="K455" s="35">
        <f t="shared" si="45"/>
        <v>1.309616827411184E-3</v>
      </c>
      <c r="M455">
        <v>14.817500000000001</v>
      </c>
      <c r="N455" s="35">
        <f t="shared" si="46"/>
        <v>-8.773409819470274E-3</v>
      </c>
      <c r="P455">
        <v>39.169857</v>
      </c>
      <c r="Q455" s="35">
        <f t="shared" si="47"/>
        <v>-1.4529003769403635E-2</v>
      </c>
    </row>
    <row r="456" spans="1:17" x14ac:dyDescent="0.4">
      <c r="A456" s="87">
        <v>41201</v>
      </c>
      <c r="B456">
        <v>21.719325999999999</v>
      </c>
      <c r="C456" s="31">
        <f t="shared" si="42"/>
        <v>-2.0425311540514648E-2</v>
      </c>
      <c r="D456">
        <v>1433.19</v>
      </c>
      <c r="E456" s="31">
        <f t="shared" si="43"/>
        <v>4.3957884160500822E-4</v>
      </c>
      <c r="G456">
        <v>5.7766669999999998</v>
      </c>
      <c r="H456" s="35">
        <f t="shared" si="44"/>
        <v>1.7311020351354488E-3</v>
      </c>
      <c r="J456">
        <v>24.150091</v>
      </c>
      <c r="K456" s="35">
        <f t="shared" si="45"/>
        <v>-1.0652216589991366E-2</v>
      </c>
      <c r="M456">
        <v>14.6875</v>
      </c>
      <c r="N456" s="35">
        <f t="shared" si="46"/>
        <v>-1.7021276595744681E-2</v>
      </c>
      <c r="P456">
        <v>38.600757999999999</v>
      </c>
      <c r="Q456" s="35">
        <f t="shared" si="47"/>
        <v>7.6021564136124608E-3</v>
      </c>
    </row>
    <row r="457" spans="1:17" x14ac:dyDescent="0.4">
      <c r="A457" s="87">
        <v>41204</v>
      </c>
      <c r="B457">
        <v>21.275701999999999</v>
      </c>
      <c r="C457" s="31">
        <f t="shared" si="42"/>
        <v>-1.7569808037356364E-2</v>
      </c>
      <c r="D457">
        <v>1433.82</v>
      </c>
      <c r="E457" s="31">
        <f t="shared" si="43"/>
        <v>-1.4443932990194053E-2</v>
      </c>
      <c r="G457">
        <v>5.7866669999999996</v>
      </c>
      <c r="H457" s="35">
        <f t="shared" si="44"/>
        <v>-2.8225920033069101E-2</v>
      </c>
      <c r="J457">
        <v>23.892838999999999</v>
      </c>
      <c r="K457" s="35">
        <f t="shared" si="45"/>
        <v>3.78104920892815E-4</v>
      </c>
      <c r="M457">
        <v>14.4375</v>
      </c>
      <c r="N457" s="35">
        <f t="shared" si="46"/>
        <v>-5.367965367965407E-3</v>
      </c>
      <c r="P457">
        <v>38.894207000000002</v>
      </c>
      <c r="Q457" s="35">
        <f t="shared" si="47"/>
        <v>-3.8865993591282143E-2</v>
      </c>
    </row>
    <row r="458" spans="1:17" x14ac:dyDescent="0.4">
      <c r="A458" s="87">
        <v>41205</v>
      </c>
      <c r="B458">
        <v>20.901892</v>
      </c>
      <c r="C458" s="31">
        <f t="shared" si="42"/>
        <v>7.5409441403671601E-4</v>
      </c>
      <c r="D458">
        <v>1413.11</v>
      </c>
      <c r="E458" s="31">
        <f t="shared" si="43"/>
        <v>-3.0853932107195478E-3</v>
      </c>
      <c r="G458">
        <v>5.6233329999999997</v>
      </c>
      <c r="H458" s="35">
        <f t="shared" si="44"/>
        <v>-1.5411856278118358E-2</v>
      </c>
      <c r="J458">
        <v>23.901872999999998</v>
      </c>
      <c r="K458" s="35">
        <f t="shared" si="45"/>
        <v>1.321729054455272E-2</v>
      </c>
      <c r="M458">
        <v>14.36</v>
      </c>
      <c r="N458" s="35">
        <f t="shared" si="46"/>
        <v>-1.4275766016713097E-2</v>
      </c>
      <c r="P458">
        <v>37.382545</v>
      </c>
      <c r="Q458" s="35">
        <f t="shared" si="47"/>
        <v>-6.8983264783069364E-3</v>
      </c>
    </row>
    <row r="459" spans="1:17" x14ac:dyDescent="0.4">
      <c r="A459" s="87">
        <v>41206</v>
      </c>
      <c r="B459">
        <v>20.917653999999999</v>
      </c>
      <c r="C459" s="31">
        <f t="shared" si="42"/>
        <v>-1.7009412240971147E-2</v>
      </c>
      <c r="D459">
        <v>1408.75</v>
      </c>
      <c r="E459" s="31">
        <f t="shared" si="43"/>
        <v>2.995563442768431E-3</v>
      </c>
      <c r="G459">
        <v>5.5366669999999996</v>
      </c>
      <c r="H459" s="35">
        <f t="shared" si="44"/>
        <v>1.8663394421228535E-2</v>
      </c>
      <c r="J459">
        <v>24.217790999999998</v>
      </c>
      <c r="K459" s="35">
        <f t="shared" si="45"/>
        <v>7.4544371119570209E-4</v>
      </c>
      <c r="M459">
        <v>14.154999999999999</v>
      </c>
      <c r="N459" s="35">
        <f t="shared" si="46"/>
        <v>-6.5171317555634017E-2</v>
      </c>
      <c r="P459">
        <v>37.124668</v>
      </c>
      <c r="Q459" s="35">
        <f t="shared" si="47"/>
        <v>9.1018187691267616E-3</v>
      </c>
    </row>
    <row r="460" spans="1:17" x14ac:dyDescent="0.4">
      <c r="A460" s="87">
        <v>41207</v>
      </c>
      <c r="B460">
        <v>20.561857</v>
      </c>
      <c r="C460" s="31">
        <f t="shared" si="42"/>
        <v>-1.7521763720075561E-3</v>
      </c>
      <c r="D460">
        <v>1412.97</v>
      </c>
      <c r="E460" s="31">
        <f t="shared" si="43"/>
        <v>-7.2896098289416814E-4</v>
      </c>
      <c r="G460">
        <v>5.64</v>
      </c>
      <c r="H460" s="35">
        <f t="shared" si="44"/>
        <v>-4.5508333333333213E-2</v>
      </c>
      <c r="J460">
        <v>24.235844</v>
      </c>
      <c r="K460" s="35">
        <f t="shared" si="45"/>
        <v>4.301682252122109E-2</v>
      </c>
      <c r="M460">
        <v>13.2325</v>
      </c>
      <c r="N460" s="35">
        <f t="shared" si="46"/>
        <v>-1.4736444360476122E-2</v>
      </c>
      <c r="P460">
        <v>37.462569999999999</v>
      </c>
      <c r="Q460" s="35">
        <f t="shared" si="47"/>
        <v>-4.2724511425671517E-3</v>
      </c>
    </row>
    <row r="461" spans="1:17" x14ac:dyDescent="0.4">
      <c r="A461" s="87">
        <v>41208</v>
      </c>
      <c r="B461">
        <v>20.525829000000002</v>
      </c>
      <c r="C461" s="31">
        <f t="shared" si="42"/>
        <v>2.5233572782856883E-3</v>
      </c>
      <c r="D461">
        <v>1411.94</v>
      </c>
      <c r="E461" s="31">
        <f t="shared" si="43"/>
        <v>1.5581398643003759E-4</v>
      </c>
      <c r="G461">
        <v>5.3833330000000004</v>
      </c>
      <c r="H461" s="35">
        <f t="shared" si="44"/>
        <v>2.7863778815094564E-2</v>
      </c>
      <c r="J461">
        <v>25.278393000000001</v>
      </c>
      <c r="K461" s="35">
        <f t="shared" si="45"/>
        <v>6.9631008585077803E-3</v>
      </c>
      <c r="M461">
        <v>13.0375</v>
      </c>
      <c r="N461" s="35">
        <f t="shared" si="46"/>
        <v>2.1093000958772663E-3</v>
      </c>
      <c r="P461">
        <v>37.302512999999998</v>
      </c>
      <c r="Q461" s="35">
        <f t="shared" si="47"/>
        <v>2.3837804171531436E-2</v>
      </c>
    </row>
    <row r="462" spans="1:17" x14ac:dyDescent="0.4">
      <c r="A462" s="87">
        <v>41213</v>
      </c>
      <c r="B462">
        <v>20.577622999999999</v>
      </c>
      <c r="C462" s="31">
        <f t="shared" si="42"/>
        <v>4.3445153990818081E-2</v>
      </c>
      <c r="D462">
        <v>1412.16</v>
      </c>
      <c r="E462" s="31">
        <f t="shared" si="43"/>
        <v>1.0926523906639358E-2</v>
      </c>
      <c r="G462">
        <v>5.5333329999999998</v>
      </c>
      <c r="H462" s="35">
        <f t="shared" si="44"/>
        <v>4.2168797721011939E-2</v>
      </c>
      <c r="J462">
        <v>25.454408999999998</v>
      </c>
      <c r="K462" s="35">
        <f t="shared" si="45"/>
        <v>8.8656546690996541E-4</v>
      </c>
      <c r="M462">
        <v>13.065</v>
      </c>
      <c r="N462" s="35">
        <f t="shared" si="46"/>
        <v>1.6456180635285103E-2</v>
      </c>
      <c r="P462">
        <v>38.191723000000003</v>
      </c>
      <c r="Q462" s="35">
        <f t="shared" si="47"/>
        <v>4.4238119343291945E-3</v>
      </c>
    </row>
    <row r="463" spans="1:17" x14ac:dyDescent="0.4">
      <c r="A463" s="87">
        <v>41214</v>
      </c>
      <c r="B463">
        <v>21.471620999999999</v>
      </c>
      <c r="C463" s="31">
        <f t="shared" si="42"/>
        <v>-8.4952132864118783E-3</v>
      </c>
      <c r="D463">
        <v>1427.59</v>
      </c>
      <c r="E463" s="31">
        <f t="shared" si="43"/>
        <v>-9.3794436778065638E-3</v>
      </c>
      <c r="G463">
        <v>5.766667</v>
      </c>
      <c r="H463" s="35">
        <f t="shared" si="44"/>
        <v>-1.1561271008019365E-3</v>
      </c>
      <c r="J463">
        <v>25.476976000000001</v>
      </c>
      <c r="K463" s="35">
        <f t="shared" si="45"/>
        <v>-6.7316073932792977E-3</v>
      </c>
      <c r="M463">
        <v>13.28</v>
      </c>
      <c r="N463" s="35">
        <f t="shared" si="46"/>
        <v>-8.2831325301204392E-3</v>
      </c>
      <c r="P463">
        <v>38.360675999999998</v>
      </c>
      <c r="Q463" s="35">
        <f t="shared" si="47"/>
        <v>-1.2980897416927558E-2</v>
      </c>
    </row>
    <row r="464" spans="1:17" x14ac:dyDescent="0.4">
      <c r="A464" s="87">
        <v>41215</v>
      </c>
      <c r="B464">
        <v>21.289214999999999</v>
      </c>
      <c r="C464" s="31">
        <f t="shared" si="42"/>
        <v>7.6159689307474391E-3</v>
      </c>
      <c r="D464">
        <v>1414.2</v>
      </c>
      <c r="E464" s="31">
        <f t="shared" si="43"/>
        <v>2.1637675010606318E-3</v>
      </c>
      <c r="G464">
        <v>5.76</v>
      </c>
      <c r="H464" s="35">
        <f t="shared" si="44"/>
        <v>1.1574652777778126E-3</v>
      </c>
      <c r="J464">
        <v>25.305475000000001</v>
      </c>
      <c r="K464" s="35">
        <f t="shared" si="45"/>
        <v>5.5287640322893902E-3</v>
      </c>
      <c r="M464">
        <v>13.17</v>
      </c>
      <c r="N464" s="35">
        <f t="shared" si="46"/>
        <v>6.0744115413819341E-3</v>
      </c>
      <c r="P464">
        <v>37.862720000000003</v>
      </c>
      <c r="Q464" s="35">
        <f t="shared" si="47"/>
        <v>-1.8788930113842787E-3</v>
      </c>
    </row>
    <row r="465" spans="1:17" x14ac:dyDescent="0.4">
      <c r="A465" s="87">
        <v>41218</v>
      </c>
      <c r="B465">
        <v>21.451353000000001</v>
      </c>
      <c r="C465" s="31">
        <f t="shared" si="42"/>
        <v>9.1329903526364692E-3</v>
      </c>
      <c r="D465">
        <v>1417.26</v>
      </c>
      <c r="E465" s="31">
        <f t="shared" si="43"/>
        <v>7.8531814910461802E-3</v>
      </c>
      <c r="G465">
        <v>5.766667</v>
      </c>
      <c r="H465" s="35">
        <f t="shared" si="44"/>
        <v>-2.8902310468074516E-3</v>
      </c>
      <c r="J465">
        <v>25.445383</v>
      </c>
      <c r="K465" s="35">
        <f t="shared" si="45"/>
        <v>5.8532819097279302E-3</v>
      </c>
      <c r="M465">
        <v>13.25</v>
      </c>
      <c r="N465" s="35">
        <f t="shared" si="46"/>
        <v>1.1320754716981159E-2</v>
      </c>
      <c r="P465">
        <v>37.791580000000003</v>
      </c>
      <c r="Q465" s="35">
        <f t="shared" si="47"/>
        <v>2.1175351758248562E-3</v>
      </c>
    </row>
    <row r="466" spans="1:17" x14ac:dyDescent="0.4">
      <c r="A466" s="87">
        <v>41219</v>
      </c>
      <c r="B466">
        <v>21.647268</v>
      </c>
      <c r="C466" s="31">
        <f t="shared" si="42"/>
        <v>-1.5396030575313269E-2</v>
      </c>
      <c r="D466">
        <v>1428.39</v>
      </c>
      <c r="E466" s="31">
        <f t="shared" si="43"/>
        <v>-2.3705010536338202E-2</v>
      </c>
      <c r="G466">
        <v>5.75</v>
      </c>
      <c r="H466" s="35">
        <f t="shared" si="44"/>
        <v>-4.5797043478260913E-2</v>
      </c>
      <c r="J466">
        <v>25.594321999999998</v>
      </c>
      <c r="K466" s="35">
        <f t="shared" si="45"/>
        <v>-1.9573638246795495E-2</v>
      </c>
      <c r="M466">
        <v>13.4</v>
      </c>
      <c r="N466" s="35">
        <f t="shared" si="46"/>
        <v>-1.3805970149253768E-2</v>
      </c>
      <c r="P466">
        <v>37.871605000000002</v>
      </c>
      <c r="Q466" s="35">
        <f t="shared" si="47"/>
        <v>-1.8079297140958388E-2</v>
      </c>
    </row>
    <row r="467" spans="1:17" x14ac:dyDescent="0.4">
      <c r="A467" s="87">
        <v>41220</v>
      </c>
      <c r="B467">
        <v>21.313986</v>
      </c>
      <c r="C467" s="31">
        <f t="shared" si="42"/>
        <v>-2.9476842107337385E-2</v>
      </c>
      <c r="D467">
        <v>1394.53</v>
      </c>
      <c r="E467" s="31">
        <f t="shared" si="43"/>
        <v>-1.2204828867073482E-2</v>
      </c>
      <c r="G467">
        <v>5.4866669999999997</v>
      </c>
      <c r="H467" s="35">
        <f t="shared" si="44"/>
        <v>-5.7108258984917316E-2</v>
      </c>
      <c r="J467">
        <v>25.093347999999999</v>
      </c>
      <c r="K467" s="35">
        <f t="shared" si="45"/>
        <v>-1.2769479784044649E-2</v>
      </c>
      <c r="M467">
        <v>13.215</v>
      </c>
      <c r="N467" s="35">
        <f t="shared" si="46"/>
        <v>-4.4457056375331087E-2</v>
      </c>
      <c r="P467">
        <v>37.186912999999997</v>
      </c>
      <c r="Q467" s="35">
        <f t="shared" si="47"/>
        <v>-2.2477316146139875E-2</v>
      </c>
    </row>
    <row r="468" spans="1:17" x14ac:dyDescent="0.4">
      <c r="A468" s="87">
        <v>41221</v>
      </c>
      <c r="B468">
        <v>20.685717</v>
      </c>
      <c r="C468" s="31">
        <f t="shared" si="42"/>
        <v>4.8985974235264979E-3</v>
      </c>
      <c r="D468">
        <v>1377.51</v>
      </c>
      <c r="E468" s="31">
        <f t="shared" si="43"/>
        <v>1.6987172506914055E-3</v>
      </c>
      <c r="G468">
        <v>5.1733330000000004</v>
      </c>
      <c r="H468" s="35">
        <f t="shared" si="44"/>
        <v>2.0618622462540075E-2</v>
      </c>
      <c r="J468">
        <v>24.772919000000002</v>
      </c>
      <c r="K468" s="35">
        <f t="shared" si="45"/>
        <v>-9.1091001427809244E-3</v>
      </c>
      <c r="M468">
        <v>12.6275</v>
      </c>
      <c r="N468" s="35">
        <f t="shared" si="46"/>
        <v>-1.22747970698871E-2</v>
      </c>
      <c r="P468">
        <v>36.351050999999998</v>
      </c>
      <c r="Q468" s="35">
        <f t="shared" si="47"/>
        <v>-5.381660079099136E-3</v>
      </c>
    </row>
    <row r="469" spans="1:17" x14ac:dyDescent="0.4">
      <c r="A469" s="87">
        <v>41222</v>
      </c>
      <c r="B469">
        <v>20.787047999999999</v>
      </c>
      <c r="C469" s="31">
        <f t="shared" si="42"/>
        <v>-2.1652906175026132E-4</v>
      </c>
      <c r="D469">
        <v>1379.85</v>
      </c>
      <c r="E469" s="31">
        <f t="shared" si="43"/>
        <v>1.3044896184372481E-4</v>
      </c>
      <c r="G469">
        <v>5.28</v>
      </c>
      <c r="H469" s="35">
        <f t="shared" si="44"/>
        <v>-1.1363636363636458E-2</v>
      </c>
      <c r="J469">
        <v>24.547260000000001</v>
      </c>
      <c r="K469" s="35">
        <f t="shared" si="45"/>
        <v>1.029585379386529E-2</v>
      </c>
      <c r="M469">
        <v>12.4725</v>
      </c>
      <c r="N469" s="35">
        <f t="shared" si="46"/>
        <v>-5.4119061936260399E-3</v>
      </c>
      <c r="P469">
        <v>36.155422000000002</v>
      </c>
      <c r="Q469" s="35">
        <f t="shared" si="47"/>
        <v>5.4107790527240067E-3</v>
      </c>
    </row>
    <row r="470" spans="1:17" x14ac:dyDescent="0.4">
      <c r="A470" s="87">
        <v>41225</v>
      </c>
      <c r="B470">
        <v>20.782547000000001</v>
      </c>
      <c r="C470" s="31">
        <f t="shared" si="42"/>
        <v>-8.8851477155326708E-3</v>
      </c>
      <c r="D470">
        <v>1380.03</v>
      </c>
      <c r="E470" s="31">
        <f t="shared" si="43"/>
        <v>-3.9854206067984031E-3</v>
      </c>
      <c r="G470">
        <v>5.22</v>
      </c>
      <c r="H470" s="35">
        <f t="shared" si="44"/>
        <v>-8.3013409961685096E-3</v>
      </c>
      <c r="J470">
        <v>24.799994999999999</v>
      </c>
      <c r="K470" s="35">
        <f t="shared" si="45"/>
        <v>-5.4815333632123719E-3</v>
      </c>
      <c r="M470">
        <v>12.404999999999999</v>
      </c>
      <c r="N470" s="35">
        <f t="shared" si="46"/>
        <v>3.0632809351068182E-2</v>
      </c>
      <c r="P470">
        <v>36.351050999999998</v>
      </c>
      <c r="Q470" s="35">
        <f t="shared" si="47"/>
        <v>-3.1799905867920157E-3</v>
      </c>
    </row>
    <row r="471" spans="1:17" x14ac:dyDescent="0.4">
      <c r="A471" s="87">
        <v>41226</v>
      </c>
      <c r="B471">
        <v>20.597891000000001</v>
      </c>
      <c r="C471" s="31">
        <f t="shared" si="42"/>
        <v>-9.5112650125199639E-3</v>
      </c>
      <c r="D471">
        <v>1374.53</v>
      </c>
      <c r="E471" s="31">
        <f t="shared" si="43"/>
        <v>-1.3852007595323465E-2</v>
      </c>
      <c r="G471">
        <v>5.1766670000000001</v>
      </c>
      <c r="H471" s="35">
        <f t="shared" si="44"/>
        <v>-1.352221419689547E-2</v>
      </c>
      <c r="J471">
        <v>24.664052999999999</v>
      </c>
      <c r="K471" s="35">
        <f t="shared" si="45"/>
        <v>-1.4881617388674944E-2</v>
      </c>
      <c r="M471">
        <v>12.785</v>
      </c>
      <c r="N471" s="35">
        <f t="shared" si="46"/>
        <v>-2.6398122800156461E-2</v>
      </c>
      <c r="P471">
        <v>36.235455000000002</v>
      </c>
      <c r="Q471" s="35">
        <f t="shared" si="47"/>
        <v>-1.1779043481032647E-2</v>
      </c>
    </row>
    <row r="472" spans="1:17" x14ac:dyDescent="0.4">
      <c r="A472" s="87">
        <v>41227</v>
      </c>
      <c r="B472">
        <v>20.401979000000001</v>
      </c>
      <c r="C472" s="31">
        <f t="shared" si="42"/>
        <v>2.5384302179704927E-3</v>
      </c>
      <c r="D472">
        <v>1355.49</v>
      </c>
      <c r="E472" s="31">
        <f t="shared" si="43"/>
        <v>-1.5935196866078553E-3</v>
      </c>
      <c r="G472">
        <v>5.1066669999999998</v>
      </c>
      <c r="H472" s="35">
        <f t="shared" si="44"/>
        <v>1.3707570906816577E-2</v>
      </c>
      <c r="J472">
        <v>24.297011999999999</v>
      </c>
      <c r="K472" s="35">
        <f t="shared" si="45"/>
        <v>-8.3921841912083222E-3</v>
      </c>
      <c r="M472">
        <v>12.4475</v>
      </c>
      <c r="N472" s="35">
        <f t="shared" si="46"/>
        <v>7.431211086563516E-3</v>
      </c>
      <c r="P472">
        <v>35.808636</v>
      </c>
      <c r="Q472" s="35">
        <f t="shared" si="47"/>
        <v>0</v>
      </c>
    </row>
    <row r="473" spans="1:17" x14ac:dyDescent="0.4">
      <c r="A473" s="87">
        <v>41228</v>
      </c>
      <c r="B473">
        <v>20.453768</v>
      </c>
      <c r="C473" s="31">
        <f t="shared" si="42"/>
        <v>1.9376772045131267E-2</v>
      </c>
      <c r="D473">
        <v>1353.33</v>
      </c>
      <c r="E473" s="31">
        <f t="shared" si="43"/>
        <v>4.8399133988016093E-3</v>
      </c>
      <c r="G473">
        <v>5.1766670000000001</v>
      </c>
      <c r="H473" s="35">
        <f t="shared" si="44"/>
        <v>2.8976173279061501E-2</v>
      </c>
      <c r="J473">
        <v>24.093107</v>
      </c>
      <c r="K473" s="35">
        <f t="shared" si="45"/>
        <v>2.8211346921756475E-2</v>
      </c>
      <c r="M473">
        <v>12.54</v>
      </c>
      <c r="N473" s="35">
        <f t="shared" si="46"/>
        <v>1.1961722488038307E-2</v>
      </c>
      <c r="P473">
        <v>35.808636</v>
      </c>
      <c r="Q473" s="35">
        <f t="shared" si="47"/>
        <v>-5.4632910340399682E-3</v>
      </c>
    </row>
    <row r="474" spans="1:17" x14ac:dyDescent="0.4">
      <c r="A474" s="87">
        <v>41229</v>
      </c>
      <c r="B474">
        <v>20.850096000000001</v>
      </c>
      <c r="C474" s="31">
        <f t="shared" si="42"/>
        <v>4.0285282139708146E-2</v>
      </c>
      <c r="D474">
        <v>1359.88</v>
      </c>
      <c r="E474" s="31">
        <f t="shared" si="43"/>
        <v>1.9862046651175094E-2</v>
      </c>
      <c r="G474">
        <v>5.3266669999999996</v>
      </c>
      <c r="H474" s="35">
        <f t="shared" si="44"/>
        <v>6.1326529328752925E-2</v>
      </c>
      <c r="J474">
        <v>24.772805999999999</v>
      </c>
      <c r="K474" s="35">
        <f t="shared" si="45"/>
        <v>1.3352625455509531E-2</v>
      </c>
      <c r="M474">
        <v>12.69</v>
      </c>
      <c r="N474" s="35">
        <f t="shared" si="46"/>
        <v>9.8502758077226166E-3</v>
      </c>
      <c r="P474">
        <v>35.613002999999999</v>
      </c>
      <c r="Q474" s="35">
        <f t="shared" si="47"/>
        <v>3.8452022706425455E-2</v>
      </c>
    </row>
    <row r="475" spans="1:17" x14ac:dyDescent="0.4">
      <c r="A475" s="87">
        <v>41232</v>
      </c>
      <c r="B475">
        <v>21.690048000000001</v>
      </c>
      <c r="C475" s="31">
        <f t="shared" si="42"/>
        <v>-7.3713529817914262E-3</v>
      </c>
      <c r="D475">
        <v>1386.89</v>
      </c>
      <c r="E475" s="31">
        <f t="shared" si="43"/>
        <v>6.6335470008424991E-4</v>
      </c>
      <c r="G475">
        <v>5.6533329999999999</v>
      </c>
      <c r="H475" s="35">
        <f t="shared" si="44"/>
        <v>0</v>
      </c>
      <c r="J475">
        <v>25.103587999999998</v>
      </c>
      <c r="K475" s="35">
        <f t="shared" si="45"/>
        <v>1.0469698594479861E-2</v>
      </c>
      <c r="M475">
        <v>12.815</v>
      </c>
      <c r="N475" s="35">
        <f t="shared" si="46"/>
        <v>1.307062036675774E-2</v>
      </c>
      <c r="P475">
        <v>36.982394999999997</v>
      </c>
      <c r="Q475" s="35">
        <f t="shared" si="47"/>
        <v>7.9345320929053373E-3</v>
      </c>
    </row>
    <row r="476" spans="1:17" x14ac:dyDescent="0.4">
      <c r="A476" s="87">
        <v>41233</v>
      </c>
      <c r="B476">
        <v>21.530163000000002</v>
      </c>
      <c r="C476" s="31">
        <f t="shared" si="42"/>
        <v>-1.0455099666459158E-4</v>
      </c>
      <c r="D476">
        <v>1387.81</v>
      </c>
      <c r="E476" s="31">
        <f t="shared" si="43"/>
        <v>2.320202333172428E-3</v>
      </c>
      <c r="G476">
        <v>5.6533329999999999</v>
      </c>
      <c r="H476" s="35">
        <f t="shared" si="44"/>
        <v>0.10141521824382184</v>
      </c>
      <c r="J476">
        <v>25.366415</v>
      </c>
      <c r="K476" s="35">
        <f t="shared" si="45"/>
        <v>1.9647632509362726E-3</v>
      </c>
      <c r="M476">
        <v>12.9825</v>
      </c>
      <c r="N476" s="35">
        <f t="shared" si="46"/>
        <v>7.8952435971500808E-3</v>
      </c>
      <c r="P476">
        <v>37.275832999999999</v>
      </c>
      <c r="Q476" s="35">
        <f t="shared" si="47"/>
        <v>-7.8720708937611641E-3</v>
      </c>
    </row>
    <row r="477" spans="1:17" x14ac:dyDescent="0.4">
      <c r="A477" s="87">
        <v>41234</v>
      </c>
      <c r="B477">
        <v>21.527912000000001</v>
      </c>
      <c r="C477" s="31">
        <f t="shared" si="42"/>
        <v>1.2029359837591234E-2</v>
      </c>
      <c r="D477">
        <v>1391.03</v>
      </c>
      <c r="E477" s="31">
        <f t="shared" si="43"/>
        <v>1.3026318627204388E-2</v>
      </c>
      <c r="G477">
        <v>6.226667</v>
      </c>
      <c r="H477" s="35">
        <f t="shared" si="44"/>
        <v>1.2312526107466538E-2</v>
      </c>
      <c r="J477">
        <v>25.416253999999999</v>
      </c>
      <c r="K477" s="35">
        <f t="shared" si="45"/>
        <v>1.3371482674040066E-2</v>
      </c>
      <c r="M477">
        <v>13.085000000000001</v>
      </c>
      <c r="N477" s="35">
        <f t="shared" si="46"/>
        <v>7.6423385555979854E-3</v>
      </c>
      <c r="P477">
        <v>36.982394999999997</v>
      </c>
      <c r="Q477" s="35">
        <f t="shared" si="47"/>
        <v>2.8853052918828094E-2</v>
      </c>
    </row>
    <row r="478" spans="1:17" x14ac:dyDescent="0.4">
      <c r="A478" s="87">
        <v>41236</v>
      </c>
      <c r="B478">
        <v>21.786878999999999</v>
      </c>
      <c r="C478" s="31">
        <f t="shared" si="42"/>
        <v>9.4055233886414756E-3</v>
      </c>
      <c r="D478">
        <v>1409.15</v>
      </c>
      <c r="E478" s="31">
        <f t="shared" si="43"/>
        <v>-2.0295923074194564E-3</v>
      </c>
      <c r="G478">
        <v>6.3033330000000003</v>
      </c>
      <c r="H478" s="35">
        <f t="shared" si="44"/>
        <v>7.9323113660661471E-3</v>
      </c>
      <c r="J478">
        <v>25.756107</v>
      </c>
      <c r="K478" s="35">
        <f t="shared" si="45"/>
        <v>-8.7975251849982112E-4</v>
      </c>
      <c r="M478">
        <v>13.185</v>
      </c>
      <c r="N478" s="35">
        <f t="shared" si="46"/>
        <v>1.7064846416382225E-2</v>
      </c>
      <c r="P478">
        <v>38.04945</v>
      </c>
      <c r="Q478" s="35">
        <f t="shared" si="47"/>
        <v>2.5708650190738283E-3</v>
      </c>
    </row>
    <row r="479" spans="1:17" x14ac:dyDescent="0.4">
      <c r="A479" s="87">
        <v>41239</v>
      </c>
      <c r="B479">
        <v>21.991796000000001</v>
      </c>
      <c r="C479" s="31">
        <f t="shared" si="42"/>
        <v>-6.6555728327055454E-3</v>
      </c>
      <c r="D479">
        <v>1406.29</v>
      </c>
      <c r="E479" s="31">
        <f t="shared" si="43"/>
        <v>-5.2265180012656771E-3</v>
      </c>
      <c r="G479">
        <v>6.3533330000000001</v>
      </c>
      <c r="H479" s="35">
        <f t="shared" si="44"/>
        <v>3.3578280880287512E-2</v>
      </c>
      <c r="J479">
        <v>25.733447999999999</v>
      </c>
      <c r="K479" s="35">
        <f t="shared" si="45"/>
        <v>-1.2325981345367688E-3</v>
      </c>
      <c r="M479">
        <v>13.41</v>
      </c>
      <c r="N479" s="35">
        <f t="shared" si="46"/>
        <v>8.5756897837434912E-3</v>
      </c>
      <c r="P479">
        <v>38.147269999999999</v>
      </c>
      <c r="Q479" s="35">
        <f t="shared" si="47"/>
        <v>3.7295722603479355E-3</v>
      </c>
    </row>
    <row r="480" spans="1:17" x14ac:dyDescent="0.4">
      <c r="A480" s="87">
        <v>41240</v>
      </c>
      <c r="B480">
        <v>21.845427999999998</v>
      </c>
      <c r="C480" s="31">
        <f t="shared" si="42"/>
        <v>2.1853542993069439E-2</v>
      </c>
      <c r="D480">
        <v>1398.94</v>
      </c>
      <c r="E480" s="31">
        <f t="shared" si="43"/>
        <v>7.8559480749710552E-3</v>
      </c>
      <c r="G480">
        <v>6.5666669999999998</v>
      </c>
      <c r="H480" s="35">
        <f t="shared" si="44"/>
        <v>1.4213146486642361E-2</v>
      </c>
      <c r="J480">
        <v>25.701729</v>
      </c>
      <c r="K480" s="35">
        <f t="shared" si="45"/>
        <v>2.0451464568784487E-2</v>
      </c>
      <c r="M480">
        <v>13.525</v>
      </c>
      <c r="N480" s="35">
        <f t="shared" si="46"/>
        <v>1.1829944547134945E-2</v>
      </c>
      <c r="P480">
        <v>38.289543000000002</v>
      </c>
      <c r="Q480" s="35">
        <f t="shared" si="47"/>
        <v>8.1279371759542061E-3</v>
      </c>
    </row>
    <row r="481" spans="1:17" x14ac:dyDescent="0.4">
      <c r="A481" s="87">
        <v>41241</v>
      </c>
      <c r="B481">
        <v>22.322828000000001</v>
      </c>
      <c r="C481" s="31">
        <f t="shared" si="42"/>
        <v>-1.6141772001289335E-3</v>
      </c>
      <c r="D481">
        <v>1409.93</v>
      </c>
      <c r="E481" s="31">
        <f t="shared" si="43"/>
        <v>4.2697155177916502E-3</v>
      </c>
      <c r="G481">
        <v>6.66</v>
      </c>
      <c r="H481" s="35">
        <f t="shared" si="44"/>
        <v>-1.5015015015014694E-3</v>
      </c>
      <c r="J481">
        <v>26.227367000000001</v>
      </c>
      <c r="K481" s="35">
        <f t="shared" si="45"/>
        <v>4.8374280193661757E-3</v>
      </c>
      <c r="M481">
        <v>13.685</v>
      </c>
      <c r="N481" s="35">
        <f t="shared" si="46"/>
        <v>-1.662404092071618E-2</v>
      </c>
      <c r="P481">
        <v>38.600757999999999</v>
      </c>
      <c r="Q481" s="35">
        <f t="shared" si="47"/>
        <v>5.0681906298316827E-3</v>
      </c>
    </row>
    <row r="482" spans="1:17" x14ac:dyDescent="0.4">
      <c r="A482" s="87">
        <v>41242</v>
      </c>
      <c r="B482">
        <v>22.286795000000001</v>
      </c>
      <c r="C482" s="31">
        <f t="shared" si="42"/>
        <v>-1.505501351809446E-2</v>
      </c>
      <c r="D482">
        <v>1415.95</v>
      </c>
      <c r="E482" s="31">
        <f t="shared" si="43"/>
        <v>1.6243511423427251E-4</v>
      </c>
      <c r="G482">
        <v>6.65</v>
      </c>
      <c r="H482" s="35">
        <f t="shared" si="44"/>
        <v>-2.4561353383458738E-2</v>
      </c>
      <c r="J482">
        <v>26.354240000000001</v>
      </c>
      <c r="K482" s="35">
        <f t="shared" si="45"/>
        <v>-4.4702104860546597E-3</v>
      </c>
      <c r="M482">
        <v>13.4575</v>
      </c>
      <c r="N482" s="35">
        <f t="shared" si="46"/>
        <v>-3.7154003343860299E-2</v>
      </c>
      <c r="P482">
        <v>38.796393999999999</v>
      </c>
      <c r="Q482" s="35">
        <f t="shared" si="47"/>
        <v>1.1689024500575932E-2</v>
      </c>
    </row>
    <row r="483" spans="1:17" x14ac:dyDescent="0.4">
      <c r="A483" s="87">
        <v>41243</v>
      </c>
      <c r="B483">
        <v>21.951267000000001</v>
      </c>
      <c r="C483" s="31">
        <f t="shared" si="42"/>
        <v>8.2049933609744613E-4</v>
      </c>
      <c r="D483">
        <v>1416.18</v>
      </c>
      <c r="E483" s="31">
        <f t="shared" si="43"/>
        <v>-4.7451595136211687E-3</v>
      </c>
      <c r="G483">
        <v>6.4866669999999997</v>
      </c>
      <c r="H483" s="35">
        <f t="shared" si="44"/>
        <v>-5.6526718575193643E-3</v>
      </c>
      <c r="J483">
        <v>26.236431</v>
      </c>
      <c r="K483" s="35">
        <f t="shared" si="45"/>
        <v>-1.7273690922370847E-4</v>
      </c>
      <c r="M483">
        <v>12.9575</v>
      </c>
      <c r="N483" s="35">
        <f t="shared" si="46"/>
        <v>1.5628014663322445E-2</v>
      </c>
      <c r="P483">
        <v>39.249885999999996</v>
      </c>
      <c r="Q483" s="35">
        <f t="shared" si="47"/>
        <v>-6.3433050480706347E-3</v>
      </c>
    </row>
    <row r="484" spans="1:17" x14ac:dyDescent="0.4">
      <c r="A484" s="87">
        <v>41246</v>
      </c>
      <c r="B484">
        <v>21.969277999999999</v>
      </c>
      <c r="C484" s="31">
        <f t="shared" si="42"/>
        <v>1.1276201247942565E-3</v>
      </c>
      <c r="D484">
        <v>1409.46</v>
      </c>
      <c r="E484" s="31">
        <f t="shared" si="43"/>
        <v>-1.7098747037873241E-3</v>
      </c>
      <c r="G484">
        <v>6.45</v>
      </c>
      <c r="H484" s="35">
        <f t="shared" si="44"/>
        <v>1.5503875968992192E-2</v>
      </c>
      <c r="J484">
        <v>26.231898999999999</v>
      </c>
      <c r="K484" s="35">
        <f t="shared" si="45"/>
        <v>-2.280216159722168E-2</v>
      </c>
      <c r="M484">
        <v>13.16</v>
      </c>
      <c r="N484" s="35">
        <f t="shared" si="46"/>
        <v>-1.0068389057750782E-2</v>
      </c>
      <c r="P484">
        <v>39.000912</v>
      </c>
      <c r="Q484" s="35">
        <f t="shared" si="47"/>
        <v>7.2959575919660132E-3</v>
      </c>
    </row>
    <row r="485" spans="1:17" x14ac:dyDescent="0.4">
      <c r="A485" s="87">
        <v>41247</v>
      </c>
      <c r="B485">
        <v>21.994050999999999</v>
      </c>
      <c r="C485" s="31">
        <f t="shared" si="42"/>
        <v>1.0234585706840061E-4</v>
      </c>
      <c r="D485">
        <v>1407.05</v>
      </c>
      <c r="E485" s="31">
        <f t="shared" si="43"/>
        <v>1.584876159340477E-3</v>
      </c>
      <c r="G485">
        <v>6.55</v>
      </c>
      <c r="H485" s="35">
        <f t="shared" si="44"/>
        <v>-1.8320610687022919E-2</v>
      </c>
      <c r="J485">
        <v>25.633755000000001</v>
      </c>
      <c r="K485" s="35">
        <f t="shared" si="45"/>
        <v>-1.5907150552075197E-3</v>
      </c>
      <c r="M485">
        <v>13.0275</v>
      </c>
      <c r="N485" s="35">
        <f t="shared" si="46"/>
        <v>-3.8380349261178822E-3</v>
      </c>
      <c r="P485">
        <v>39.285460999999998</v>
      </c>
      <c r="Q485" s="35">
        <f t="shared" si="47"/>
        <v>-1.1090973324711585E-2</v>
      </c>
    </row>
    <row r="486" spans="1:17" x14ac:dyDescent="0.4">
      <c r="A486" s="87">
        <v>41248</v>
      </c>
      <c r="B486">
        <v>21.996302</v>
      </c>
      <c r="C486" s="31">
        <f t="shared" si="42"/>
        <v>1.1926822972334206E-2</v>
      </c>
      <c r="D486">
        <v>1409.28</v>
      </c>
      <c r="E486" s="31">
        <f t="shared" si="43"/>
        <v>3.306653042688523E-3</v>
      </c>
      <c r="G486">
        <v>6.43</v>
      </c>
      <c r="H486" s="35">
        <f t="shared" si="44"/>
        <v>9.8496111975116783E-3</v>
      </c>
      <c r="J486">
        <v>25.592979</v>
      </c>
      <c r="K486" s="35">
        <f t="shared" si="45"/>
        <v>9.2067046981908953E-3</v>
      </c>
      <c r="M486">
        <v>12.977499999999999</v>
      </c>
      <c r="N486" s="35">
        <f t="shared" si="46"/>
        <v>1.5796570988248899E-2</v>
      </c>
      <c r="P486">
        <v>38.849747000000001</v>
      </c>
      <c r="Q486" s="35">
        <f t="shared" si="47"/>
        <v>2.9753861717554285E-3</v>
      </c>
    </row>
    <row r="487" spans="1:17" x14ac:dyDescent="0.4">
      <c r="A487" s="87">
        <v>41249</v>
      </c>
      <c r="B487">
        <v>22.258648000000001</v>
      </c>
      <c r="C487" s="31">
        <f t="shared" si="42"/>
        <v>1.7274184847164765E-3</v>
      </c>
      <c r="D487">
        <v>1413.94</v>
      </c>
      <c r="E487" s="31">
        <f t="shared" si="43"/>
        <v>2.920916021896178E-3</v>
      </c>
      <c r="G487">
        <v>6.4933329999999998</v>
      </c>
      <c r="H487" s="35">
        <f t="shared" si="44"/>
        <v>-6.1601645872774481E-3</v>
      </c>
      <c r="J487">
        <v>25.828606000000001</v>
      </c>
      <c r="K487" s="35">
        <f t="shared" si="45"/>
        <v>-8.7718632588998716E-3</v>
      </c>
      <c r="M487">
        <v>13.182499999999999</v>
      </c>
      <c r="N487" s="35">
        <f t="shared" si="46"/>
        <v>-1.0809785700739623E-2</v>
      </c>
      <c r="P487">
        <v>38.965339999999998</v>
      </c>
      <c r="Q487" s="35">
        <f t="shared" si="47"/>
        <v>-4.5642871331289508E-3</v>
      </c>
    </row>
    <row r="488" spans="1:17" x14ac:dyDescent="0.4">
      <c r="A488" s="87">
        <v>41250</v>
      </c>
      <c r="B488">
        <v>22.297097999999998</v>
      </c>
      <c r="C488" s="31">
        <f t="shared" si="42"/>
        <v>-5.1730947229095834E-3</v>
      </c>
      <c r="D488">
        <v>1418.07</v>
      </c>
      <c r="E488" s="31">
        <f t="shared" si="43"/>
        <v>3.3848822695636902E-4</v>
      </c>
      <c r="G488">
        <v>6.4533329999999998</v>
      </c>
      <c r="H488" s="35">
        <f t="shared" si="44"/>
        <v>-3.0991737138002292E-3</v>
      </c>
      <c r="J488">
        <v>25.602041</v>
      </c>
      <c r="K488" s="35">
        <f t="shared" si="45"/>
        <v>-3.1858358480091525E-2</v>
      </c>
      <c r="M488">
        <v>13.04</v>
      </c>
      <c r="N488" s="35">
        <f t="shared" si="46"/>
        <v>-3.8918711656441604E-2</v>
      </c>
      <c r="P488">
        <v>38.787491000000003</v>
      </c>
      <c r="Q488" s="35">
        <f t="shared" si="47"/>
        <v>1.3067486112984066E-2</v>
      </c>
    </row>
    <row r="489" spans="1:17" x14ac:dyDescent="0.4">
      <c r="A489" s="87">
        <v>41253</v>
      </c>
      <c r="B489">
        <v>22.181753</v>
      </c>
      <c r="C489" s="31">
        <f t="shared" si="42"/>
        <v>1.3560199683045709E-2</v>
      </c>
      <c r="D489">
        <v>1418.55</v>
      </c>
      <c r="E489" s="31">
        <f t="shared" si="43"/>
        <v>6.5489408198512308E-3</v>
      </c>
      <c r="G489">
        <v>6.4333330000000002</v>
      </c>
      <c r="H489" s="35">
        <f t="shared" si="44"/>
        <v>-1.0361658567961678E-3</v>
      </c>
      <c r="J489">
        <v>24.786401999999999</v>
      </c>
      <c r="K489" s="35">
        <f t="shared" si="45"/>
        <v>2.0475218629956878E-2</v>
      </c>
      <c r="M489">
        <v>12.532500000000001</v>
      </c>
      <c r="N489" s="35">
        <f t="shared" si="46"/>
        <v>2.3538799122282059E-2</v>
      </c>
      <c r="P489">
        <v>39.294345999999997</v>
      </c>
      <c r="Q489" s="35">
        <f t="shared" si="47"/>
        <v>2.2657203659792833E-4</v>
      </c>
    </row>
    <row r="490" spans="1:17" x14ac:dyDescent="0.4">
      <c r="A490" s="87">
        <v>41254</v>
      </c>
      <c r="B490">
        <v>22.482541999999999</v>
      </c>
      <c r="C490" s="31">
        <f t="shared" si="42"/>
        <v>-2.1122611491173368E-3</v>
      </c>
      <c r="D490">
        <v>1427.84</v>
      </c>
      <c r="E490" s="31">
        <f t="shared" si="43"/>
        <v>4.4822949350074246E-4</v>
      </c>
      <c r="G490">
        <v>6.4266670000000001</v>
      </c>
      <c r="H490" s="35">
        <f t="shared" si="44"/>
        <v>-1.7634957591547849E-2</v>
      </c>
      <c r="J490">
        <v>25.293908999999999</v>
      </c>
      <c r="K490" s="35">
        <f t="shared" si="45"/>
        <v>-7.1656777131601165E-3</v>
      </c>
      <c r="M490">
        <v>12.827500000000001</v>
      </c>
      <c r="N490" s="35">
        <f t="shared" si="46"/>
        <v>-1.4617033716624438E-2</v>
      </c>
      <c r="P490">
        <v>39.303249000000001</v>
      </c>
      <c r="Q490" s="35">
        <f t="shared" si="47"/>
        <v>1.696829185800891E-2</v>
      </c>
    </row>
    <row r="491" spans="1:17" x14ac:dyDescent="0.4">
      <c r="A491" s="87">
        <v>41255</v>
      </c>
      <c r="B491">
        <v>22.435053</v>
      </c>
      <c r="C491" s="31">
        <f t="shared" si="42"/>
        <v>-1.8850724355320141E-2</v>
      </c>
      <c r="D491">
        <v>1428.48</v>
      </c>
      <c r="E491" s="31">
        <f t="shared" si="43"/>
        <v>-6.3214045698924536E-3</v>
      </c>
      <c r="G491">
        <v>6.3133330000000001</v>
      </c>
      <c r="H491" s="35">
        <f t="shared" si="44"/>
        <v>-1.1615576114866723E-2</v>
      </c>
      <c r="J491">
        <v>25.112660999999999</v>
      </c>
      <c r="K491" s="35">
        <f t="shared" si="45"/>
        <v>-1.6781296096021078E-2</v>
      </c>
      <c r="M491">
        <v>12.64</v>
      </c>
      <c r="N491" s="35">
        <f t="shared" si="46"/>
        <v>-4.1534810126582306E-2</v>
      </c>
      <c r="P491">
        <v>39.970157999999998</v>
      </c>
      <c r="Q491" s="35">
        <f t="shared" si="47"/>
        <v>-1.8020244003038501E-2</v>
      </c>
    </row>
    <row r="492" spans="1:17" x14ac:dyDescent="0.4">
      <c r="A492" s="87">
        <v>41256</v>
      </c>
      <c r="B492">
        <v>22.012136000000002</v>
      </c>
      <c r="C492" s="31">
        <f t="shared" si="42"/>
        <v>-4.315210482072401E-3</v>
      </c>
      <c r="D492">
        <v>1419.45</v>
      </c>
      <c r="E492" s="31">
        <f t="shared" si="43"/>
        <v>-4.1354045581035743E-3</v>
      </c>
      <c r="G492">
        <v>6.24</v>
      </c>
      <c r="H492" s="35">
        <f t="shared" si="44"/>
        <v>-3.4722275641025667E-2</v>
      </c>
      <c r="J492">
        <v>24.691237999999998</v>
      </c>
      <c r="K492" s="35">
        <f t="shared" si="45"/>
        <v>-1.2846176445263622E-2</v>
      </c>
      <c r="M492">
        <v>12.115</v>
      </c>
      <c r="N492" s="35">
        <f t="shared" si="46"/>
        <v>-5.1588939331407343E-3</v>
      </c>
      <c r="P492">
        <v>39.249885999999996</v>
      </c>
      <c r="Q492" s="35">
        <f t="shared" si="47"/>
        <v>1.3593185977661276E-2</v>
      </c>
    </row>
    <row r="493" spans="1:17" x14ac:dyDescent="0.4">
      <c r="A493" s="87">
        <v>41257</v>
      </c>
      <c r="B493">
        <v>21.917148999999998</v>
      </c>
      <c r="C493" s="31">
        <f t="shared" si="42"/>
        <v>1.1144560818562719E-2</v>
      </c>
      <c r="D493">
        <v>1413.58</v>
      </c>
      <c r="E493" s="31">
        <f t="shared" si="43"/>
        <v>1.1870569759051468E-2</v>
      </c>
      <c r="G493">
        <v>6.023333</v>
      </c>
      <c r="H493" s="35">
        <f t="shared" si="44"/>
        <v>3.0437301075666966E-2</v>
      </c>
      <c r="J493">
        <v>24.37405</v>
      </c>
      <c r="K493" s="35">
        <f t="shared" si="45"/>
        <v>5.577119928776646E-3</v>
      </c>
      <c r="M493">
        <v>12.0525</v>
      </c>
      <c r="N493" s="35">
        <f t="shared" si="46"/>
        <v>-6.637627048330228E-3</v>
      </c>
      <c r="P493">
        <v>39.783417</v>
      </c>
      <c r="Q493" s="35">
        <f t="shared" si="47"/>
        <v>1.3410612768630893E-3</v>
      </c>
    </row>
    <row r="494" spans="1:17" x14ac:dyDescent="0.4">
      <c r="A494" s="87">
        <v>41260</v>
      </c>
      <c r="B494">
        <v>22.161405999999999</v>
      </c>
      <c r="C494" s="31">
        <f t="shared" si="42"/>
        <v>9.4901469699170422E-3</v>
      </c>
      <c r="D494">
        <v>1430.36</v>
      </c>
      <c r="E494" s="31">
        <f t="shared" si="43"/>
        <v>1.1486618753320887E-2</v>
      </c>
      <c r="G494">
        <v>6.2066670000000004</v>
      </c>
      <c r="H494" s="35">
        <f t="shared" si="44"/>
        <v>2.5241566850613947E-2</v>
      </c>
      <c r="J494">
        <v>24.509986999999999</v>
      </c>
      <c r="K494" s="35">
        <f t="shared" si="45"/>
        <v>-4.436966857632384E-3</v>
      </c>
      <c r="M494">
        <v>11.9725</v>
      </c>
      <c r="N494" s="35">
        <f t="shared" si="46"/>
        <v>4.1344748381708013E-2</v>
      </c>
      <c r="P494">
        <v>39.836768999999997</v>
      </c>
      <c r="Q494" s="35">
        <f t="shared" si="47"/>
        <v>-6.2498542489727756E-3</v>
      </c>
    </row>
    <row r="495" spans="1:17" x14ac:dyDescent="0.4">
      <c r="A495" s="87">
        <v>41261</v>
      </c>
      <c r="B495">
        <v>22.371721000000001</v>
      </c>
      <c r="C495" s="31">
        <f t="shared" si="42"/>
        <v>-1.1524281033184721E-2</v>
      </c>
      <c r="D495">
        <v>1446.79</v>
      </c>
      <c r="E495" s="31">
        <f t="shared" si="43"/>
        <v>-7.5892147443651246E-3</v>
      </c>
      <c r="G495">
        <v>6.3633329999999999</v>
      </c>
      <c r="H495" s="35">
        <f t="shared" si="44"/>
        <v>-1.623881698474685E-2</v>
      </c>
      <c r="J495">
        <v>24.401236999999998</v>
      </c>
      <c r="K495" s="35">
        <f t="shared" si="45"/>
        <v>2.7857194288961893E-3</v>
      </c>
      <c r="M495">
        <v>12.467499999999999</v>
      </c>
      <c r="N495" s="35">
        <f t="shared" si="46"/>
        <v>-1.7244836575095238E-2</v>
      </c>
      <c r="P495">
        <v>39.587795</v>
      </c>
      <c r="Q495" s="35">
        <f t="shared" si="47"/>
        <v>1.5722269957192669E-3</v>
      </c>
    </row>
    <row r="496" spans="1:17" x14ac:dyDescent="0.4">
      <c r="A496" s="87">
        <v>41262</v>
      </c>
      <c r="B496">
        <v>22.113903000000001</v>
      </c>
      <c r="C496" s="31">
        <f t="shared" si="42"/>
        <v>1.2477082855975255E-2</v>
      </c>
      <c r="D496">
        <v>1435.81</v>
      </c>
      <c r="E496" s="31">
        <f t="shared" si="43"/>
        <v>5.4881913345081242E-3</v>
      </c>
      <c r="G496">
        <v>6.26</v>
      </c>
      <c r="H496" s="35">
        <f t="shared" si="44"/>
        <v>-5.3247603833865556E-3</v>
      </c>
      <c r="J496">
        <v>24.469211999999999</v>
      </c>
      <c r="K496" s="35">
        <f t="shared" si="45"/>
        <v>-3.5186257734821941E-3</v>
      </c>
      <c r="M496">
        <v>12.2525</v>
      </c>
      <c r="N496" s="35">
        <f t="shared" si="46"/>
        <v>-3.1422158743113632E-2</v>
      </c>
      <c r="P496">
        <v>39.650036</v>
      </c>
      <c r="Q496" s="35">
        <f t="shared" si="47"/>
        <v>-1.5697589782768472E-3</v>
      </c>
    </row>
    <row r="497" spans="1:17" x14ac:dyDescent="0.4">
      <c r="A497" s="87">
        <v>41263</v>
      </c>
      <c r="B497">
        <v>22.38982</v>
      </c>
      <c r="C497" s="31">
        <f t="shared" si="42"/>
        <v>6.1616038002985263E-2</v>
      </c>
      <c r="D497">
        <v>1443.69</v>
      </c>
      <c r="E497" s="31">
        <f t="shared" si="43"/>
        <v>-9.3787447443703029E-3</v>
      </c>
      <c r="G497">
        <v>6.226667</v>
      </c>
      <c r="H497" s="35">
        <f t="shared" si="44"/>
        <v>5.3527834393592502E-4</v>
      </c>
      <c r="J497">
        <v>24.383113999999999</v>
      </c>
      <c r="K497" s="35">
        <f t="shared" si="45"/>
        <v>-2.4159752523816229E-3</v>
      </c>
      <c r="M497">
        <v>11.8675</v>
      </c>
      <c r="N497" s="35">
        <f t="shared" si="46"/>
        <v>3.3494838845586759E-2</v>
      </c>
      <c r="P497">
        <v>39.587795</v>
      </c>
      <c r="Q497" s="35">
        <f t="shared" si="47"/>
        <v>-6.9632824965371147E-3</v>
      </c>
    </row>
    <row r="498" spans="1:17" x14ac:dyDescent="0.4">
      <c r="A498" s="87">
        <v>41264</v>
      </c>
      <c r="B498">
        <v>23.769392</v>
      </c>
      <c r="C498" s="31">
        <f t="shared" si="42"/>
        <v>4.7573366622082319E-3</v>
      </c>
      <c r="D498">
        <v>1430.15</v>
      </c>
      <c r="E498" s="31">
        <f t="shared" si="43"/>
        <v>-2.4403034646715443E-3</v>
      </c>
      <c r="G498">
        <v>6.23</v>
      </c>
      <c r="H498" s="35">
        <f t="shared" si="44"/>
        <v>4.2804173354734788E-3</v>
      </c>
      <c r="J498">
        <v>24.324204999999999</v>
      </c>
      <c r="K498" s="35">
        <f t="shared" si="45"/>
        <v>-1.6020831924414329E-2</v>
      </c>
      <c r="M498">
        <v>12.265000000000001</v>
      </c>
      <c r="N498" s="35">
        <f t="shared" si="46"/>
        <v>3.8728088055441849E-3</v>
      </c>
      <c r="P498">
        <v>39.312134</v>
      </c>
      <c r="Q498" s="35">
        <f t="shared" si="47"/>
        <v>4.2976298361212797E-3</v>
      </c>
    </row>
    <row r="499" spans="1:17" x14ac:dyDescent="0.4">
      <c r="A499" s="87">
        <v>41267</v>
      </c>
      <c r="B499">
        <v>23.882470999999999</v>
      </c>
      <c r="C499" s="31">
        <f t="shared" si="42"/>
        <v>-2.7840712127317035E-2</v>
      </c>
      <c r="D499">
        <v>1426.66</v>
      </c>
      <c r="E499" s="31">
        <f t="shared" si="43"/>
        <v>-4.7874055486241667E-3</v>
      </c>
      <c r="G499">
        <v>6.2566670000000002</v>
      </c>
      <c r="H499" s="35">
        <f t="shared" si="44"/>
        <v>-5.4874903842573125E-2</v>
      </c>
      <c r="J499">
        <v>23.934511000000001</v>
      </c>
      <c r="K499" s="35">
        <f t="shared" si="45"/>
        <v>-8.1408389751517936E-3</v>
      </c>
      <c r="M499">
        <v>12.3125</v>
      </c>
      <c r="N499" s="35">
        <f t="shared" si="46"/>
        <v>-3.248730964467008E-2</v>
      </c>
      <c r="P499">
        <v>39.481082999999998</v>
      </c>
      <c r="Q499" s="35">
        <f t="shared" si="47"/>
        <v>1.8017742826356297E-3</v>
      </c>
    </row>
    <row r="500" spans="1:17" x14ac:dyDescent="0.4">
      <c r="A500" s="87">
        <v>41269</v>
      </c>
      <c r="B500">
        <v>23.217566000000001</v>
      </c>
      <c r="C500" s="31">
        <f t="shared" si="42"/>
        <v>8.3771055070973981E-3</v>
      </c>
      <c r="D500">
        <v>1419.83</v>
      </c>
      <c r="E500" s="31">
        <f t="shared" si="43"/>
        <v>-1.21845573061565E-3</v>
      </c>
      <c r="G500">
        <v>5.9133329999999997</v>
      </c>
      <c r="H500" s="35">
        <f t="shared" si="44"/>
        <v>2.1984217699223079E-2</v>
      </c>
      <c r="J500">
        <v>23.739664000000001</v>
      </c>
      <c r="K500" s="35">
        <f t="shared" si="45"/>
        <v>-2.6721523944063796E-3</v>
      </c>
      <c r="M500">
        <v>11.9125</v>
      </c>
      <c r="N500" s="35">
        <f t="shared" si="46"/>
        <v>8.3945435466946192E-3</v>
      </c>
      <c r="P500">
        <v>39.552219000000001</v>
      </c>
      <c r="Q500" s="35">
        <f t="shared" si="47"/>
        <v>5.3958287397225359E-3</v>
      </c>
    </row>
    <row r="501" spans="1:17" x14ac:dyDescent="0.4">
      <c r="A501" s="87">
        <v>41270</v>
      </c>
      <c r="B501">
        <v>23.412061999999999</v>
      </c>
      <c r="C501" s="31">
        <f t="shared" si="42"/>
        <v>-1.4876263355188433E-2</v>
      </c>
      <c r="D501">
        <v>1418.1</v>
      </c>
      <c r="E501" s="31">
        <f t="shared" si="43"/>
        <v>-1.1049996474155452E-2</v>
      </c>
      <c r="G501">
        <v>6.0433329999999996</v>
      </c>
      <c r="H501" s="35">
        <f t="shared" si="44"/>
        <v>1.1031991783342406E-3</v>
      </c>
      <c r="J501">
        <v>23.676227999999998</v>
      </c>
      <c r="K501" s="35">
        <f t="shared" si="45"/>
        <v>-3.0622698852197888E-3</v>
      </c>
      <c r="M501">
        <v>12.012499999999999</v>
      </c>
      <c r="N501" s="35">
        <f t="shared" si="46"/>
        <v>-1.3111342351716867E-2</v>
      </c>
      <c r="P501">
        <v>39.765636000000001</v>
      </c>
      <c r="Q501" s="35">
        <f t="shared" si="47"/>
        <v>-1.1404369340402358E-2</v>
      </c>
    </row>
    <row r="502" spans="1:17" x14ac:dyDescent="0.4">
      <c r="A502" s="87">
        <v>41271</v>
      </c>
      <c r="B502">
        <v>23.063777999999999</v>
      </c>
      <c r="C502" s="31">
        <f t="shared" si="42"/>
        <v>1.1962870957221414E-2</v>
      </c>
      <c r="D502">
        <v>1402.43</v>
      </c>
      <c r="E502" s="31">
        <f t="shared" si="43"/>
        <v>1.6942022061707172E-2</v>
      </c>
      <c r="G502">
        <v>6.05</v>
      </c>
      <c r="H502" s="35">
        <f t="shared" si="44"/>
        <v>1.9283801652892649E-2</v>
      </c>
      <c r="J502">
        <v>23.603725000000001</v>
      </c>
      <c r="K502" s="35">
        <f t="shared" si="45"/>
        <v>2.4380812774254926E-2</v>
      </c>
      <c r="M502">
        <v>11.855</v>
      </c>
      <c r="N502" s="35">
        <f t="shared" si="46"/>
        <v>2.3407844791227317E-2</v>
      </c>
      <c r="P502">
        <v>39.312134</v>
      </c>
      <c r="Q502" s="35">
        <f t="shared" si="47"/>
        <v>1.3345370668506482E-2</v>
      </c>
    </row>
    <row r="503" spans="1:17" x14ac:dyDescent="0.4">
      <c r="A503" s="87">
        <v>41274</v>
      </c>
      <c r="B503">
        <v>23.339687000000001</v>
      </c>
      <c r="C503" s="31">
        <f t="shared" si="42"/>
        <v>4.6516047965851981E-3</v>
      </c>
      <c r="D503">
        <v>1426.19</v>
      </c>
      <c r="E503" s="31">
        <f t="shared" si="43"/>
        <v>2.5403347380082611E-2</v>
      </c>
      <c r="G503">
        <v>6.1666670000000003</v>
      </c>
      <c r="H503" s="35">
        <f t="shared" si="44"/>
        <v>-1.6756863959088476E-2</v>
      </c>
      <c r="J503">
        <v>24.179203000000001</v>
      </c>
      <c r="K503" s="35">
        <f t="shared" si="45"/>
        <v>-3.5607459848863206E-3</v>
      </c>
      <c r="M503">
        <v>12.1325</v>
      </c>
      <c r="N503" s="35">
        <f t="shared" si="46"/>
        <v>-4.1211621677313586E-3</v>
      </c>
      <c r="P503">
        <v>39.836768999999997</v>
      </c>
      <c r="Q503" s="35">
        <f t="shared" si="47"/>
        <v>-2.2320334262046966E-3</v>
      </c>
    </row>
    <row r="504" spans="1:17" x14ac:dyDescent="0.4">
      <c r="A504" s="87">
        <v>41276</v>
      </c>
      <c r="B504">
        <v>23.448253999999999</v>
      </c>
      <c r="C504" s="31">
        <f t="shared" si="42"/>
        <v>1.0223575708451468E-2</v>
      </c>
      <c r="D504">
        <v>1462.42</v>
      </c>
      <c r="E504" s="31">
        <f t="shared" si="43"/>
        <v>-2.0855841687067887E-3</v>
      </c>
      <c r="G504">
        <v>6.0633330000000001</v>
      </c>
      <c r="H504" s="35">
        <f t="shared" si="44"/>
        <v>3.4634416417505018E-2</v>
      </c>
      <c r="J504">
        <v>24.093107</v>
      </c>
      <c r="K504" s="35">
        <f t="shared" si="45"/>
        <v>5.2661120045662995E-3</v>
      </c>
      <c r="M504">
        <v>12.0825</v>
      </c>
      <c r="N504" s="35">
        <f t="shared" si="46"/>
        <v>2.7519139250982792E-2</v>
      </c>
      <c r="P504">
        <v>39.747852000000002</v>
      </c>
      <c r="Q504" s="35">
        <f t="shared" si="47"/>
        <v>-1.8120828265134937E-2</v>
      </c>
    </row>
    <row r="505" spans="1:17" x14ac:dyDescent="0.4">
      <c r="A505" s="87">
        <v>41277</v>
      </c>
      <c r="B505">
        <v>23.687978999999999</v>
      </c>
      <c r="C505" s="31">
        <f t="shared" si="42"/>
        <v>9.738526026217862E-3</v>
      </c>
      <c r="D505">
        <v>1459.37</v>
      </c>
      <c r="E505" s="31">
        <f t="shared" si="43"/>
        <v>4.8651130282246014E-3</v>
      </c>
      <c r="G505">
        <v>6.273333</v>
      </c>
      <c r="H505" s="35">
        <f t="shared" si="44"/>
        <v>4.7821469065965809E-3</v>
      </c>
      <c r="J505">
        <v>24.219984</v>
      </c>
      <c r="K505" s="35">
        <f t="shared" si="45"/>
        <v>-9.3534330988820163E-4</v>
      </c>
      <c r="M505">
        <v>12.414999999999999</v>
      </c>
      <c r="N505" s="35">
        <f t="shared" si="46"/>
        <v>-6.242448650825517E-3</v>
      </c>
      <c r="P505">
        <v>39.027588000000002</v>
      </c>
      <c r="Q505" s="35">
        <f t="shared" si="47"/>
        <v>-6.8351649094998954E-4</v>
      </c>
    </row>
    <row r="506" spans="1:17" x14ac:dyDescent="0.4">
      <c r="A506" s="87">
        <v>41278</v>
      </c>
      <c r="B506">
        <v>23.918665000000001</v>
      </c>
      <c r="C506" s="31">
        <f t="shared" si="42"/>
        <v>1.5127098439649603E-3</v>
      </c>
      <c r="D506">
        <v>1466.47</v>
      </c>
      <c r="E506" s="31">
        <f t="shared" si="43"/>
        <v>-3.1231460582213937E-3</v>
      </c>
      <c r="G506">
        <v>6.3033330000000003</v>
      </c>
      <c r="H506" s="35">
        <f t="shared" si="44"/>
        <v>-3.0142783191051525E-2</v>
      </c>
      <c r="J506">
        <v>24.197330000000001</v>
      </c>
      <c r="K506" s="35">
        <f t="shared" si="45"/>
        <v>-8.8015495924551445E-3</v>
      </c>
      <c r="M506">
        <v>12.3375</v>
      </c>
      <c r="N506" s="35">
        <f t="shared" si="46"/>
        <v>-1.8642350557244208E-2</v>
      </c>
      <c r="P506">
        <v>39.000912</v>
      </c>
      <c r="Q506" s="35">
        <f t="shared" si="47"/>
        <v>-6.1559073285260106E-3</v>
      </c>
    </row>
    <row r="507" spans="1:17" x14ac:dyDescent="0.4">
      <c r="A507" s="87">
        <v>41281</v>
      </c>
      <c r="B507">
        <v>23.954847000000001</v>
      </c>
      <c r="C507" s="31">
        <f t="shared" si="42"/>
        <v>-1.0574018694421298E-2</v>
      </c>
      <c r="D507">
        <v>1461.89</v>
      </c>
      <c r="E507" s="31">
        <f t="shared" si="43"/>
        <v>-3.2423780174979026E-3</v>
      </c>
      <c r="G507">
        <v>6.1133329999999999</v>
      </c>
      <c r="H507" s="35">
        <f t="shared" si="44"/>
        <v>-2.0719630355486962E-2</v>
      </c>
      <c r="J507">
        <v>23.984355999999998</v>
      </c>
      <c r="K507" s="35">
        <f t="shared" si="45"/>
        <v>8.3130437189975412E-3</v>
      </c>
      <c r="M507">
        <v>12.1075</v>
      </c>
      <c r="N507" s="35">
        <f t="shared" si="46"/>
        <v>4.3361552756556029E-3</v>
      </c>
      <c r="P507">
        <v>38.760826000000002</v>
      </c>
      <c r="Q507" s="35">
        <f t="shared" si="47"/>
        <v>1.1469569817733321E-3</v>
      </c>
    </row>
    <row r="508" spans="1:17" x14ac:dyDescent="0.4">
      <c r="A508" s="87">
        <v>41282</v>
      </c>
      <c r="B508">
        <v>23.701547999999999</v>
      </c>
      <c r="C508" s="31">
        <f t="shared" si="42"/>
        <v>9.5424146979768295E-4</v>
      </c>
      <c r="D508">
        <v>1457.15</v>
      </c>
      <c r="E508" s="31">
        <f t="shared" si="43"/>
        <v>2.6558693339737778E-3</v>
      </c>
      <c r="G508">
        <v>5.9866669999999997</v>
      </c>
      <c r="H508" s="35">
        <f t="shared" si="44"/>
        <v>-3.1180454834050388E-2</v>
      </c>
      <c r="J508">
        <v>24.183738999999999</v>
      </c>
      <c r="K508" s="35">
        <f t="shared" si="45"/>
        <v>-1.0867674349280683E-2</v>
      </c>
      <c r="M508">
        <v>12.16</v>
      </c>
      <c r="N508" s="35">
        <f t="shared" si="46"/>
        <v>-4.091282894736846E-2</v>
      </c>
      <c r="P508">
        <v>38.805283000000003</v>
      </c>
      <c r="Q508" s="35">
        <f t="shared" si="47"/>
        <v>7.3327386892140011E-3</v>
      </c>
    </row>
    <row r="509" spans="1:17" x14ac:dyDescent="0.4">
      <c r="A509" s="87">
        <v>41283</v>
      </c>
      <c r="B509">
        <v>23.724164999999999</v>
      </c>
      <c r="C509" s="31">
        <f t="shared" si="42"/>
        <v>1.9063684643906571E-3</v>
      </c>
      <c r="D509">
        <v>1461.02</v>
      </c>
      <c r="E509" s="31">
        <f t="shared" si="43"/>
        <v>7.5974319311165554E-3</v>
      </c>
      <c r="G509">
        <v>5.8</v>
      </c>
      <c r="H509" s="35">
        <f t="shared" si="44"/>
        <v>3.5632241379310411E-2</v>
      </c>
      <c r="J509">
        <v>23.920918</v>
      </c>
      <c r="K509" s="35">
        <f t="shared" si="45"/>
        <v>8.145757616827223E-3</v>
      </c>
      <c r="M509">
        <v>11.6625</v>
      </c>
      <c r="N509" s="35">
        <f t="shared" si="46"/>
        <v>2.2079314040728857E-2</v>
      </c>
      <c r="P509">
        <v>39.089832000000001</v>
      </c>
      <c r="Q509" s="35">
        <f t="shared" si="47"/>
        <v>1.6605878480112191E-2</v>
      </c>
    </row>
    <row r="510" spans="1:17" x14ac:dyDescent="0.4">
      <c r="A510" s="87">
        <v>41284</v>
      </c>
      <c r="B510">
        <v>23.769392</v>
      </c>
      <c r="C510" s="31">
        <f t="shared" si="42"/>
        <v>1.0466443567424906E-2</v>
      </c>
      <c r="D510">
        <v>1472.12</v>
      </c>
      <c r="E510" s="31">
        <f t="shared" si="43"/>
        <v>-4.7550471428916355E-5</v>
      </c>
      <c r="G510">
        <v>6.0066670000000002</v>
      </c>
      <c r="H510" s="35">
        <f t="shared" si="44"/>
        <v>3.3296335555142338E-2</v>
      </c>
      <c r="J510">
        <v>24.115772</v>
      </c>
      <c r="K510" s="35">
        <f t="shared" si="45"/>
        <v>-4.3221091989092712E-3</v>
      </c>
      <c r="M510">
        <v>11.92</v>
      </c>
      <c r="N510" s="35">
        <f t="shared" si="46"/>
        <v>8.5989932885906818E-3</v>
      </c>
      <c r="P510">
        <v>39.738953000000002</v>
      </c>
      <c r="Q510" s="35">
        <f t="shared" si="47"/>
        <v>2.0138426898161773E-3</v>
      </c>
    </row>
    <row r="511" spans="1:17" x14ac:dyDescent="0.4">
      <c r="A511" s="87">
        <v>41285</v>
      </c>
      <c r="B511">
        <v>24.018173000000001</v>
      </c>
      <c r="C511" s="31">
        <f t="shared" si="42"/>
        <v>1.694758381497173E-3</v>
      </c>
      <c r="D511">
        <v>1472.05</v>
      </c>
      <c r="E511" s="31">
        <f t="shared" si="43"/>
        <v>-9.3067490914024045E-4</v>
      </c>
      <c r="G511">
        <v>6.2066670000000004</v>
      </c>
      <c r="H511" s="35">
        <f t="shared" si="44"/>
        <v>6.9816859837976836E-3</v>
      </c>
      <c r="J511">
        <v>24.011541000000001</v>
      </c>
      <c r="K511" s="35">
        <f t="shared" si="45"/>
        <v>-7.5484118241307832E-3</v>
      </c>
      <c r="M511">
        <v>12.022500000000001</v>
      </c>
      <c r="N511" s="35">
        <f t="shared" si="46"/>
        <v>5.1985859846121855E-3</v>
      </c>
      <c r="P511">
        <v>39.818981000000001</v>
      </c>
      <c r="Q511" s="35">
        <f t="shared" si="47"/>
        <v>1.9875069128464071E-2</v>
      </c>
    </row>
    <row r="512" spans="1:17" x14ac:dyDescent="0.4">
      <c r="A512" s="87">
        <v>41288</v>
      </c>
      <c r="B512">
        <v>24.058878</v>
      </c>
      <c r="C512" s="31">
        <f t="shared" si="42"/>
        <v>8.4602864688868001E-3</v>
      </c>
      <c r="D512">
        <v>1470.68</v>
      </c>
      <c r="E512" s="31">
        <f t="shared" si="43"/>
        <v>1.128729567274903E-3</v>
      </c>
      <c r="G512">
        <v>6.25</v>
      </c>
      <c r="H512" s="35">
        <f t="shared" si="44"/>
        <v>1.8133279999999984E-2</v>
      </c>
      <c r="J512">
        <v>23.830292</v>
      </c>
      <c r="K512" s="35">
        <f t="shared" si="45"/>
        <v>1.3310369843558335E-3</v>
      </c>
      <c r="M512">
        <v>12.085000000000001</v>
      </c>
      <c r="N512" s="35">
        <f t="shared" si="46"/>
        <v>-1.8411253620190329E-2</v>
      </c>
      <c r="P512">
        <v>40.610385999999998</v>
      </c>
      <c r="Q512" s="35">
        <f t="shared" si="47"/>
        <v>-3.7224221409763478E-3</v>
      </c>
    </row>
    <row r="513" spans="1:17" x14ac:dyDescent="0.4">
      <c r="A513" s="87">
        <v>41289</v>
      </c>
      <c r="B513">
        <v>24.262422999999998</v>
      </c>
      <c r="C513" s="31">
        <f t="shared" si="42"/>
        <v>1.677985747754985E-3</v>
      </c>
      <c r="D513">
        <v>1472.34</v>
      </c>
      <c r="E513" s="31">
        <f t="shared" si="43"/>
        <v>1.9696537484561379E-4</v>
      </c>
      <c r="G513">
        <v>6.3633329999999999</v>
      </c>
      <c r="H513" s="35">
        <f t="shared" si="44"/>
        <v>-3.6667890867883306E-3</v>
      </c>
      <c r="J513">
        <v>23.862010999999999</v>
      </c>
      <c r="K513" s="35">
        <f t="shared" si="45"/>
        <v>-9.4950924295524528E-3</v>
      </c>
      <c r="M513">
        <v>11.862500000000001</v>
      </c>
      <c r="N513" s="35">
        <f t="shared" si="46"/>
        <v>-8.2191780821917922E-3</v>
      </c>
      <c r="P513">
        <v>40.459217000000002</v>
      </c>
      <c r="Q513" s="35">
        <f t="shared" si="47"/>
        <v>1.9560462576426043E-2</v>
      </c>
    </row>
    <row r="514" spans="1:17" x14ac:dyDescent="0.4">
      <c r="A514" s="87">
        <v>41290</v>
      </c>
      <c r="B514">
        <v>24.303135000000001</v>
      </c>
      <c r="C514" s="31">
        <f t="shared" si="42"/>
        <v>-4.6531033959199769E-3</v>
      </c>
      <c r="D514">
        <v>1472.63</v>
      </c>
      <c r="E514" s="31">
        <f t="shared" si="43"/>
        <v>5.6429653069677687E-3</v>
      </c>
      <c r="G514">
        <v>6.34</v>
      </c>
      <c r="H514" s="35">
        <f t="shared" si="44"/>
        <v>-9.4637223974762801E-3</v>
      </c>
      <c r="J514">
        <v>23.635439000000002</v>
      </c>
      <c r="K514" s="35">
        <f t="shared" si="45"/>
        <v>-2.6073600748435493E-2</v>
      </c>
      <c r="M514">
        <v>11.765000000000001</v>
      </c>
      <c r="N514" s="35">
        <f t="shared" si="46"/>
        <v>-2.3374415639608888E-3</v>
      </c>
      <c r="P514">
        <v>41.250618000000003</v>
      </c>
      <c r="Q514" s="35">
        <f t="shared" si="47"/>
        <v>2.4358762334178753E-2</v>
      </c>
    </row>
    <row r="515" spans="1:17" x14ac:dyDescent="0.4">
      <c r="A515" s="87">
        <v>41291</v>
      </c>
      <c r="B515">
        <v>24.190049999999999</v>
      </c>
      <c r="C515" s="31">
        <f t="shared" ref="C515:C578" si="48">(B516-B515)/B515</f>
        <v>-3.5525763692095596E-3</v>
      </c>
      <c r="D515">
        <v>1480.94</v>
      </c>
      <c r="E515" s="31">
        <f t="shared" ref="E515:E578" si="49">(D516-D515)/D515</f>
        <v>3.4032438856401769E-3</v>
      </c>
      <c r="G515">
        <v>6.28</v>
      </c>
      <c r="H515" s="35">
        <f t="shared" ref="H515:H578" si="50">(G516-G515)/G515</f>
        <v>-1.8046656050955397E-2</v>
      </c>
      <c r="J515">
        <v>23.019178</v>
      </c>
      <c r="K515" s="35">
        <f t="shared" ref="K515:K578" si="51">(J516-J515)/J515</f>
        <v>-1.4960264871317339E-2</v>
      </c>
      <c r="M515">
        <v>11.737500000000001</v>
      </c>
      <c r="N515" s="35">
        <f t="shared" ref="N515:N578" si="52">(M516-M515)/M515</f>
        <v>-1.4696485623003297E-2</v>
      </c>
      <c r="P515">
        <v>42.255431999999999</v>
      </c>
      <c r="Q515" s="35">
        <f t="shared" ref="Q515:Q578" si="53">(P516-P515)/P515</f>
        <v>-4.6297716232081322E-3</v>
      </c>
    </row>
    <row r="516" spans="1:17" x14ac:dyDescent="0.4">
      <c r="A516" s="87">
        <v>41292</v>
      </c>
      <c r="B516">
        <v>24.104113000000002</v>
      </c>
      <c r="C516" s="31">
        <f t="shared" si="48"/>
        <v>3.565242164272865E-3</v>
      </c>
      <c r="D516">
        <v>1485.98</v>
      </c>
      <c r="E516" s="31">
        <f t="shared" si="49"/>
        <v>4.4280542133810193E-3</v>
      </c>
      <c r="G516">
        <v>6.1666670000000003</v>
      </c>
      <c r="H516" s="35">
        <f t="shared" si="50"/>
        <v>1.0809729145420143E-3</v>
      </c>
      <c r="J516">
        <v>22.674804999999999</v>
      </c>
      <c r="K516" s="35">
        <f t="shared" si="51"/>
        <v>-1.4788616704752169E-2</v>
      </c>
      <c r="M516">
        <v>11.565</v>
      </c>
      <c r="N516" s="35">
        <f t="shared" si="52"/>
        <v>2.5507998270644181E-2</v>
      </c>
      <c r="P516">
        <v>42.059798999999998</v>
      </c>
      <c r="Q516" s="35">
        <f t="shared" si="53"/>
        <v>-1.7124665764570016E-2</v>
      </c>
    </row>
    <row r="517" spans="1:17" x14ac:dyDescent="0.4">
      <c r="A517" s="87">
        <v>41296</v>
      </c>
      <c r="B517">
        <v>24.190049999999999</v>
      </c>
      <c r="C517" s="31">
        <f t="shared" si="48"/>
        <v>-7.2926265137938781E-3</v>
      </c>
      <c r="D517">
        <v>1492.56</v>
      </c>
      <c r="E517" s="31">
        <f t="shared" si="49"/>
        <v>1.5074770863482876E-3</v>
      </c>
      <c r="G517">
        <v>6.1733330000000004</v>
      </c>
      <c r="H517" s="35">
        <f t="shared" si="50"/>
        <v>-2.2678186969664615E-2</v>
      </c>
      <c r="J517">
        <v>22.339476000000001</v>
      </c>
      <c r="K517" s="35">
        <f t="shared" si="51"/>
        <v>0</v>
      </c>
      <c r="M517">
        <v>11.86</v>
      </c>
      <c r="N517" s="35">
        <f t="shared" si="52"/>
        <v>5.2698145025295113E-3</v>
      </c>
      <c r="P517">
        <v>41.339539000000002</v>
      </c>
      <c r="Q517" s="35">
        <f t="shared" si="53"/>
        <v>4.5171524530063295E-3</v>
      </c>
    </row>
    <row r="518" spans="1:17" x14ac:dyDescent="0.4">
      <c r="A518" s="87">
        <v>41297</v>
      </c>
      <c r="B518">
        <v>24.013641</v>
      </c>
      <c r="C518" s="31">
        <f t="shared" si="48"/>
        <v>1.4503839713436153E-2</v>
      </c>
      <c r="D518">
        <v>1494.81</v>
      </c>
      <c r="E518" s="31">
        <f t="shared" si="49"/>
        <v>6.6898134210976012E-6</v>
      </c>
      <c r="G518">
        <v>6.0333329999999998</v>
      </c>
      <c r="H518" s="35">
        <f t="shared" si="50"/>
        <v>5.5249726809377129E-3</v>
      </c>
      <c r="J518">
        <v>22.339476000000001</v>
      </c>
      <c r="K518" s="35">
        <f t="shared" si="51"/>
        <v>1.9473061946484307E-2</v>
      </c>
      <c r="M518">
        <v>11.922499999999999</v>
      </c>
      <c r="N518" s="35">
        <f t="shared" si="52"/>
        <v>-3.8372824491507619E-2</v>
      </c>
      <c r="P518">
        <v>41.526276000000003</v>
      </c>
      <c r="Q518" s="35">
        <f t="shared" si="53"/>
        <v>-2.9977405149452831E-3</v>
      </c>
    </row>
    <row r="519" spans="1:17" x14ac:dyDescent="0.4">
      <c r="A519" s="87">
        <v>41298</v>
      </c>
      <c r="B519">
        <v>24.361930999999998</v>
      </c>
      <c r="C519" s="31">
        <f t="shared" si="48"/>
        <v>3.1377685126848208E-2</v>
      </c>
      <c r="D519">
        <v>1494.82</v>
      </c>
      <c r="E519" s="31">
        <f t="shared" si="49"/>
        <v>5.4454716955888334E-3</v>
      </c>
      <c r="G519">
        <v>6.0666669999999998</v>
      </c>
      <c r="H519" s="35">
        <f t="shared" si="50"/>
        <v>-2.197911967147614E-3</v>
      </c>
      <c r="J519">
        <v>22.774494000000001</v>
      </c>
      <c r="K519" s="35">
        <f t="shared" si="51"/>
        <v>1.890162740827514E-2</v>
      </c>
      <c r="M519">
        <v>11.465</v>
      </c>
      <c r="N519" s="35">
        <f t="shared" si="52"/>
        <v>5.2333187963366737E-2</v>
      </c>
      <c r="P519">
        <v>41.401791000000003</v>
      </c>
      <c r="Q519" s="35">
        <f t="shared" si="53"/>
        <v>1.6967092075799235E-2</v>
      </c>
    </row>
    <row r="520" spans="1:17" x14ac:dyDescent="0.4">
      <c r="A520" s="87">
        <v>41299</v>
      </c>
      <c r="B520">
        <v>25.126352000000001</v>
      </c>
      <c r="C520" s="31">
        <f t="shared" si="48"/>
        <v>-1.8901629651610369E-2</v>
      </c>
      <c r="D520">
        <v>1502.96</v>
      </c>
      <c r="E520" s="31">
        <f t="shared" si="49"/>
        <v>-1.8496832916378165E-3</v>
      </c>
      <c r="G520">
        <v>6.0533330000000003</v>
      </c>
      <c r="H520" s="35">
        <f t="shared" si="50"/>
        <v>4.1850332701009463E-2</v>
      </c>
      <c r="J520">
        <v>23.204968999999998</v>
      </c>
      <c r="K520" s="35">
        <f t="shared" si="51"/>
        <v>7.4203934510750922E-3</v>
      </c>
      <c r="M520">
        <v>12.065</v>
      </c>
      <c r="N520" s="35">
        <f t="shared" si="52"/>
        <v>-7.2523829258185129E-3</v>
      </c>
      <c r="P520">
        <v>42.104258999999999</v>
      </c>
      <c r="Q520" s="35">
        <f t="shared" si="53"/>
        <v>-7.3916037805105816E-3</v>
      </c>
    </row>
    <row r="521" spans="1:17" x14ac:dyDescent="0.4">
      <c r="A521" s="87">
        <v>41302</v>
      </c>
      <c r="B521">
        <v>24.651423000000001</v>
      </c>
      <c r="C521" s="31">
        <f t="shared" si="48"/>
        <v>-1.0642428228179868E-2</v>
      </c>
      <c r="D521">
        <v>1500.18</v>
      </c>
      <c r="E521" s="31">
        <f t="shared" si="49"/>
        <v>5.1060539401937459E-3</v>
      </c>
      <c r="G521">
        <v>6.306667</v>
      </c>
      <c r="H521" s="35">
        <f t="shared" si="50"/>
        <v>1.5856235948401567E-3</v>
      </c>
      <c r="J521">
        <v>23.377158999999999</v>
      </c>
      <c r="K521" s="35">
        <f t="shared" si="51"/>
        <v>-1.2405699084306984E-2</v>
      </c>
      <c r="M521">
        <v>11.977499999999999</v>
      </c>
      <c r="N521" s="35">
        <f t="shared" si="52"/>
        <v>8.3489876852432827E-3</v>
      </c>
      <c r="P521">
        <v>41.793041000000002</v>
      </c>
      <c r="Q521" s="35">
        <f t="shared" si="53"/>
        <v>8.9362006464185021E-3</v>
      </c>
    </row>
    <row r="522" spans="1:17" x14ac:dyDescent="0.4">
      <c r="A522" s="87">
        <v>41303</v>
      </c>
      <c r="B522">
        <v>24.389071999999999</v>
      </c>
      <c r="C522" s="31">
        <f t="shared" si="48"/>
        <v>-5.7489272244551663E-3</v>
      </c>
      <c r="D522">
        <v>1507.84</v>
      </c>
      <c r="E522" s="31">
        <f t="shared" si="49"/>
        <v>-3.8996179966043361E-3</v>
      </c>
      <c r="G522">
        <v>6.3166669999999998</v>
      </c>
      <c r="H522" s="35">
        <f t="shared" si="50"/>
        <v>-2.0580473847996088E-2</v>
      </c>
      <c r="J522">
        <v>23.087149</v>
      </c>
      <c r="K522" s="35">
        <f t="shared" si="51"/>
        <v>-2.3550330965508006E-3</v>
      </c>
      <c r="M522">
        <v>12.077500000000001</v>
      </c>
      <c r="N522" s="35">
        <f t="shared" si="52"/>
        <v>-3.7259366590767897E-3</v>
      </c>
      <c r="P522">
        <v>42.166511999999997</v>
      </c>
      <c r="Q522" s="35">
        <f t="shared" si="53"/>
        <v>-1.1176712932765216E-2</v>
      </c>
    </row>
    <row r="523" spans="1:17" x14ac:dyDescent="0.4">
      <c r="A523" s="87">
        <v>41304</v>
      </c>
      <c r="B523">
        <v>24.248861000000002</v>
      </c>
      <c r="C523" s="31">
        <f t="shared" si="48"/>
        <v>8.2073545639937406E-3</v>
      </c>
      <c r="D523">
        <v>1501.96</v>
      </c>
      <c r="E523" s="31">
        <f t="shared" si="49"/>
        <v>-2.563317265439916E-3</v>
      </c>
      <c r="G523">
        <v>6.1866669999999999</v>
      </c>
      <c r="H523" s="35">
        <f t="shared" si="50"/>
        <v>2.3706787515798043E-2</v>
      </c>
      <c r="J523">
        <v>23.032778</v>
      </c>
      <c r="K523" s="35">
        <f t="shared" si="51"/>
        <v>5.1147542862610453E-3</v>
      </c>
      <c r="M523">
        <v>12.032500000000001</v>
      </c>
      <c r="N523" s="35">
        <f t="shared" si="52"/>
        <v>5.6929150218159044E-2</v>
      </c>
      <c r="P523">
        <v>41.695228999999998</v>
      </c>
      <c r="Q523" s="35">
        <f t="shared" si="53"/>
        <v>-6.8246177518295915E-3</v>
      </c>
    </row>
    <row r="524" spans="1:17" x14ac:dyDescent="0.4">
      <c r="A524" s="87">
        <v>41305</v>
      </c>
      <c r="B524">
        <v>24.447880000000001</v>
      </c>
      <c r="C524" s="31">
        <f t="shared" si="48"/>
        <v>-6.4755717060129845E-3</v>
      </c>
      <c r="D524">
        <v>1498.11</v>
      </c>
      <c r="E524" s="31">
        <f t="shared" si="49"/>
        <v>1.0052666359613228E-2</v>
      </c>
      <c r="G524">
        <v>6.3333329999999997</v>
      </c>
      <c r="H524" s="35">
        <f t="shared" si="50"/>
        <v>-8.4210004432104576E-3</v>
      </c>
      <c r="J524">
        <v>23.150585</v>
      </c>
      <c r="K524" s="35">
        <f t="shared" si="51"/>
        <v>-9.5906863692645419E-3</v>
      </c>
      <c r="M524">
        <v>12.717499999999999</v>
      </c>
      <c r="N524" s="35">
        <f t="shared" si="52"/>
        <v>-7.2734421073323658E-3</v>
      </c>
      <c r="P524">
        <v>41.410674999999998</v>
      </c>
      <c r="Q524" s="35">
        <f t="shared" si="53"/>
        <v>3.6933785793156086E-2</v>
      </c>
    </row>
    <row r="525" spans="1:17" x14ac:dyDescent="0.4">
      <c r="A525" s="87">
        <v>41306</v>
      </c>
      <c r="B525">
        <v>24.289566000000001</v>
      </c>
      <c r="C525" s="31">
        <f t="shared" si="48"/>
        <v>-7.4505242292105664E-4</v>
      </c>
      <c r="D525">
        <v>1513.17</v>
      </c>
      <c r="E525" s="31">
        <f t="shared" si="49"/>
        <v>-1.1538690299173282E-2</v>
      </c>
      <c r="G525">
        <v>6.28</v>
      </c>
      <c r="H525" s="35">
        <f t="shared" si="50"/>
        <v>-9.5541401273886144E-3</v>
      </c>
      <c r="J525">
        <v>22.928554999999999</v>
      </c>
      <c r="K525" s="35">
        <f t="shared" si="51"/>
        <v>-3.636395751934654E-2</v>
      </c>
      <c r="M525">
        <v>12.625</v>
      </c>
      <c r="N525" s="35">
        <f t="shared" si="52"/>
        <v>-1.0693069306930677E-2</v>
      </c>
      <c r="P525">
        <v>42.940128000000001</v>
      </c>
      <c r="Q525" s="35">
        <f t="shared" si="53"/>
        <v>-4.5351215534336534E-2</v>
      </c>
    </row>
    <row r="526" spans="1:17" x14ac:dyDescent="0.4">
      <c r="A526" s="87">
        <v>41309</v>
      </c>
      <c r="B526">
        <v>24.271469</v>
      </c>
      <c r="C526" s="31">
        <f t="shared" si="48"/>
        <v>4.2862259387761474E-3</v>
      </c>
      <c r="D526">
        <v>1495.71</v>
      </c>
      <c r="E526" s="31">
        <f t="shared" si="49"/>
        <v>1.0416457735790981E-2</v>
      </c>
      <c r="G526">
        <v>6.22</v>
      </c>
      <c r="H526" s="35">
        <f t="shared" si="50"/>
        <v>2.3579903536977472E-2</v>
      </c>
      <c r="J526">
        <v>22.094781999999999</v>
      </c>
      <c r="K526" s="35">
        <f t="shared" si="51"/>
        <v>7.5884432804090608E-3</v>
      </c>
      <c r="M526">
        <v>12.49</v>
      </c>
      <c r="N526" s="35">
        <f t="shared" si="52"/>
        <v>1.020816653322654E-2</v>
      </c>
      <c r="P526">
        <v>40.992741000000002</v>
      </c>
      <c r="Q526" s="35">
        <f t="shared" si="53"/>
        <v>-2.6028266809483181E-3</v>
      </c>
    </row>
    <row r="527" spans="1:17" x14ac:dyDescent="0.4">
      <c r="A527" s="87">
        <v>41310</v>
      </c>
      <c r="B527">
        <v>24.375502000000001</v>
      </c>
      <c r="C527" s="31">
        <f t="shared" si="48"/>
        <v>5.0103993755697641E-3</v>
      </c>
      <c r="D527">
        <v>1511.29</v>
      </c>
      <c r="E527" s="31">
        <f t="shared" si="49"/>
        <v>5.4919969033072889E-4</v>
      </c>
      <c r="G527">
        <v>6.3666669999999996</v>
      </c>
      <c r="H527" s="35">
        <f t="shared" si="50"/>
        <v>-1.1518428716312635E-2</v>
      </c>
      <c r="J527">
        <v>22.262447000000002</v>
      </c>
      <c r="K527" s="35">
        <f t="shared" si="51"/>
        <v>-9.1593704860925881E-3</v>
      </c>
      <c r="M527">
        <v>12.6175</v>
      </c>
      <c r="N527" s="35">
        <f t="shared" si="52"/>
        <v>-7.331087774915741E-3</v>
      </c>
      <c r="P527">
        <v>40.886043999999998</v>
      </c>
      <c r="Q527" s="35">
        <f t="shared" si="53"/>
        <v>-1.1309360230596064E-2</v>
      </c>
    </row>
    <row r="528" spans="1:17" x14ac:dyDescent="0.4">
      <c r="A528" s="87">
        <v>41311</v>
      </c>
      <c r="B528">
        <v>24.497633</v>
      </c>
      <c r="C528" s="31">
        <f t="shared" si="48"/>
        <v>9.6010500279761109E-3</v>
      </c>
      <c r="D528">
        <v>1512.12</v>
      </c>
      <c r="E528" s="31">
        <f t="shared" si="49"/>
        <v>-1.805412268867412E-3</v>
      </c>
      <c r="G528">
        <v>6.2933329999999996</v>
      </c>
      <c r="H528" s="35">
        <f t="shared" si="50"/>
        <v>4.8728869106401972E-2</v>
      </c>
      <c r="J528">
        <v>22.058537000000001</v>
      </c>
      <c r="K528" s="35">
        <f t="shared" si="51"/>
        <v>1.7666266806361644E-2</v>
      </c>
      <c r="M528">
        <v>12.525</v>
      </c>
      <c r="N528" s="35">
        <f t="shared" si="52"/>
        <v>-3.1936127744511713E-3</v>
      </c>
      <c r="P528">
        <v>40.423648999999997</v>
      </c>
      <c r="Q528" s="35">
        <f t="shared" si="53"/>
        <v>-6.3792855513860481E-3</v>
      </c>
    </row>
    <row r="529" spans="1:17" x14ac:dyDescent="0.4">
      <c r="A529" s="87">
        <v>41312</v>
      </c>
      <c r="B529">
        <v>24.732835999999999</v>
      </c>
      <c r="C529" s="31">
        <f t="shared" si="48"/>
        <v>-1.6457069460210953E-3</v>
      </c>
      <c r="D529">
        <v>1509.39</v>
      </c>
      <c r="E529" s="31">
        <f t="shared" si="49"/>
        <v>5.6579147867681402E-3</v>
      </c>
      <c r="G529">
        <v>6.6</v>
      </c>
      <c r="H529" s="35">
        <f t="shared" si="50"/>
        <v>-4.0404545454545112E-3</v>
      </c>
      <c r="J529">
        <v>22.448229000000001</v>
      </c>
      <c r="K529" s="35">
        <f t="shared" si="51"/>
        <v>2.2608153186605473E-2</v>
      </c>
      <c r="M529">
        <v>12.484999999999999</v>
      </c>
      <c r="N529" s="35">
        <f t="shared" si="52"/>
        <v>5.2062474969964984E-3</v>
      </c>
      <c r="P529">
        <v>40.165774999999996</v>
      </c>
      <c r="Q529" s="35">
        <f t="shared" si="53"/>
        <v>2.0146331049257747E-2</v>
      </c>
    </row>
    <row r="530" spans="1:17" x14ac:dyDescent="0.4">
      <c r="A530" s="87">
        <v>41313</v>
      </c>
      <c r="B530">
        <v>24.692132999999998</v>
      </c>
      <c r="C530" s="31">
        <f t="shared" si="48"/>
        <v>1.1540355788623086E-2</v>
      </c>
      <c r="D530">
        <v>1517.93</v>
      </c>
      <c r="E530" s="31">
        <f t="shared" si="49"/>
        <v>-6.0608855480824065E-4</v>
      </c>
      <c r="G530">
        <v>6.5733329999999999</v>
      </c>
      <c r="H530" s="35">
        <f t="shared" si="50"/>
        <v>-1.9269676433553599E-2</v>
      </c>
      <c r="J530">
        <v>22.955742000000001</v>
      </c>
      <c r="K530" s="35">
        <f t="shared" si="51"/>
        <v>1.3422611214222476E-2</v>
      </c>
      <c r="M530">
        <v>12.55</v>
      </c>
      <c r="N530" s="35">
        <f t="shared" si="52"/>
        <v>-7.5697211155378993E-3</v>
      </c>
      <c r="P530">
        <v>40.974967999999997</v>
      </c>
      <c r="Q530" s="35">
        <f t="shared" si="53"/>
        <v>1.519073791589044E-3</v>
      </c>
    </row>
    <row r="531" spans="1:17" x14ac:dyDescent="0.4">
      <c r="A531" s="87">
        <v>41316</v>
      </c>
      <c r="B531">
        <v>24.977088999999999</v>
      </c>
      <c r="C531" s="31">
        <f t="shared" si="48"/>
        <v>-2.3543976641953986E-3</v>
      </c>
      <c r="D531">
        <v>1517.01</v>
      </c>
      <c r="E531" s="31">
        <f t="shared" si="49"/>
        <v>1.5952432745994245E-3</v>
      </c>
      <c r="G531">
        <v>6.4466669999999997</v>
      </c>
      <c r="H531" s="35">
        <f t="shared" si="50"/>
        <v>4.6535674946449456E-3</v>
      </c>
      <c r="J531">
        <v>23.263867999999999</v>
      </c>
      <c r="K531" s="35">
        <f t="shared" si="51"/>
        <v>6.0384627354316857E-3</v>
      </c>
      <c r="M531">
        <v>12.455</v>
      </c>
      <c r="N531" s="35">
        <f t="shared" si="52"/>
        <v>-2.0072260136491655E-3</v>
      </c>
      <c r="P531">
        <v>41.037211999999997</v>
      </c>
      <c r="Q531" s="35">
        <f t="shared" si="53"/>
        <v>7.3671427776332704E-3</v>
      </c>
    </row>
    <row r="532" spans="1:17" x14ac:dyDescent="0.4">
      <c r="A532" s="87">
        <v>41317</v>
      </c>
      <c r="B532">
        <v>24.918282999999999</v>
      </c>
      <c r="C532" s="31">
        <f t="shared" si="48"/>
        <v>-9.6203658976020904E-3</v>
      </c>
      <c r="D532">
        <v>1519.43</v>
      </c>
      <c r="E532" s="31">
        <f t="shared" si="49"/>
        <v>5.9232738592752781E-4</v>
      </c>
      <c r="G532">
        <v>6.476667</v>
      </c>
      <c r="H532" s="35">
        <f t="shared" si="50"/>
        <v>7.2052492431678361E-3</v>
      </c>
      <c r="J532">
        <v>23.404346</v>
      </c>
      <c r="K532" s="35">
        <f t="shared" si="51"/>
        <v>1.3165546262219824E-2</v>
      </c>
      <c r="M532">
        <v>12.43</v>
      </c>
      <c r="N532" s="35">
        <f t="shared" si="52"/>
        <v>-2.0514883346741675E-2</v>
      </c>
      <c r="P532">
        <v>41.339539000000002</v>
      </c>
      <c r="Q532" s="35">
        <f t="shared" si="53"/>
        <v>6.2379263590722784E-3</v>
      </c>
    </row>
    <row r="533" spans="1:17" x14ac:dyDescent="0.4">
      <c r="A533" s="87">
        <v>41318</v>
      </c>
      <c r="B533">
        <v>24.678560000000001</v>
      </c>
      <c r="C533" s="31">
        <f t="shared" si="48"/>
        <v>1.0997400172457095E-3</v>
      </c>
      <c r="D533">
        <v>1520.33</v>
      </c>
      <c r="E533" s="31">
        <f t="shared" si="49"/>
        <v>6.9063953220694317E-4</v>
      </c>
      <c r="G533">
        <v>6.523333</v>
      </c>
      <c r="H533" s="35">
        <f t="shared" si="50"/>
        <v>0.12263669507596804</v>
      </c>
      <c r="J533">
        <v>23.712477</v>
      </c>
      <c r="K533" s="35">
        <f t="shared" si="51"/>
        <v>2.3887044782373509E-2</v>
      </c>
      <c r="M533">
        <v>12.175000000000001</v>
      </c>
      <c r="N533" s="35">
        <f t="shared" si="52"/>
        <v>4.1067761806980645E-3</v>
      </c>
      <c r="P533">
        <v>41.597411999999998</v>
      </c>
      <c r="Q533" s="35">
        <f t="shared" si="53"/>
        <v>-7.6955268274862074E-3</v>
      </c>
    </row>
    <row r="534" spans="1:17" x14ac:dyDescent="0.4">
      <c r="A534" s="87">
        <v>41319</v>
      </c>
      <c r="B534">
        <v>24.7057</v>
      </c>
      <c r="C534" s="31">
        <f t="shared" si="48"/>
        <v>6.0417231650995423E-3</v>
      </c>
      <c r="D534">
        <v>1521.38</v>
      </c>
      <c r="E534" s="31">
        <f t="shared" si="49"/>
        <v>-1.0451037873510532E-3</v>
      </c>
      <c r="G534">
        <v>7.3233329999999999</v>
      </c>
      <c r="H534" s="35">
        <f t="shared" si="50"/>
        <v>-9.5584892834997791E-3</v>
      </c>
      <c r="J534">
        <v>24.278898000000002</v>
      </c>
      <c r="K534" s="35">
        <f t="shared" si="51"/>
        <v>-1.5304401377690308E-2</v>
      </c>
      <c r="M534">
        <v>12.225</v>
      </c>
      <c r="N534" s="35">
        <f t="shared" si="52"/>
        <v>1.3292433537832282E-2</v>
      </c>
      <c r="P534">
        <v>41.277298000000002</v>
      </c>
      <c r="Q534" s="35">
        <f t="shared" si="53"/>
        <v>7.7552072327989269E-3</v>
      </c>
    </row>
    <row r="535" spans="1:17" x14ac:dyDescent="0.4">
      <c r="A535" s="87">
        <v>41320</v>
      </c>
      <c r="B535">
        <v>24.854965</v>
      </c>
      <c r="C535" s="31">
        <f t="shared" si="48"/>
        <v>-8.7353573018508872E-3</v>
      </c>
      <c r="D535">
        <v>1519.79</v>
      </c>
      <c r="E535" s="31">
        <f t="shared" si="49"/>
        <v>7.3365399166990773E-3</v>
      </c>
      <c r="G535">
        <v>7.2533329999999996</v>
      </c>
      <c r="H535" s="35">
        <f t="shared" si="50"/>
        <v>5.9743568922039914E-3</v>
      </c>
      <c r="J535">
        <v>23.907323999999999</v>
      </c>
      <c r="K535" s="35">
        <f t="shared" si="51"/>
        <v>2.0936513011661211E-2</v>
      </c>
      <c r="M535">
        <v>12.387499999999999</v>
      </c>
      <c r="N535" s="35">
        <f t="shared" si="52"/>
        <v>4.2381432896064757E-3</v>
      </c>
      <c r="P535">
        <v>41.597411999999998</v>
      </c>
      <c r="Q535" s="35">
        <f t="shared" si="53"/>
        <v>2.7789685569861944E-2</v>
      </c>
    </row>
    <row r="536" spans="1:17" x14ac:dyDescent="0.4">
      <c r="A536" s="87">
        <v>41324</v>
      </c>
      <c r="B536">
        <v>24.637848000000002</v>
      </c>
      <c r="C536" s="31">
        <f t="shared" si="48"/>
        <v>-8.2613140563251013E-3</v>
      </c>
      <c r="D536">
        <v>1530.94</v>
      </c>
      <c r="E536" s="31">
        <f t="shared" si="49"/>
        <v>-1.2404143859328261E-2</v>
      </c>
      <c r="G536">
        <v>7.2966670000000002</v>
      </c>
      <c r="H536" s="35">
        <f t="shared" si="50"/>
        <v>-2.8323479747671146E-2</v>
      </c>
      <c r="J536">
        <v>24.407859999999999</v>
      </c>
      <c r="K536" s="35">
        <f t="shared" si="51"/>
        <v>2.6098560054016117E-3</v>
      </c>
      <c r="M536">
        <v>12.44</v>
      </c>
      <c r="N536" s="35">
        <f t="shared" si="52"/>
        <v>-2.0096463022508039E-2</v>
      </c>
      <c r="P536">
        <v>42.753391000000001</v>
      </c>
      <c r="Q536" s="35">
        <f t="shared" si="53"/>
        <v>-6.6555890268446402E-3</v>
      </c>
    </row>
    <row r="537" spans="1:17" x14ac:dyDescent="0.4">
      <c r="A537" s="87">
        <v>41325</v>
      </c>
      <c r="B537">
        <v>24.434307</v>
      </c>
      <c r="C537" s="31">
        <f t="shared" si="48"/>
        <v>9.6260147668604037E-3</v>
      </c>
      <c r="D537">
        <v>1511.95</v>
      </c>
      <c r="E537" s="31">
        <f t="shared" si="49"/>
        <v>-6.3031184893680165E-3</v>
      </c>
      <c r="G537">
        <v>7.09</v>
      </c>
      <c r="H537" s="35">
        <f t="shared" si="50"/>
        <v>-2.7268406205923832E-2</v>
      </c>
      <c r="J537">
        <v>24.471561000000001</v>
      </c>
      <c r="K537" s="35">
        <f t="shared" si="51"/>
        <v>5.9687814765882655E-2</v>
      </c>
      <c r="M537">
        <v>12.19</v>
      </c>
      <c r="N537" s="35">
        <f t="shared" si="52"/>
        <v>-2.091878589007375E-2</v>
      </c>
      <c r="P537">
        <v>42.468842000000002</v>
      </c>
      <c r="Q537" s="35">
        <f t="shared" si="53"/>
        <v>-1.7587976615891707E-2</v>
      </c>
    </row>
    <row r="538" spans="1:17" x14ac:dyDescent="0.4">
      <c r="A538" s="87">
        <v>41326</v>
      </c>
      <c r="B538">
        <v>24.669512000000001</v>
      </c>
      <c r="C538" s="31">
        <f t="shared" si="48"/>
        <v>-1.2835276190302932E-3</v>
      </c>
      <c r="D538">
        <v>1502.42</v>
      </c>
      <c r="E538" s="31">
        <f t="shared" si="49"/>
        <v>8.7725136779328253E-3</v>
      </c>
      <c r="G538">
        <v>6.8966669999999999</v>
      </c>
      <c r="H538" s="35">
        <f t="shared" si="50"/>
        <v>-8.2165776599044185E-3</v>
      </c>
      <c r="J538">
        <v>25.932214999999999</v>
      </c>
      <c r="K538" s="35">
        <f t="shared" si="51"/>
        <v>-1.3862140198976478E-2</v>
      </c>
      <c r="M538">
        <v>11.935</v>
      </c>
      <c r="N538" s="35">
        <f t="shared" si="52"/>
        <v>-1.026392961876837E-2</v>
      </c>
      <c r="P538">
        <v>41.721901000000003</v>
      </c>
      <c r="Q538" s="35">
        <f t="shared" si="53"/>
        <v>-7.2463141121015756E-3</v>
      </c>
    </row>
    <row r="539" spans="1:17" x14ac:dyDescent="0.4">
      <c r="A539" s="87">
        <v>41327</v>
      </c>
      <c r="B539">
        <v>24.637848000000002</v>
      </c>
      <c r="C539" s="31">
        <f t="shared" si="48"/>
        <v>-7.8939930143250674E-3</v>
      </c>
      <c r="D539">
        <v>1515.6</v>
      </c>
      <c r="E539" s="31">
        <f t="shared" si="49"/>
        <v>-1.8309580364212194E-2</v>
      </c>
      <c r="G539">
        <v>6.84</v>
      </c>
      <c r="H539" s="35">
        <f t="shared" si="50"/>
        <v>1.9492690058479914E-3</v>
      </c>
      <c r="J539">
        <v>25.572738999999999</v>
      </c>
      <c r="K539" s="35">
        <f t="shared" si="51"/>
        <v>1.1743442890493729E-2</v>
      </c>
      <c r="M539">
        <v>11.8125</v>
      </c>
      <c r="N539" s="35">
        <f t="shared" si="52"/>
        <v>-1.18518518518519E-2</v>
      </c>
      <c r="P539">
        <v>41.419570999999998</v>
      </c>
      <c r="Q539" s="35">
        <f t="shared" si="53"/>
        <v>-1.781884703730989E-2</v>
      </c>
    </row>
    <row r="540" spans="1:17" x14ac:dyDescent="0.4">
      <c r="A540" s="87">
        <v>41330</v>
      </c>
      <c r="B540">
        <v>24.443356999999999</v>
      </c>
      <c r="C540" s="31">
        <f t="shared" si="48"/>
        <v>4.2560847922812383E-3</v>
      </c>
      <c r="D540">
        <v>1487.85</v>
      </c>
      <c r="E540" s="31">
        <f t="shared" si="49"/>
        <v>6.1094868434318954E-3</v>
      </c>
      <c r="G540">
        <v>6.8533330000000001</v>
      </c>
      <c r="H540" s="35">
        <f t="shared" si="50"/>
        <v>1.0214008278891495E-2</v>
      </c>
      <c r="J540">
        <v>25.873051</v>
      </c>
      <c r="K540" s="35">
        <f t="shared" si="51"/>
        <v>0</v>
      </c>
      <c r="M540">
        <v>11.672499999999999</v>
      </c>
      <c r="N540" s="35">
        <f t="shared" si="52"/>
        <v>1.7991004497751199E-2</v>
      </c>
      <c r="P540">
        <v>40.681522000000001</v>
      </c>
      <c r="Q540" s="35">
        <f t="shared" si="53"/>
        <v>-9.1802366686280935E-3</v>
      </c>
    </row>
    <row r="541" spans="1:17" x14ac:dyDescent="0.4">
      <c r="A541" s="87">
        <v>41331</v>
      </c>
      <c r="B541">
        <v>24.54739</v>
      </c>
      <c r="C541" s="31">
        <f t="shared" si="48"/>
        <v>1.2896686776068733E-3</v>
      </c>
      <c r="D541">
        <v>1496.94</v>
      </c>
      <c r="E541" s="31">
        <f t="shared" si="49"/>
        <v>1.2725960960359101E-2</v>
      </c>
      <c r="G541">
        <v>6.9233330000000004</v>
      </c>
      <c r="H541" s="35">
        <f t="shared" si="50"/>
        <v>-2.8887820360511997E-3</v>
      </c>
      <c r="J541">
        <v>25.873051</v>
      </c>
      <c r="K541" s="35">
        <f t="shared" si="51"/>
        <v>-1.1783264370328804E-2</v>
      </c>
      <c r="M541">
        <v>11.8825</v>
      </c>
      <c r="N541" s="35">
        <f t="shared" si="52"/>
        <v>1.430675362928676E-2</v>
      </c>
      <c r="P541">
        <v>40.308056000000001</v>
      </c>
      <c r="Q541" s="35">
        <f t="shared" si="53"/>
        <v>1.2794861652469592E-2</v>
      </c>
    </row>
    <row r="542" spans="1:17" x14ac:dyDescent="0.4">
      <c r="A542" s="87">
        <v>41332</v>
      </c>
      <c r="B542">
        <v>24.579048</v>
      </c>
      <c r="C542" s="31">
        <f t="shared" si="48"/>
        <v>6.0964525558515987E-3</v>
      </c>
      <c r="D542">
        <v>1515.99</v>
      </c>
      <c r="E542" s="31">
        <f t="shared" si="49"/>
        <v>-8.6412179499861178E-4</v>
      </c>
      <c r="G542">
        <v>6.9033329999999999</v>
      </c>
      <c r="H542" s="35">
        <f t="shared" si="50"/>
        <v>9.1744089413041824E-3</v>
      </c>
      <c r="J542">
        <v>25.568182</v>
      </c>
      <c r="K542" s="35">
        <f t="shared" si="51"/>
        <v>-1.1745770583141217E-2</v>
      </c>
      <c r="M542">
        <v>12.0525</v>
      </c>
      <c r="N542" s="35">
        <f t="shared" si="52"/>
        <v>2.2194565442854187E-2</v>
      </c>
      <c r="P542">
        <v>40.823791999999997</v>
      </c>
      <c r="Q542" s="35">
        <f t="shared" si="53"/>
        <v>-1.5247236219505828E-3</v>
      </c>
    </row>
    <row r="543" spans="1:17" x14ac:dyDescent="0.4">
      <c r="A543" s="87">
        <v>41333</v>
      </c>
      <c r="B543">
        <v>24.728892999999999</v>
      </c>
      <c r="C543" s="31">
        <f t="shared" si="48"/>
        <v>6.6102433295336417E-3</v>
      </c>
      <c r="D543">
        <v>1514.68</v>
      </c>
      <c r="E543" s="31">
        <f t="shared" si="49"/>
        <v>2.3239232049013531E-3</v>
      </c>
      <c r="G543">
        <v>6.9666670000000002</v>
      </c>
      <c r="H543" s="35">
        <f t="shared" si="50"/>
        <v>-1.244023863922307E-2</v>
      </c>
      <c r="J543">
        <v>25.267863999999999</v>
      </c>
      <c r="K543" s="35">
        <f t="shared" si="51"/>
        <v>7.3832121306336602E-3</v>
      </c>
      <c r="M543">
        <v>12.32</v>
      </c>
      <c r="N543" s="35">
        <f t="shared" si="52"/>
        <v>3.6525974025973969E-3</v>
      </c>
      <c r="P543">
        <v>40.761547</v>
      </c>
      <c r="Q543" s="35">
        <f t="shared" si="53"/>
        <v>4.7994498344236256E-3</v>
      </c>
    </row>
    <row r="544" spans="1:17" x14ac:dyDescent="0.4">
      <c r="A544" s="87">
        <v>41334</v>
      </c>
      <c r="B544">
        <v>24.892357000000001</v>
      </c>
      <c r="C544" s="31">
        <f t="shared" si="48"/>
        <v>-1.6415078732801233E-3</v>
      </c>
      <c r="D544">
        <v>1518.2</v>
      </c>
      <c r="E544" s="31">
        <f t="shared" si="49"/>
        <v>4.6107232248715586E-3</v>
      </c>
      <c r="G544">
        <v>6.88</v>
      </c>
      <c r="H544" s="35">
        <f t="shared" si="50"/>
        <v>1.8895348837209287E-2</v>
      </c>
      <c r="J544">
        <v>25.454422000000001</v>
      </c>
      <c r="K544" s="35">
        <f t="shared" si="51"/>
        <v>-1.0368100285286374E-2</v>
      </c>
      <c r="M544">
        <v>12.365</v>
      </c>
      <c r="N544" s="35">
        <f t="shared" si="52"/>
        <v>1.0311362717347311E-2</v>
      </c>
      <c r="P544">
        <v>40.957180000000001</v>
      </c>
      <c r="Q544" s="35">
        <f t="shared" si="53"/>
        <v>-1.0855239545300929E-3</v>
      </c>
    </row>
    <row r="545" spans="1:17" x14ac:dyDescent="0.4">
      <c r="A545" s="87">
        <v>41337</v>
      </c>
      <c r="B545">
        <v>24.851496000000001</v>
      </c>
      <c r="C545" s="31">
        <f t="shared" si="48"/>
        <v>3.1060504365611669E-3</v>
      </c>
      <c r="D545">
        <v>1525.2</v>
      </c>
      <c r="E545" s="31">
        <f t="shared" si="49"/>
        <v>9.5659585628113802E-3</v>
      </c>
      <c r="G545">
        <v>7.01</v>
      </c>
      <c r="H545" s="35">
        <f t="shared" si="50"/>
        <v>1.378987161198289E-2</v>
      </c>
      <c r="J545">
        <v>25.190508000000001</v>
      </c>
      <c r="K545" s="35">
        <f t="shared" si="51"/>
        <v>-1.8064740893672965E-3</v>
      </c>
      <c r="M545">
        <v>12.4925</v>
      </c>
      <c r="N545" s="35">
        <f t="shared" si="52"/>
        <v>-1.2007204322594012E-3</v>
      </c>
      <c r="P545">
        <v>40.91272</v>
      </c>
      <c r="Q545" s="35">
        <f t="shared" si="53"/>
        <v>1.3692636422120097E-2</v>
      </c>
    </row>
    <row r="546" spans="1:17" x14ac:dyDescent="0.4">
      <c r="A546" s="87">
        <v>41338</v>
      </c>
      <c r="B546">
        <v>24.928685999999999</v>
      </c>
      <c r="C546" s="31">
        <f t="shared" si="48"/>
        <v>7.2855023325337038E-3</v>
      </c>
      <c r="D546">
        <v>1539.79</v>
      </c>
      <c r="E546" s="31">
        <f t="shared" si="49"/>
        <v>1.0845634794355548E-3</v>
      </c>
      <c r="G546">
        <v>7.1066669999999998</v>
      </c>
      <c r="H546" s="35">
        <f t="shared" si="50"/>
        <v>-1.8762663285052633E-3</v>
      </c>
      <c r="J546">
        <v>25.145002000000002</v>
      </c>
      <c r="K546" s="35">
        <f t="shared" si="51"/>
        <v>7.4196852320790275E-3</v>
      </c>
      <c r="M546">
        <v>12.477499999999999</v>
      </c>
      <c r="N546" s="35">
        <f t="shared" si="52"/>
        <v>6.010819475055185E-3</v>
      </c>
      <c r="P546">
        <v>41.472923000000002</v>
      </c>
      <c r="Q546" s="35">
        <f t="shared" si="53"/>
        <v>-6.4302195434840219E-4</v>
      </c>
    </row>
    <row r="547" spans="1:17" x14ac:dyDescent="0.4">
      <c r="A547" s="87">
        <v>41339</v>
      </c>
      <c r="B547">
        <v>25.110303999999999</v>
      </c>
      <c r="C547" s="31">
        <f t="shared" si="48"/>
        <v>-1.4464181715999897E-3</v>
      </c>
      <c r="D547">
        <v>1541.46</v>
      </c>
      <c r="E547" s="31">
        <f t="shared" si="49"/>
        <v>1.8164597200056793E-3</v>
      </c>
      <c r="G547">
        <v>7.0933330000000003</v>
      </c>
      <c r="H547" s="35">
        <f t="shared" si="50"/>
        <v>3.2894832372877353E-2</v>
      </c>
      <c r="J547">
        <v>25.331569999999999</v>
      </c>
      <c r="K547" s="35">
        <f t="shared" si="51"/>
        <v>4.3108658484255942E-3</v>
      </c>
      <c r="M547">
        <v>12.5525</v>
      </c>
      <c r="N547" s="35">
        <f t="shared" si="52"/>
        <v>5.7757418840868185E-3</v>
      </c>
      <c r="P547">
        <v>41.446255000000001</v>
      </c>
      <c r="Q547" s="35">
        <f t="shared" si="53"/>
        <v>6.908363614517167E-2</v>
      </c>
    </row>
    <row r="548" spans="1:17" x14ac:dyDescent="0.4">
      <c r="A548" s="87">
        <v>41340</v>
      </c>
      <c r="B548">
        <v>25.073983999999999</v>
      </c>
      <c r="C548" s="31">
        <f t="shared" si="48"/>
        <v>-9.5978365464378448E-3</v>
      </c>
      <c r="D548">
        <v>1544.26</v>
      </c>
      <c r="E548" s="31">
        <f t="shared" si="49"/>
        <v>4.4811106937951333E-3</v>
      </c>
      <c r="G548">
        <v>7.3266669999999996</v>
      </c>
      <c r="H548" s="35">
        <f t="shared" si="50"/>
        <v>-1.137406681646645E-2</v>
      </c>
      <c r="J548">
        <v>25.440771000000002</v>
      </c>
      <c r="K548" s="35">
        <f t="shared" si="51"/>
        <v>-7.1522989613810085E-4</v>
      </c>
      <c r="M548">
        <v>12.625</v>
      </c>
      <c r="N548" s="35">
        <f t="shared" si="52"/>
        <v>-2.693069306930692E-2</v>
      </c>
      <c r="P548">
        <v>44.309513000000003</v>
      </c>
      <c r="Q548" s="35">
        <f t="shared" si="53"/>
        <v>-6.0203324735255588E-3</v>
      </c>
    </row>
    <row r="549" spans="1:17" x14ac:dyDescent="0.4">
      <c r="A549" s="87">
        <v>41341</v>
      </c>
      <c r="B549">
        <v>24.833328000000002</v>
      </c>
      <c r="C549" s="31">
        <f t="shared" si="48"/>
        <v>-2.9256247893960294E-3</v>
      </c>
      <c r="D549">
        <v>1551.18</v>
      </c>
      <c r="E549" s="31">
        <f t="shared" si="49"/>
        <v>3.2491393648705911E-3</v>
      </c>
      <c r="G549">
        <v>7.2433329999999998</v>
      </c>
      <c r="H549" s="35">
        <f t="shared" si="50"/>
        <v>-2.3009573079133625E-2</v>
      </c>
      <c r="J549">
        <v>25.422574999999998</v>
      </c>
      <c r="K549" s="35">
        <f t="shared" si="51"/>
        <v>9.1281469324016803E-3</v>
      </c>
      <c r="M549">
        <v>12.285</v>
      </c>
      <c r="N549" s="35">
        <f t="shared" si="52"/>
        <v>-9.3610093610093786E-3</v>
      </c>
      <c r="P549">
        <v>44.042755</v>
      </c>
      <c r="Q549" s="35">
        <f t="shared" si="53"/>
        <v>2.4025722278272633E-2</v>
      </c>
    </row>
    <row r="550" spans="1:17" x14ac:dyDescent="0.4">
      <c r="A550" s="87">
        <v>41344</v>
      </c>
      <c r="B550">
        <v>24.760674999999999</v>
      </c>
      <c r="C550" s="31">
        <f t="shared" si="48"/>
        <v>-1.9071774093396068E-2</v>
      </c>
      <c r="D550">
        <v>1556.22</v>
      </c>
      <c r="E550" s="31">
        <f t="shared" si="49"/>
        <v>-2.4032591792934217E-3</v>
      </c>
      <c r="G550">
        <v>7.0766669999999996</v>
      </c>
      <c r="H550" s="35">
        <f t="shared" si="50"/>
        <v>-1.2717851497039476E-2</v>
      </c>
      <c r="J550">
        <v>25.654636</v>
      </c>
      <c r="K550" s="35">
        <f t="shared" si="51"/>
        <v>-4.9659250671106958E-3</v>
      </c>
      <c r="M550">
        <v>12.17</v>
      </c>
      <c r="N550" s="35">
        <f t="shared" si="52"/>
        <v>-3.4921939194741515E-3</v>
      </c>
      <c r="P550">
        <v>45.100914000000003</v>
      </c>
      <c r="Q550" s="35">
        <f t="shared" si="53"/>
        <v>8.2807634452817854E-3</v>
      </c>
    </row>
    <row r="551" spans="1:17" x14ac:dyDescent="0.4">
      <c r="A551" s="87">
        <v>41345</v>
      </c>
      <c r="B551">
        <v>24.288444999999999</v>
      </c>
      <c r="C551" s="31">
        <f t="shared" si="48"/>
        <v>2.5424764738953033E-2</v>
      </c>
      <c r="D551">
        <v>1552.48</v>
      </c>
      <c r="E551" s="31">
        <f t="shared" si="49"/>
        <v>1.3140265897144978E-3</v>
      </c>
      <c r="G551">
        <v>6.9866669999999997</v>
      </c>
      <c r="H551" s="35">
        <f t="shared" si="50"/>
        <v>2.4332059907821561E-2</v>
      </c>
      <c r="J551">
        <v>25.527237</v>
      </c>
      <c r="K551" s="35">
        <f t="shared" si="51"/>
        <v>2.7985402415467122E-2</v>
      </c>
      <c r="M551">
        <v>12.1275</v>
      </c>
      <c r="N551" s="35">
        <f t="shared" si="52"/>
        <v>2.4737167594310511E-2</v>
      </c>
      <c r="P551">
        <v>45.474384000000001</v>
      </c>
      <c r="Q551" s="35">
        <f t="shared" si="53"/>
        <v>4.4974990755234801E-3</v>
      </c>
    </row>
    <row r="552" spans="1:17" x14ac:dyDescent="0.4">
      <c r="A552" s="87">
        <v>41346</v>
      </c>
      <c r="B552">
        <v>24.905972999999999</v>
      </c>
      <c r="C552" s="31">
        <f t="shared" si="48"/>
        <v>-2.9167702060866225E-3</v>
      </c>
      <c r="D552">
        <v>1554.52</v>
      </c>
      <c r="E552" s="31">
        <f t="shared" si="49"/>
        <v>5.6030157218948853E-3</v>
      </c>
      <c r="G552">
        <v>7.1566669999999997</v>
      </c>
      <c r="H552" s="35">
        <f t="shared" si="50"/>
        <v>1.7233301479585482E-2</v>
      </c>
      <c r="J552">
        <v>26.241627000000001</v>
      </c>
      <c r="K552" s="35">
        <f t="shared" si="51"/>
        <v>6.9374509438756401E-4</v>
      </c>
      <c r="M552">
        <v>12.4275</v>
      </c>
      <c r="N552" s="35">
        <f t="shared" si="52"/>
        <v>2.7559847113256836E-2</v>
      </c>
      <c r="P552">
        <v>45.678905</v>
      </c>
      <c r="Q552" s="35">
        <f t="shared" si="53"/>
        <v>0</v>
      </c>
    </row>
    <row r="553" spans="1:17" x14ac:dyDescent="0.4">
      <c r="A553" s="87">
        <v>41347</v>
      </c>
      <c r="B553">
        <v>24.833328000000002</v>
      </c>
      <c r="C553" s="31">
        <f t="shared" si="48"/>
        <v>1.645812433999954E-3</v>
      </c>
      <c r="D553">
        <v>1563.23</v>
      </c>
      <c r="E553" s="31">
        <f t="shared" si="49"/>
        <v>-1.6184438630271762E-3</v>
      </c>
      <c r="G553">
        <v>7.28</v>
      </c>
      <c r="H553" s="35">
        <f t="shared" si="50"/>
        <v>-8.2417582417583096E-3</v>
      </c>
      <c r="J553">
        <v>26.259831999999999</v>
      </c>
      <c r="K553" s="35">
        <f t="shared" si="51"/>
        <v>4.6785143179895357E-3</v>
      </c>
      <c r="M553">
        <v>12.77</v>
      </c>
      <c r="N553" s="35">
        <f t="shared" si="52"/>
        <v>-8.2223962411903228E-3</v>
      </c>
      <c r="P553">
        <v>45.678905</v>
      </c>
      <c r="Q553" s="35">
        <f t="shared" si="53"/>
        <v>1.421060771925242E-2</v>
      </c>
    </row>
    <row r="554" spans="1:17" x14ac:dyDescent="0.4">
      <c r="A554" s="87">
        <v>41348</v>
      </c>
      <c r="B554">
        <v>24.874199000000001</v>
      </c>
      <c r="C554" s="31">
        <f t="shared" si="48"/>
        <v>-1.1318113198338671E-2</v>
      </c>
      <c r="D554">
        <v>1560.7</v>
      </c>
      <c r="E554" s="31">
        <f t="shared" si="49"/>
        <v>-5.5103479208048547E-3</v>
      </c>
      <c r="G554">
        <v>7.22</v>
      </c>
      <c r="H554" s="35">
        <f t="shared" si="50"/>
        <v>-7.8486149584487564E-3</v>
      </c>
      <c r="J554">
        <v>26.382688999999999</v>
      </c>
      <c r="K554" s="35">
        <f t="shared" si="51"/>
        <v>-4.1392293257142328E-3</v>
      </c>
      <c r="M554">
        <v>12.664999999999999</v>
      </c>
      <c r="N554" s="35">
        <f t="shared" si="52"/>
        <v>-8.8827477299643857E-3</v>
      </c>
      <c r="P554">
        <v>46.328029999999998</v>
      </c>
      <c r="Q554" s="35">
        <f t="shared" si="53"/>
        <v>-6.7178768447524705E-3</v>
      </c>
    </row>
    <row r="555" spans="1:17" x14ac:dyDescent="0.4">
      <c r="A555" s="87">
        <v>41351</v>
      </c>
      <c r="B555">
        <v>24.592669999999998</v>
      </c>
      <c r="C555" s="31">
        <f t="shared" si="48"/>
        <v>-6.0930757010116887E-3</v>
      </c>
      <c r="D555">
        <v>1552.1</v>
      </c>
      <c r="E555" s="31">
        <f t="shared" si="49"/>
        <v>-2.4225243218864707E-3</v>
      </c>
      <c r="G555">
        <v>7.1633329999999997</v>
      </c>
      <c r="H555" s="35">
        <f t="shared" si="50"/>
        <v>-1.8147976647183636E-2</v>
      </c>
      <c r="J555">
        <v>26.273485000000001</v>
      </c>
      <c r="K555" s="35">
        <f t="shared" si="51"/>
        <v>1.3681930661273151E-2</v>
      </c>
      <c r="M555">
        <v>12.5525</v>
      </c>
      <c r="N555" s="35">
        <f t="shared" si="52"/>
        <v>-3.4455287791276719E-2</v>
      </c>
      <c r="P555">
        <v>46.016804</v>
      </c>
      <c r="Q555" s="35">
        <f t="shared" si="53"/>
        <v>-6.376844424049938E-3</v>
      </c>
    </row>
    <row r="556" spans="1:17" x14ac:dyDescent="0.4">
      <c r="A556" s="87">
        <v>41352</v>
      </c>
      <c r="B556">
        <v>24.442824999999999</v>
      </c>
      <c r="C556" s="31">
        <f t="shared" si="48"/>
        <v>1.8576862535324888E-2</v>
      </c>
      <c r="D556">
        <v>1548.34</v>
      </c>
      <c r="E556" s="31">
        <f t="shared" si="49"/>
        <v>6.6974953821512841E-3</v>
      </c>
      <c r="G556">
        <v>7.0333329999999998</v>
      </c>
      <c r="H556" s="35">
        <f t="shared" si="50"/>
        <v>4.2654030457537342E-3</v>
      </c>
      <c r="J556">
        <v>26.632957000000001</v>
      </c>
      <c r="K556" s="35">
        <f t="shared" si="51"/>
        <v>9.0552843981987919E-3</v>
      </c>
      <c r="M556">
        <v>12.12</v>
      </c>
      <c r="N556" s="35">
        <f t="shared" si="52"/>
        <v>2.3308580858085862E-2</v>
      </c>
      <c r="P556">
        <v>45.723362000000002</v>
      </c>
      <c r="Q556" s="35">
        <f t="shared" si="53"/>
        <v>-4.6673295808825057E-3</v>
      </c>
    </row>
    <row r="557" spans="1:17" x14ac:dyDescent="0.4">
      <c r="A557" s="87">
        <v>41353</v>
      </c>
      <c r="B557">
        <v>24.896896000000002</v>
      </c>
      <c r="C557" s="31">
        <f t="shared" si="48"/>
        <v>-2.2432957104371678E-2</v>
      </c>
      <c r="D557">
        <v>1558.71</v>
      </c>
      <c r="E557" s="31">
        <f t="shared" si="49"/>
        <v>-8.2824900077628823E-3</v>
      </c>
      <c r="G557">
        <v>7.0633330000000001</v>
      </c>
      <c r="H557" s="35">
        <f t="shared" si="50"/>
        <v>-2.8787117922940877E-2</v>
      </c>
      <c r="J557">
        <v>26.874126</v>
      </c>
      <c r="K557" s="35">
        <f t="shared" si="51"/>
        <v>-6.2649479279810408E-3</v>
      </c>
      <c r="M557">
        <v>12.4025</v>
      </c>
      <c r="N557" s="35">
        <f t="shared" si="52"/>
        <v>-2.4994960693408626E-2</v>
      </c>
      <c r="P557">
        <v>45.509956000000003</v>
      </c>
      <c r="Q557" s="35">
        <f t="shared" si="53"/>
        <v>-1.778046104900664E-2</v>
      </c>
    </row>
    <row r="558" spans="1:17" x14ac:dyDescent="0.4">
      <c r="A558" s="87">
        <v>41354</v>
      </c>
      <c r="B558">
        <v>24.338384999999999</v>
      </c>
      <c r="C558" s="31">
        <f t="shared" si="48"/>
        <v>0.11063416902970352</v>
      </c>
      <c r="D558">
        <v>1545.8</v>
      </c>
      <c r="E558" s="31">
        <f t="shared" si="49"/>
        <v>7.1742786906457143E-3</v>
      </c>
      <c r="G558">
        <v>6.86</v>
      </c>
      <c r="H558" s="35">
        <f t="shared" si="50"/>
        <v>1.4091399416909629E-2</v>
      </c>
      <c r="J558">
        <v>26.705760999999999</v>
      </c>
      <c r="K558" s="35">
        <f t="shared" si="51"/>
        <v>3.4082533727468632E-4</v>
      </c>
      <c r="M558">
        <v>12.092499999999999</v>
      </c>
      <c r="N558" s="35">
        <f t="shared" si="52"/>
        <v>4.6102956377920286E-2</v>
      </c>
      <c r="P558">
        <v>44.700767999999997</v>
      </c>
      <c r="Q558" s="35">
        <f t="shared" si="53"/>
        <v>3.6005600619658323E-2</v>
      </c>
    </row>
    <row r="559" spans="1:17" x14ac:dyDescent="0.4">
      <c r="A559" s="87">
        <v>41355</v>
      </c>
      <c r="B559">
        <v>27.031041999999999</v>
      </c>
      <c r="C559" s="31">
        <f t="shared" si="48"/>
        <v>5.0423509385983506E-4</v>
      </c>
      <c r="D559">
        <v>1556.89</v>
      </c>
      <c r="E559" s="31">
        <f t="shared" si="49"/>
        <v>-3.3399919069427159E-3</v>
      </c>
      <c r="G559">
        <v>6.9566670000000004</v>
      </c>
      <c r="H559" s="35">
        <f t="shared" si="50"/>
        <v>-9.104072395588322E-3</v>
      </c>
      <c r="J559">
        <v>26.714863000000001</v>
      </c>
      <c r="K559" s="35">
        <f t="shared" si="51"/>
        <v>-8.68666255185363E-3</v>
      </c>
      <c r="M559">
        <v>12.65</v>
      </c>
      <c r="N559" s="35">
        <f t="shared" si="52"/>
        <v>2.1739130434782496E-3</v>
      </c>
      <c r="P559">
        <v>46.310245999999999</v>
      </c>
      <c r="Q559" s="35">
        <f t="shared" si="53"/>
        <v>3.8401868994604156E-4</v>
      </c>
    </row>
    <row r="560" spans="1:17" x14ac:dyDescent="0.4">
      <c r="A560" s="87">
        <v>41358</v>
      </c>
      <c r="B560">
        <v>27.044671999999998</v>
      </c>
      <c r="C560" s="31">
        <f t="shared" si="48"/>
        <v>-1.5113143172894726E-3</v>
      </c>
      <c r="D560">
        <v>1551.69</v>
      </c>
      <c r="E560" s="31">
        <f t="shared" si="49"/>
        <v>7.7850601602123667E-3</v>
      </c>
      <c r="G560">
        <v>6.8933330000000002</v>
      </c>
      <c r="H560" s="35">
        <f t="shared" si="50"/>
        <v>-2.3210832843850737E-2</v>
      </c>
      <c r="J560">
        <v>26.482800000000001</v>
      </c>
      <c r="K560" s="35">
        <f t="shared" si="51"/>
        <v>4.8107828477350388E-3</v>
      </c>
      <c r="M560">
        <v>12.6775</v>
      </c>
      <c r="N560" s="35">
        <f t="shared" si="52"/>
        <v>-1.1831985801617486E-3</v>
      </c>
      <c r="P560">
        <v>46.328029999999998</v>
      </c>
      <c r="Q560" s="35">
        <f t="shared" si="53"/>
        <v>1.6698594781604237E-2</v>
      </c>
    </row>
    <row r="561" spans="1:17" x14ac:dyDescent="0.4">
      <c r="A561" s="87">
        <v>41359</v>
      </c>
      <c r="B561">
        <v>27.003799000000001</v>
      </c>
      <c r="C561" s="31">
        <f t="shared" si="48"/>
        <v>-1.7151401549093219E-2</v>
      </c>
      <c r="D561">
        <v>1563.77</v>
      </c>
      <c r="E561" s="31">
        <f t="shared" si="49"/>
        <v>-5.8832181203122757E-4</v>
      </c>
      <c r="G561">
        <v>6.733333</v>
      </c>
      <c r="H561" s="35">
        <f t="shared" si="50"/>
        <v>6.0891092123321416E-2</v>
      </c>
      <c r="J561">
        <v>26.610202999999998</v>
      </c>
      <c r="K561" s="35">
        <f t="shared" si="51"/>
        <v>2.565331801489931E-3</v>
      </c>
      <c r="M561">
        <v>12.6625</v>
      </c>
      <c r="N561" s="35">
        <f t="shared" si="52"/>
        <v>6.3178677196446256E-3</v>
      </c>
      <c r="P561">
        <v>47.101643000000003</v>
      </c>
      <c r="Q561" s="35">
        <f t="shared" si="53"/>
        <v>-1.8500968214633182E-2</v>
      </c>
    </row>
    <row r="562" spans="1:17" x14ac:dyDescent="0.4">
      <c r="A562" s="87">
        <v>41360</v>
      </c>
      <c r="B562">
        <v>26.540645999999999</v>
      </c>
      <c r="C562" s="31">
        <f t="shared" si="48"/>
        <v>9.5810403409171546E-3</v>
      </c>
      <c r="D562">
        <v>1562.85</v>
      </c>
      <c r="E562" s="31">
        <f t="shared" si="49"/>
        <v>4.0566913011486358E-3</v>
      </c>
      <c r="G562">
        <v>7.1433330000000002</v>
      </c>
      <c r="H562" s="35">
        <f t="shared" si="50"/>
        <v>-1.3065749559764375E-2</v>
      </c>
      <c r="J562">
        <v>26.678467000000001</v>
      </c>
      <c r="K562" s="35">
        <f t="shared" si="51"/>
        <v>-1.2792114329507841E-2</v>
      </c>
      <c r="M562">
        <v>12.7425</v>
      </c>
      <c r="N562" s="35">
        <f t="shared" si="52"/>
        <v>4.5124583088091818E-3</v>
      </c>
      <c r="P562">
        <v>46.230217000000003</v>
      </c>
      <c r="Q562" s="35">
        <f t="shared" si="53"/>
        <v>2.1157806808476593E-3</v>
      </c>
    </row>
    <row r="563" spans="1:17" x14ac:dyDescent="0.4">
      <c r="A563" s="87">
        <v>41361</v>
      </c>
      <c r="B563">
        <v>26.794933</v>
      </c>
      <c r="C563" s="31">
        <f t="shared" si="48"/>
        <v>-1.2709753743366347E-2</v>
      </c>
      <c r="D563">
        <v>1569.19</v>
      </c>
      <c r="E563" s="31">
        <f t="shared" si="49"/>
        <v>-4.4736456388327619E-3</v>
      </c>
      <c r="G563">
        <v>7.05</v>
      </c>
      <c r="H563" s="35">
        <f t="shared" si="50"/>
        <v>-7.0921985815602584E-3</v>
      </c>
      <c r="J563">
        <v>26.337192999999999</v>
      </c>
      <c r="K563" s="35">
        <f t="shared" si="51"/>
        <v>-1.3994581730862489E-2</v>
      </c>
      <c r="M563">
        <v>12.8</v>
      </c>
      <c r="N563" s="35">
        <f t="shared" si="52"/>
        <v>-1.2500000000000011E-2</v>
      </c>
      <c r="P563">
        <v>46.328029999999998</v>
      </c>
      <c r="Q563" s="35">
        <f t="shared" si="53"/>
        <v>-2.6872068594326389E-3</v>
      </c>
    </row>
    <row r="564" spans="1:17" x14ac:dyDescent="0.4">
      <c r="A564" s="87">
        <v>41365</v>
      </c>
      <c r="B564">
        <v>26.454376</v>
      </c>
      <c r="C564" s="31">
        <f t="shared" si="48"/>
        <v>1.098517689474136E-2</v>
      </c>
      <c r="D564">
        <v>1562.17</v>
      </c>
      <c r="E564" s="31">
        <f t="shared" si="49"/>
        <v>5.1722923881523308E-3</v>
      </c>
      <c r="G564">
        <v>7</v>
      </c>
      <c r="H564" s="35">
        <f t="shared" si="50"/>
        <v>7.1428571428571175E-3</v>
      </c>
      <c r="J564">
        <v>25.968615</v>
      </c>
      <c r="K564" s="35">
        <f t="shared" si="51"/>
        <v>1.6470689715258276E-2</v>
      </c>
      <c r="M564">
        <v>12.64</v>
      </c>
      <c r="N564" s="35">
        <f t="shared" si="52"/>
        <v>2.0965189873417625E-2</v>
      </c>
      <c r="P564">
        <v>46.203536999999997</v>
      </c>
      <c r="Q564" s="35">
        <f t="shared" si="53"/>
        <v>4.0416169870285219E-3</v>
      </c>
    </row>
    <row r="565" spans="1:17" x14ac:dyDescent="0.4">
      <c r="A565" s="87">
        <v>41366</v>
      </c>
      <c r="B565">
        <v>26.744982</v>
      </c>
      <c r="C565" s="31">
        <f t="shared" si="48"/>
        <v>1.6971407944866746E-4</v>
      </c>
      <c r="D565">
        <v>1570.25</v>
      </c>
      <c r="E565" s="31">
        <f t="shared" si="49"/>
        <v>-1.0546091386721825E-2</v>
      </c>
      <c r="G565">
        <v>7.05</v>
      </c>
      <c r="H565" s="35">
        <f t="shared" si="50"/>
        <v>-1.2293191489361616E-2</v>
      </c>
      <c r="J565">
        <v>26.396336000000002</v>
      </c>
      <c r="K565" s="35">
        <f t="shared" si="51"/>
        <v>8.4470814434245197E-3</v>
      </c>
      <c r="M565">
        <v>12.904999999999999</v>
      </c>
      <c r="N565" s="35">
        <f t="shared" si="52"/>
        <v>3.157690817512597E-2</v>
      </c>
      <c r="P565">
        <v>46.390273999999998</v>
      </c>
      <c r="Q565" s="35">
        <f t="shared" si="53"/>
        <v>-2.6836013083259883E-3</v>
      </c>
    </row>
    <row r="566" spans="1:17" x14ac:dyDescent="0.4">
      <c r="A566" s="87">
        <v>41367</v>
      </c>
      <c r="B566">
        <v>26.749521000000001</v>
      </c>
      <c r="C566" s="31">
        <f t="shared" si="48"/>
        <v>7.2993456593110012E-3</v>
      </c>
      <c r="D566">
        <v>1553.69</v>
      </c>
      <c r="E566" s="31">
        <f t="shared" si="49"/>
        <v>4.0484266488166644E-3</v>
      </c>
      <c r="G566">
        <v>6.9633330000000004</v>
      </c>
      <c r="H566" s="35">
        <f t="shared" si="50"/>
        <v>9.095357065359265E-3</v>
      </c>
      <c r="J566">
        <v>26.619308</v>
      </c>
      <c r="K566" s="35">
        <f t="shared" si="51"/>
        <v>9.9144200142242903E-3</v>
      </c>
      <c r="M566">
        <v>13.3125</v>
      </c>
      <c r="N566" s="35">
        <f t="shared" si="52"/>
        <v>-3.7558685446015261E-4</v>
      </c>
      <c r="P566">
        <v>46.265780999999997</v>
      </c>
      <c r="Q566" s="35">
        <f t="shared" si="53"/>
        <v>-1.5373781326634157E-3</v>
      </c>
    </row>
    <row r="567" spans="1:17" x14ac:dyDescent="0.4">
      <c r="A567" s="87">
        <v>41368</v>
      </c>
      <c r="B567">
        <v>26.944775</v>
      </c>
      <c r="C567" s="31">
        <f t="shared" si="48"/>
        <v>-6.2352348460879463E-3</v>
      </c>
      <c r="D567">
        <v>1559.98</v>
      </c>
      <c r="E567" s="31">
        <f t="shared" si="49"/>
        <v>-4.2949268580366705E-3</v>
      </c>
      <c r="G567">
        <v>7.0266669999999998</v>
      </c>
      <c r="H567" s="35">
        <f t="shared" si="50"/>
        <v>-2.3244875557643457E-2</v>
      </c>
      <c r="J567">
        <v>26.883223000000001</v>
      </c>
      <c r="K567" s="35">
        <f t="shared" si="51"/>
        <v>-6.4318552875896112E-3</v>
      </c>
      <c r="M567">
        <v>13.307499999999999</v>
      </c>
      <c r="N567" s="35">
        <f t="shared" si="52"/>
        <v>-3.5694157430020239E-3</v>
      </c>
      <c r="P567">
        <v>46.194653000000002</v>
      </c>
      <c r="Q567" s="35">
        <f t="shared" si="53"/>
        <v>-8.6622795932680997E-3</v>
      </c>
    </row>
    <row r="568" spans="1:17" x14ac:dyDescent="0.4">
      <c r="A568" s="87">
        <v>41369</v>
      </c>
      <c r="B568">
        <v>26.776768000000001</v>
      </c>
      <c r="C568" s="31">
        <f t="shared" si="48"/>
        <v>1.6618510493872921E-2</v>
      </c>
      <c r="D568">
        <v>1553.28</v>
      </c>
      <c r="E568" s="31">
        <f t="shared" si="49"/>
        <v>6.3027915121549004E-3</v>
      </c>
      <c r="G568">
        <v>6.8633329999999999</v>
      </c>
      <c r="H568" s="35">
        <f t="shared" si="50"/>
        <v>4.4681935147252806E-2</v>
      </c>
      <c r="J568">
        <v>26.710314</v>
      </c>
      <c r="K568" s="35">
        <f t="shared" si="51"/>
        <v>5.4515645154901912E-3</v>
      </c>
      <c r="M568">
        <v>13.26</v>
      </c>
      <c r="N568" s="35">
        <f t="shared" si="52"/>
        <v>1.8476621417797965E-2</v>
      </c>
      <c r="P568">
        <v>45.794502000000001</v>
      </c>
      <c r="Q568" s="35">
        <f t="shared" si="53"/>
        <v>-2.5242549858933076E-3</v>
      </c>
    </row>
    <row r="569" spans="1:17" x14ac:dyDescent="0.4">
      <c r="A569" s="87">
        <v>41372</v>
      </c>
      <c r="B569">
        <v>27.221758000000001</v>
      </c>
      <c r="C569" s="31">
        <f t="shared" si="48"/>
        <v>-1.0007803316744689E-3</v>
      </c>
      <c r="D569">
        <v>1563.07</v>
      </c>
      <c r="E569" s="31">
        <f t="shared" si="49"/>
        <v>3.544307036792955E-3</v>
      </c>
      <c r="G569">
        <v>7.17</v>
      </c>
      <c r="H569" s="35">
        <f t="shared" si="50"/>
        <v>1.8595955369595588E-2</v>
      </c>
      <c r="J569">
        <v>26.855927000000001</v>
      </c>
      <c r="K569" s="35">
        <f t="shared" si="51"/>
        <v>-8.6413326935242726E-3</v>
      </c>
      <c r="M569">
        <v>13.505000000000001</v>
      </c>
      <c r="N569" s="35">
        <f t="shared" si="52"/>
        <v>3.5172158459829271E-3</v>
      </c>
      <c r="P569">
        <v>45.678905</v>
      </c>
      <c r="Q569" s="35">
        <f t="shared" si="53"/>
        <v>-1.5378652356049282E-2</v>
      </c>
    </row>
    <row r="570" spans="1:17" x14ac:dyDescent="0.4">
      <c r="A570" s="87">
        <v>41373</v>
      </c>
      <c r="B570">
        <v>27.194514999999999</v>
      </c>
      <c r="C570" s="31">
        <f t="shared" si="48"/>
        <v>6.6789571352899452E-3</v>
      </c>
      <c r="D570">
        <v>1568.61</v>
      </c>
      <c r="E570" s="31">
        <f t="shared" si="49"/>
        <v>1.2189135604133672E-2</v>
      </c>
      <c r="G570">
        <v>7.3033330000000003</v>
      </c>
      <c r="H570" s="35">
        <f t="shared" si="50"/>
        <v>1.8257417537991918E-3</v>
      </c>
      <c r="J570">
        <v>26.623856</v>
      </c>
      <c r="K570" s="35">
        <f t="shared" si="51"/>
        <v>7.8619716092214881E-3</v>
      </c>
      <c r="M570">
        <v>13.5525</v>
      </c>
      <c r="N570" s="35">
        <f t="shared" si="52"/>
        <v>1.4019553587898874E-2</v>
      </c>
      <c r="P570">
        <v>44.976424999999999</v>
      </c>
      <c r="Q570" s="35">
        <f t="shared" si="53"/>
        <v>7.7104838812777719E-3</v>
      </c>
    </row>
    <row r="571" spans="1:17" x14ac:dyDescent="0.4">
      <c r="A571" s="87">
        <v>41374</v>
      </c>
      <c r="B571">
        <v>27.376145999999999</v>
      </c>
      <c r="C571" s="31">
        <f t="shared" si="48"/>
        <v>1.5093651239294327E-2</v>
      </c>
      <c r="D571">
        <v>1587.73</v>
      </c>
      <c r="E571" s="31">
        <f t="shared" si="49"/>
        <v>3.5522412500865212E-3</v>
      </c>
      <c r="G571">
        <v>7.3166669999999998</v>
      </c>
      <c r="H571" s="35">
        <f t="shared" si="50"/>
        <v>1.6856445701300959E-2</v>
      </c>
      <c r="J571">
        <v>26.833172000000001</v>
      </c>
      <c r="K571" s="35">
        <f t="shared" si="51"/>
        <v>6.7819041297086157E-4</v>
      </c>
      <c r="M571">
        <v>13.7425</v>
      </c>
      <c r="N571" s="35">
        <f t="shared" si="52"/>
        <v>1.928324540658545E-2</v>
      </c>
      <c r="P571">
        <v>45.323214999999998</v>
      </c>
      <c r="Q571" s="35">
        <f t="shared" si="53"/>
        <v>1.8049933130295355E-2</v>
      </c>
    </row>
    <row r="572" spans="1:17" x14ac:dyDescent="0.4">
      <c r="A572" s="87">
        <v>41375</v>
      </c>
      <c r="B572">
        <v>27.789352000000001</v>
      </c>
      <c r="C572" s="31">
        <f t="shared" si="48"/>
        <v>-1.0130570874772557E-2</v>
      </c>
      <c r="D572">
        <v>1593.37</v>
      </c>
      <c r="E572" s="31">
        <f t="shared" si="49"/>
        <v>-2.8367548027137339E-3</v>
      </c>
      <c r="G572">
        <v>7.44</v>
      </c>
      <c r="H572" s="35">
        <f t="shared" si="50"/>
        <v>1.7920698924730339E-3</v>
      </c>
      <c r="J572">
        <v>26.851369999999999</v>
      </c>
      <c r="K572" s="35">
        <f t="shared" si="51"/>
        <v>1.8641879352897612E-3</v>
      </c>
      <c r="M572">
        <v>14.0075</v>
      </c>
      <c r="N572" s="35">
        <f t="shared" si="52"/>
        <v>1.7312154203105459E-2</v>
      </c>
      <c r="P572">
        <v>46.141295999999997</v>
      </c>
      <c r="Q572" s="35">
        <f t="shared" si="53"/>
        <v>-1.3682753947786697E-2</v>
      </c>
    </row>
    <row r="573" spans="1:17" x14ac:dyDescent="0.4">
      <c r="A573" s="87">
        <v>41376</v>
      </c>
      <c r="B573">
        <v>27.507829999999998</v>
      </c>
      <c r="C573" s="31">
        <f t="shared" si="48"/>
        <v>-1.5021613845948516E-2</v>
      </c>
      <c r="D573">
        <v>1588.85</v>
      </c>
      <c r="E573" s="31">
        <f t="shared" si="49"/>
        <v>-2.2966296377883381E-2</v>
      </c>
      <c r="G573">
        <v>7.4533329999999998</v>
      </c>
      <c r="H573" s="35">
        <f t="shared" si="50"/>
        <v>-5.5903311981364605E-2</v>
      </c>
      <c r="J573">
        <v>26.901426000000001</v>
      </c>
      <c r="K573" s="35">
        <f t="shared" si="51"/>
        <v>-1.5054257718531328E-2</v>
      </c>
      <c r="M573">
        <v>14.25</v>
      </c>
      <c r="N573" s="35">
        <f t="shared" si="52"/>
        <v>-1.0701754385964901E-2</v>
      </c>
      <c r="P573">
        <v>45.509956000000003</v>
      </c>
      <c r="Q573" s="35">
        <f t="shared" si="53"/>
        <v>-1.1723390811452411E-2</v>
      </c>
    </row>
    <row r="574" spans="1:17" x14ac:dyDescent="0.4">
      <c r="A574" s="87">
        <v>41379</v>
      </c>
      <c r="B574">
        <v>27.094618000000001</v>
      </c>
      <c r="C574" s="31">
        <f t="shared" si="48"/>
        <v>1.3909773520335289E-2</v>
      </c>
      <c r="D574">
        <v>1552.36</v>
      </c>
      <c r="E574" s="31">
        <f t="shared" si="49"/>
        <v>1.4307248318688988E-2</v>
      </c>
      <c r="G574">
        <v>7.0366669999999996</v>
      </c>
      <c r="H574" s="35">
        <f t="shared" si="50"/>
        <v>9.0004259118699366E-3</v>
      </c>
      <c r="J574">
        <v>26.496445000000001</v>
      </c>
      <c r="K574" s="35">
        <f t="shared" si="51"/>
        <v>1.3737691980941925E-3</v>
      </c>
      <c r="M574">
        <v>14.0975</v>
      </c>
      <c r="N574" s="35">
        <f t="shared" si="52"/>
        <v>6.7387834722468978E-3</v>
      </c>
      <c r="P574">
        <v>44.976424999999999</v>
      </c>
      <c r="Q574" s="35">
        <f t="shared" si="53"/>
        <v>1.779354406225111E-3</v>
      </c>
    </row>
    <row r="575" spans="1:17" x14ac:dyDescent="0.4">
      <c r="A575" s="87">
        <v>41380</v>
      </c>
      <c r="B575">
        <v>27.471498</v>
      </c>
      <c r="C575" s="31">
        <f t="shared" si="48"/>
        <v>6.6119073666823904E-3</v>
      </c>
      <c r="D575">
        <v>1574.57</v>
      </c>
      <c r="E575" s="31">
        <f t="shared" si="49"/>
        <v>-1.4327721219126458E-2</v>
      </c>
      <c r="G575">
        <v>7.1</v>
      </c>
      <c r="H575" s="35">
        <f t="shared" si="50"/>
        <v>9.8591549295775054E-3</v>
      </c>
      <c r="J575">
        <v>26.532844999999998</v>
      </c>
      <c r="K575" s="35">
        <f t="shared" si="51"/>
        <v>-5.1430594796742781E-4</v>
      </c>
      <c r="M575">
        <v>14.192500000000001</v>
      </c>
      <c r="N575" s="35">
        <f t="shared" si="52"/>
        <v>8.8074687334854947E-4</v>
      </c>
      <c r="P575">
        <v>45.056454000000002</v>
      </c>
      <c r="Q575" s="35">
        <f t="shared" si="53"/>
        <v>-2.1511657353239597E-2</v>
      </c>
    </row>
    <row r="576" spans="1:17" x14ac:dyDescent="0.4">
      <c r="A576" s="87">
        <v>41381</v>
      </c>
      <c r="B576">
        <v>27.653137000000001</v>
      </c>
      <c r="C576" s="31">
        <f t="shared" si="48"/>
        <v>-1.182310708546374E-2</v>
      </c>
      <c r="D576">
        <v>1552.01</v>
      </c>
      <c r="E576" s="31">
        <f t="shared" si="49"/>
        <v>-6.7009877513676402E-3</v>
      </c>
      <c r="G576">
        <v>7.17</v>
      </c>
      <c r="H576" s="35">
        <f t="shared" si="50"/>
        <v>4.1841004184100762E-3</v>
      </c>
      <c r="J576">
        <v>26.519199</v>
      </c>
      <c r="K576" s="35">
        <f t="shared" si="51"/>
        <v>-9.9518842933378881E-3</v>
      </c>
      <c r="M576">
        <v>14.205</v>
      </c>
      <c r="N576" s="35">
        <f t="shared" si="52"/>
        <v>-2.0239352340725072E-2</v>
      </c>
      <c r="P576">
        <v>44.087215</v>
      </c>
      <c r="Q576" s="35">
        <f t="shared" si="53"/>
        <v>-2.6220753567672756E-3</v>
      </c>
    </row>
    <row r="577" spans="1:17" x14ac:dyDescent="0.4">
      <c r="A577" s="87">
        <v>41382</v>
      </c>
      <c r="B577">
        <v>27.326191000000001</v>
      </c>
      <c r="C577" s="31">
        <f t="shared" si="48"/>
        <v>1.2296481423261559E-2</v>
      </c>
      <c r="D577">
        <v>1541.61</v>
      </c>
      <c r="E577" s="31">
        <f t="shared" si="49"/>
        <v>8.8478927874106293E-3</v>
      </c>
      <c r="G577">
        <v>7.2</v>
      </c>
      <c r="H577" s="35">
        <f t="shared" si="50"/>
        <v>1.3888888888888592E-3</v>
      </c>
      <c r="J577">
        <v>26.255282999999999</v>
      </c>
      <c r="K577" s="35">
        <f t="shared" si="51"/>
        <v>1.386482865181844E-2</v>
      </c>
      <c r="M577">
        <v>13.9175</v>
      </c>
      <c r="N577" s="35">
        <f t="shared" si="52"/>
        <v>1.3292617208550295E-2</v>
      </c>
      <c r="P577">
        <v>43.971615</v>
      </c>
      <c r="Q577" s="35">
        <f t="shared" si="53"/>
        <v>1.2740036953384628E-2</v>
      </c>
    </row>
    <row r="578" spans="1:17" x14ac:dyDescent="0.4">
      <c r="A578" s="87">
        <v>41383</v>
      </c>
      <c r="B578">
        <v>27.662206999999999</v>
      </c>
      <c r="C578" s="31">
        <f t="shared" si="48"/>
        <v>7.222706416736841E-3</v>
      </c>
      <c r="D578">
        <v>1555.25</v>
      </c>
      <c r="E578" s="31">
        <f t="shared" si="49"/>
        <v>4.6616299630284517E-3</v>
      </c>
      <c r="G578">
        <v>7.21</v>
      </c>
      <c r="H578" s="35">
        <f t="shared" si="50"/>
        <v>3.8834951456310711E-2</v>
      </c>
      <c r="J578">
        <v>26.619308</v>
      </c>
      <c r="K578" s="35">
        <f t="shared" si="51"/>
        <v>-8.0341307144423113E-3</v>
      </c>
      <c r="M578">
        <v>14.102499999999999</v>
      </c>
      <c r="N578" s="35">
        <f t="shared" si="52"/>
        <v>-2.0386456302074075E-2</v>
      </c>
      <c r="P578">
        <v>44.531815000000002</v>
      </c>
      <c r="Q578" s="35">
        <f t="shared" si="53"/>
        <v>2.9953416450687336E-3</v>
      </c>
    </row>
    <row r="579" spans="1:17" x14ac:dyDescent="0.4">
      <c r="A579" s="87">
        <v>41386</v>
      </c>
      <c r="B579">
        <v>27.862003000000001</v>
      </c>
      <c r="C579" s="31">
        <f t="shared" ref="C579:C642" si="54">(B580-B579)/B579</f>
        <v>5.2153465061359188E-3</v>
      </c>
      <c r="D579">
        <v>1562.5</v>
      </c>
      <c r="E579" s="31">
        <f t="shared" ref="E579:E642" si="55">(D580-D579)/D579</f>
        <v>1.0419199999999983E-2</v>
      </c>
      <c r="G579">
        <v>7.49</v>
      </c>
      <c r="H579" s="35">
        <f t="shared" ref="H579:H642" si="56">(G580-G579)/G579</f>
        <v>1.0680907877169568E-2</v>
      </c>
      <c r="J579">
        <v>26.405445</v>
      </c>
      <c r="K579" s="35">
        <f t="shared" ref="K579:K642" si="57">(J580-J579)/J579</f>
        <v>1.6198439374909262E-2</v>
      </c>
      <c r="M579">
        <v>13.815</v>
      </c>
      <c r="N579" s="35">
        <f t="shared" ref="N579:N642" si="58">(M580-M579)/M579</f>
        <v>3.8002171552660308E-3</v>
      </c>
      <c r="P579">
        <v>44.665202999999998</v>
      </c>
      <c r="Q579" s="35">
        <f t="shared" ref="Q579:Q642" si="59">(P580-P579)/P579</f>
        <v>2.8867214596561937E-2</v>
      </c>
    </row>
    <row r="580" spans="1:17" x14ac:dyDescent="0.4">
      <c r="A580" s="87">
        <v>41387</v>
      </c>
      <c r="B580">
        <v>28.007313</v>
      </c>
      <c r="C580" s="31">
        <f t="shared" si="54"/>
        <v>-2.4320433738145041E-3</v>
      </c>
      <c r="D580">
        <v>1578.78</v>
      </c>
      <c r="E580" s="31">
        <f t="shared" si="55"/>
        <v>6.3340047378297835E-6</v>
      </c>
      <c r="G580">
        <v>7.57</v>
      </c>
      <c r="H580" s="35">
        <f t="shared" si="56"/>
        <v>1.3210039630118609E-3</v>
      </c>
      <c r="J580">
        <v>26.833172000000001</v>
      </c>
      <c r="K580" s="35">
        <f t="shared" si="57"/>
        <v>-8.4801752099975653E-4</v>
      </c>
      <c r="M580">
        <v>13.8675</v>
      </c>
      <c r="N580" s="35">
        <f t="shared" si="58"/>
        <v>9.0138813773210751E-3</v>
      </c>
      <c r="P580">
        <v>45.954563</v>
      </c>
      <c r="Q580" s="35">
        <f t="shared" si="59"/>
        <v>3.8699312623210191E-3</v>
      </c>
    </row>
    <row r="581" spans="1:17" x14ac:dyDescent="0.4">
      <c r="A581" s="87">
        <v>41388</v>
      </c>
      <c r="B581">
        <v>27.939198000000001</v>
      </c>
      <c r="C581" s="31">
        <f t="shared" si="54"/>
        <v>8.7763077522840863E-3</v>
      </c>
      <c r="D581">
        <v>1578.79</v>
      </c>
      <c r="E581" s="31">
        <f t="shared" si="55"/>
        <v>4.0347354619677846E-3</v>
      </c>
      <c r="G581">
        <v>7.58</v>
      </c>
      <c r="H581" s="35">
        <f t="shared" si="56"/>
        <v>-5.1011477572559381E-2</v>
      </c>
      <c r="J581">
        <v>26.810417000000001</v>
      </c>
      <c r="K581" s="35">
        <f t="shared" si="57"/>
        <v>3.0210496166471399E-2</v>
      </c>
      <c r="M581">
        <v>13.9925</v>
      </c>
      <c r="N581" s="35">
        <f t="shared" si="58"/>
        <v>8.5760228693943889E-3</v>
      </c>
      <c r="P581">
        <v>46.132404000000001</v>
      </c>
      <c r="Q581" s="35">
        <f t="shared" si="59"/>
        <v>-3.4696002402129075E-3</v>
      </c>
    </row>
    <row r="582" spans="1:17" x14ac:dyDescent="0.4">
      <c r="A582" s="87">
        <v>41389</v>
      </c>
      <c r="B582">
        <v>28.184401000000001</v>
      </c>
      <c r="C582" s="31">
        <f t="shared" si="54"/>
        <v>-2.9001148543125474E-3</v>
      </c>
      <c r="D582">
        <v>1585.16</v>
      </c>
      <c r="E582" s="31">
        <f t="shared" si="55"/>
        <v>-1.8420853415428554E-3</v>
      </c>
      <c r="G582">
        <v>7.193333</v>
      </c>
      <c r="H582" s="35">
        <f t="shared" si="56"/>
        <v>-3.2900742951841602E-2</v>
      </c>
      <c r="J582">
        <v>27.620373000000001</v>
      </c>
      <c r="K582" s="35">
        <f t="shared" si="57"/>
        <v>-2.9324585877243573E-2</v>
      </c>
      <c r="M582">
        <v>14.112500000000001</v>
      </c>
      <c r="N582" s="35">
        <f t="shared" si="58"/>
        <v>-1.2223206377325151E-2</v>
      </c>
      <c r="P582">
        <v>45.972343000000002</v>
      </c>
      <c r="Q582" s="35">
        <f t="shared" si="59"/>
        <v>-1.9342063988342221E-3</v>
      </c>
    </row>
    <row r="583" spans="1:17" x14ac:dyDescent="0.4">
      <c r="A583" s="87">
        <v>41390</v>
      </c>
      <c r="B583">
        <v>28.102663</v>
      </c>
      <c r="C583" s="31">
        <f t="shared" si="54"/>
        <v>1.1956518142070795E-2</v>
      </c>
      <c r="D583">
        <v>1582.24</v>
      </c>
      <c r="E583" s="31">
        <f t="shared" si="55"/>
        <v>7.1860147638789888E-3</v>
      </c>
      <c r="G583">
        <v>6.9566670000000004</v>
      </c>
      <c r="H583" s="35">
        <f t="shared" si="56"/>
        <v>-4.3124099514897356E-3</v>
      </c>
      <c r="J583">
        <v>26.810417000000001</v>
      </c>
      <c r="K583" s="35">
        <f t="shared" si="57"/>
        <v>-1.357755830504333E-3</v>
      </c>
      <c r="M583">
        <v>13.94</v>
      </c>
      <c r="N583" s="35">
        <f t="shared" si="58"/>
        <v>2.86944045911054E-3</v>
      </c>
      <c r="P583">
        <v>45.883423000000001</v>
      </c>
      <c r="Q583" s="35">
        <f t="shared" si="59"/>
        <v>7.1705635388187297E-3</v>
      </c>
    </row>
    <row r="584" spans="1:17" x14ac:dyDescent="0.4">
      <c r="A584" s="87">
        <v>41393</v>
      </c>
      <c r="B584">
        <v>28.438673000000001</v>
      </c>
      <c r="C584" s="31">
        <f t="shared" si="54"/>
        <v>1.5487994112805459E-2</v>
      </c>
      <c r="D584">
        <v>1593.61</v>
      </c>
      <c r="E584" s="31">
        <f t="shared" si="55"/>
        <v>2.4849241658875362E-3</v>
      </c>
      <c r="G584">
        <v>6.9266670000000001</v>
      </c>
      <c r="H584" s="35">
        <f t="shared" si="56"/>
        <v>0</v>
      </c>
      <c r="J584">
        <v>26.774014999999999</v>
      </c>
      <c r="K584" s="35">
        <f t="shared" si="57"/>
        <v>-4.0788428631267238E-3</v>
      </c>
      <c r="M584">
        <v>13.98</v>
      </c>
      <c r="N584" s="35">
        <f t="shared" si="58"/>
        <v>2.0743919885550726E-2</v>
      </c>
      <c r="P584">
        <v>46.212432999999997</v>
      </c>
      <c r="Q584" s="35">
        <f t="shared" si="59"/>
        <v>6.3497630605166772E-3</v>
      </c>
    </row>
    <row r="585" spans="1:17" x14ac:dyDescent="0.4">
      <c r="A585" s="87">
        <v>41394</v>
      </c>
      <c r="B585">
        <v>28.879131000000001</v>
      </c>
      <c r="C585" s="31">
        <f t="shared" si="54"/>
        <v>-3.7736592558828214E-3</v>
      </c>
      <c r="D585">
        <v>1597.57</v>
      </c>
      <c r="E585" s="31">
        <f t="shared" si="55"/>
        <v>-9.3078863523976367E-3</v>
      </c>
      <c r="G585">
        <v>6.9266670000000001</v>
      </c>
      <c r="H585" s="35">
        <f t="shared" si="56"/>
        <v>9.6245423664801082E-3</v>
      </c>
      <c r="J585">
        <v>26.664808000000001</v>
      </c>
      <c r="K585" s="35">
        <f t="shared" si="57"/>
        <v>-9.2150672901901293E-3</v>
      </c>
      <c r="M585">
        <v>14.27</v>
      </c>
      <c r="N585" s="35">
        <f t="shared" si="58"/>
        <v>-1.2613875262789049E-2</v>
      </c>
      <c r="P585">
        <v>46.505870999999999</v>
      </c>
      <c r="Q585" s="35">
        <f t="shared" si="59"/>
        <v>-2.8679604775060734E-3</v>
      </c>
    </row>
    <row r="586" spans="1:17" x14ac:dyDescent="0.4">
      <c r="A586" s="87">
        <v>41395</v>
      </c>
      <c r="B586">
        <v>28.770150999999998</v>
      </c>
      <c r="C586" s="31">
        <f t="shared" si="54"/>
        <v>-6.31209756250434E-4</v>
      </c>
      <c r="D586">
        <v>1582.7</v>
      </c>
      <c r="E586" s="31">
        <f t="shared" si="55"/>
        <v>9.4079737158020288E-3</v>
      </c>
      <c r="G586">
        <v>6.9933329999999998</v>
      </c>
      <c r="H586" s="35">
        <f t="shared" si="56"/>
        <v>1.6206006492183348E-2</v>
      </c>
      <c r="J586">
        <v>26.419090000000001</v>
      </c>
      <c r="K586" s="35">
        <f t="shared" si="57"/>
        <v>1.7740391512349619E-2</v>
      </c>
      <c r="M586">
        <v>14.09</v>
      </c>
      <c r="N586" s="35">
        <f t="shared" si="58"/>
        <v>1.0290986515259018E-2</v>
      </c>
      <c r="P586">
        <v>46.372494000000003</v>
      </c>
      <c r="Q586" s="35">
        <f t="shared" si="59"/>
        <v>-2.3012133011436967E-3</v>
      </c>
    </row>
    <row r="587" spans="1:17" x14ac:dyDescent="0.4">
      <c r="A587" s="87">
        <v>41396</v>
      </c>
      <c r="B587">
        <v>28.751991</v>
      </c>
      <c r="C587" s="31">
        <f t="shared" si="54"/>
        <v>1.9425228673729023E-2</v>
      </c>
      <c r="D587">
        <v>1597.59</v>
      </c>
      <c r="E587" s="31">
        <f t="shared" si="55"/>
        <v>1.0534617768013167E-2</v>
      </c>
      <c r="G587">
        <v>7.1066669999999998</v>
      </c>
      <c r="H587" s="35">
        <f t="shared" si="56"/>
        <v>-2.8142587798189464E-3</v>
      </c>
      <c r="J587">
        <v>26.887775000000001</v>
      </c>
      <c r="K587" s="35">
        <f t="shared" si="57"/>
        <v>1.9631077692371237E-2</v>
      </c>
      <c r="M587">
        <v>14.234999999999999</v>
      </c>
      <c r="N587" s="35">
        <f t="shared" si="58"/>
        <v>1.352300667369166E-2</v>
      </c>
      <c r="P587">
        <v>46.265780999999997</v>
      </c>
      <c r="Q587" s="35">
        <f t="shared" si="59"/>
        <v>6.7845563873654272E-2</v>
      </c>
    </row>
    <row r="588" spans="1:17" x14ac:dyDescent="0.4">
      <c r="A588" s="87">
        <v>41397</v>
      </c>
      <c r="B588">
        <v>29.310504999999999</v>
      </c>
      <c r="C588" s="31">
        <f t="shared" si="54"/>
        <v>-9.1401359341983165E-3</v>
      </c>
      <c r="D588">
        <v>1614.42</v>
      </c>
      <c r="E588" s="31">
        <f t="shared" si="55"/>
        <v>1.9078058993322227E-3</v>
      </c>
      <c r="G588">
        <v>7.0866670000000003</v>
      </c>
      <c r="H588" s="35">
        <f t="shared" si="56"/>
        <v>5.6444023685605707E-3</v>
      </c>
      <c r="J588">
        <v>27.415610999999998</v>
      </c>
      <c r="K588" s="35">
        <f t="shared" si="57"/>
        <v>-3.9833144699930028E-3</v>
      </c>
      <c r="M588">
        <v>14.4275</v>
      </c>
      <c r="N588" s="35">
        <f t="shared" si="58"/>
        <v>-1.0396811644429436E-3</v>
      </c>
      <c r="P588">
        <v>49.404708999999997</v>
      </c>
      <c r="Q588" s="35">
        <f t="shared" si="59"/>
        <v>3.2001807762900005E-3</v>
      </c>
    </row>
    <row r="589" spans="1:17" x14ac:dyDescent="0.4">
      <c r="A589" s="87">
        <v>41400</v>
      </c>
      <c r="B589">
        <v>29.042603</v>
      </c>
      <c r="C589" s="31">
        <f t="shared" si="54"/>
        <v>-7.8198913506482312E-4</v>
      </c>
      <c r="D589">
        <v>1617.5</v>
      </c>
      <c r="E589" s="31">
        <f t="shared" si="55"/>
        <v>5.2302936630603007E-3</v>
      </c>
      <c r="G589">
        <v>7.1266670000000003</v>
      </c>
      <c r="H589" s="35">
        <f t="shared" si="56"/>
        <v>1.1693123868422596E-2</v>
      </c>
      <c r="J589">
        <v>27.306405999999999</v>
      </c>
      <c r="K589" s="35">
        <f t="shared" si="57"/>
        <v>-1.4998312117676818E-3</v>
      </c>
      <c r="M589">
        <v>14.4125</v>
      </c>
      <c r="N589" s="35">
        <f t="shared" si="58"/>
        <v>3.6426712922810211E-3</v>
      </c>
      <c r="P589">
        <v>49.562812999999998</v>
      </c>
      <c r="Q589" s="35">
        <f t="shared" si="59"/>
        <v>-3.827869899152036E-3</v>
      </c>
    </row>
    <row r="590" spans="1:17" x14ac:dyDescent="0.4">
      <c r="A590" s="87">
        <v>41401</v>
      </c>
      <c r="B590">
        <v>29.019891999999999</v>
      </c>
      <c r="C590" s="31">
        <f t="shared" si="54"/>
        <v>-1.5623765932690564E-4</v>
      </c>
      <c r="D590">
        <v>1625.96</v>
      </c>
      <c r="E590" s="31">
        <f t="shared" si="55"/>
        <v>4.1390932126251683E-3</v>
      </c>
      <c r="G590">
        <v>7.21</v>
      </c>
      <c r="H590" s="35">
        <f t="shared" si="56"/>
        <v>-1.7568238557558988E-2</v>
      </c>
      <c r="J590">
        <v>27.265450999999999</v>
      </c>
      <c r="K590" s="35">
        <f t="shared" si="57"/>
        <v>-5.1736169704290078E-3</v>
      </c>
      <c r="M590">
        <v>14.465</v>
      </c>
      <c r="N590" s="35">
        <f t="shared" si="58"/>
        <v>6.0490839958520816E-3</v>
      </c>
      <c r="P590">
        <v>49.373092999999997</v>
      </c>
      <c r="Q590" s="35">
        <f t="shared" si="59"/>
        <v>2.7446730955260007E-3</v>
      </c>
    </row>
    <row r="591" spans="1:17" x14ac:dyDescent="0.4">
      <c r="A591" s="87">
        <v>41402</v>
      </c>
      <c r="B591">
        <v>29.015357999999999</v>
      </c>
      <c r="C591" s="31">
        <f t="shared" si="54"/>
        <v>-2.5040876628163447E-3</v>
      </c>
      <c r="D591">
        <v>1632.69</v>
      </c>
      <c r="E591" s="31">
        <f t="shared" si="55"/>
        <v>-3.6871665778561648E-3</v>
      </c>
      <c r="G591">
        <v>7.0833329999999997</v>
      </c>
      <c r="H591" s="35">
        <f t="shared" si="56"/>
        <v>5.6470590892733746E-3</v>
      </c>
      <c r="J591">
        <v>27.124389999999998</v>
      </c>
      <c r="K591" s="35">
        <f t="shared" si="57"/>
        <v>-1.3418919282608154E-3</v>
      </c>
      <c r="M591">
        <v>14.5525</v>
      </c>
      <c r="N591" s="35">
        <f t="shared" si="58"/>
        <v>7.5588386875106977E-3</v>
      </c>
      <c r="P591">
        <v>49.508606</v>
      </c>
      <c r="Q591" s="35">
        <f t="shared" si="59"/>
        <v>-8.2118046304918649E-3</v>
      </c>
    </row>
    <row r="592" spans="1:17" x14ac:dyDescent="0.4">
      <c r="A592" s="87">
        <v>41403</v>
      </c>
      <c r="B592">
        <v>28.942701</v>
      </c>
      <c r="C592" s="31">
        <f t="shared" si="54"/>
        <v>1.6002514761839313E-2</v>
      </c>
      <c r="D592">
        <v>1626.67</v>
      </c>
      <c r="E592" s="31">
        <f t="shared" si="55"/>
        <v>4.3217124555072466E-3</v>
      </c>
      <c r="G592">
        <v>7.1233329999999997</v>
      </c>
      <c r="H592" s="35">
        <f t="shared" si="56"/>
        <v>2.6205008245437904E-2</v>
      </c>
      <c r="J592">
        <v>27.087992</v>
      </c>
      <c r="K592" s="35">
        <f t="shared" si="57"/>
        <v>-1.6800802362904217E-4</v>
      </c>
      <c r="M592">
        <v>14.6625</v>
      </c>
      <c r="N592" s="35">
        <f t="shared" si="58"/>
        <v>2.0460358056266035E-2</v>
      </c>
      <c r="P592">
        <v>49.102051000000003</v>
      </c>
      <c r="Q592" s="35">
        <f t="shared" si="59"/>
        <v>-1.0119475457349042E-2</v>
      </c>
    </row>
    <row r="593" spans="1:17" x14ac:dyDescent="0.4">
      <c r="A593" s="87">
        <v>41404</v>
      </c>
      <c r="B593">
        <v>29.405857000000001</v>
      </c>
      <c r="C593" s="31">
        <f t="shared" si="54"/>
        <v>-1.6985731788058598E-3</v>
      </c>
      <c r="D593">
        <v>1633.7</v>
      </c>
      <c r="E593" s="31">
        <f t="shared" si="55"/>
        <v>4.2847524025179855E-5</v>
      </c>
      <c r="G593">
        <v>7.31</v>
      </c>
      <c r="H593" s="35">
        <f t="shared" si="56"/>
        <v>-1.1399863201094346E-2</v>
      </c>
      <c r="J593">
        <v>27.083441000000001</v>
      </c>
      <c r="K593" s="35">
        <f t="shared" si="57"/>
        <v>3.8640584850351167E-3</v>
      </c>
      <c r="M593">
        <v>14.9625</v>
      </c>
      <c r="N593" s="35">
        <f t="shared" si="58"/>
        <v>-7.0175438596491516E-3</v>
      </c>
      <c r="P593">
        <v>48.605164000000002</v>
      </c>
      <c r="Q593" s="35">
        <f t="shared" si="59"/>
        <v>-2.9739844103807544E-3</v>
      </c>
    </row>
    <row r="594" spans="1:17" x14ac:dyDescent="0.4">
      <c r="A594" s="87">
        <v>41407</v>
      </c>
      <c r="B594">
        <v>29.355909</v>
      </c>
      <c r="C594" s="31">
        <f t="shared" si="54"/>
        <v>1.9489636652028061E-2</v>
      </c>
      <c r="D594">
        <v>1633.77</v>
      </c>
      <c r="E594" s="31">
        <f t="shared" si="55"/>
        <v>1.0142186476676605E-2</v>
      </c>
      <c r="G594">
        <v>7.226667</v>
      </c>
      <c r="H594" s="35">
        <f t="shared" si="56"/>
        <v>9.2241693162284366E-4</v>
      </c>
      <c r="J594">
        <v>27.188092999999999</v>
      </c>
      <c r="K594" s="35">
        <f t="shared" si="57"/>
        <v>1.2598713708975529E-2</v>
      </c>
      <c r="M594">
        <v>14.8575</v>
      </c>
      <c r="N594" s="35">
        <f t="shared" si="58"/>
        <v>1.9855291940097591E-2</v>
      </c>
      <c r="P594">
        <v>48.460613000000002</v>
      </c>
      <c r="Q594" s="35">
        <f t="shared" si="59"/>
        <v>1.4914214972889422E-2</v>
      </c>
    </row>
    <row r="595" spans="1:17" x14ac:dyDescent="0.4">
      <c r="A595" s="87">
        <v>41408</v>
      </c>
      <c r="B595">
        <v>29.928045000000001</v>
      </c>
      <c r="C595" s="31">
        <f t="shared" si="54"/>
        <v>-1.2138113264665298E-3</v>
      </c>
      <c r="D595">
        <v>1650.34</v>
      </c>
      <c r="E595" s="31">
        <f t="shared" si="55"/>
        <v>5.1140977010798111E-3</v>
      </c>
      <c r="G595">
        <v>7.233333</v>
      </c>
      <c r="H595" s="35">
        <f t="shared" si="56"/>
        <v>-1.3363963749491406E-2</v>
      </c>
      <c r="J595">
        <v>27.530628</v>
      </c>
      <c r="K595" s="35">
        <f t="shared" si="57"/>
        <v>1.4930643790616825E-3</v>
      </c>
      <c r="M595">
        <v>15.1525</v>
      </c>
      <c r="N595" s="35">
        <f t="shared" si="58"/>
        <v>1.2704174228675189E-2</v>
      </c>
      <c r="P595">
        <v>49.183365000000002</v>
      </c>
      <c r="Q595" s="35">
        <f t="shared" si="59"/>
        <v>6.0617649890363223E-3</v>
      </c>
    </row>
    <row r="596" spans="1:17" x14ac:dyDescent="0.4">
      <c r="A596" s="87">
        <v>41409</v>
      </c>
      <c r="B596">
        <v>29.891718000000001</v>
      </c>
      <c r="C596" s="31">
        <f t="shared" si="54"/>
        <v>-2.1114979072129638E-2</v>
      </c>
      <c r="D596">
        <v>1658.78</v>
      </c>
      <c r="E596" s="31">
        <f t="shared" si="55"/>
        <v>-5.0097059284534085E-3</v>
      </c>
      <c r="G596">
        <v>7.1366670000000001</v>
      </c>
      <c r="H596" s="35">
        <f t="shared" si="56"/>
        <v>-2.7557261674111978E-2</v>
      </c>
      <c r="J596">
        <v>27.571732999999998</v>
      </c>
      <c r="K596" s="35">
        <f t="shared" si="57"/>
        <v>1.9876878976015306E-3</v>
      </c>
      <c r="M596">
        <v>15.345000000000001</v>
      </c>
      <c r="N596" s="35">
        <f t="shared" si="58"/>
        <v>1.6291951775819502E-4</v>
      </c>
      <c r="P596">
        <v>49.481502999999996</v>
      </c>
      <c r="Q596" s="35">
        <f t="shared" si="59"/>
        <v>1.3328435071990477E-2</v>
      </c>
    </row>
    <row r="597" spans="1:17" x14ac:dyDescent="0.4">
      <c r="A597" s="87">
        <v>41410</v>
      </c>
      <c r="B597">
        <v>29.260555</v>
      </c>
      <c r="C597" s="31">
        <f t="shared" si="54"/>
        <v>1.3655926895439962E-2</v>
      </c>
      <c r="D597">
        <v>1650.47</v>
      </c>
      <c r="E597" s="31">
        <f t="shared" si="55"/>
        <v>1.0300096336195145E-2</v>
      </c>
      <c r="G597">
        <v>6.94</v>
      </c>
      <c r="H597" s="35">
        <f t="shared" si="56"/>
        <v>2.1133573487031682E-2</v>
      </c>
      <c r="J597">
        <v>27.626536999999999</v>
      </c>
      <c r="K597" s="35">
        <f t="shared" si="57"/>
        <v>0</v>
      </c>
      <c r="M597">
        <v>15.3475</v>
      </c>
      <c r="N597" s="35">
        <f t="shared" si="58"/>
        <v>1.8244013683010221E-2</v>
      </c>
      <c r="P597">
        <v>50.141013999999998</v>
      </c>
      <c r="Q597" s="35">
        <f t="shared" si="59"/>
        <v>-3.7838086002807648E-3</v>
      </c>
    </row>
    <row r="598" spans="1:17" x14ac:dyDescent="0.4">
      <c r="A598" s="87">
        <v>41411</v>
      </c>
      <c r="B598">
        <v>29.660135</v>
      </c>
      <c r="C598" s="31">
        <f t="shared" si="54"/>
        <v>1.5313483906936743E-4</v>
      </c>
      <c r="D598">
        <v>1667.47</v>
      </c>
      <c r="E598" s="31">
        <f t="shared" si="55"/>
        <v>-7.0765890840618643E-4</v>
      </c>
      <c r="G598">
        <v>7.0866670000000003</v>
      </c>
      <c r="H598" s="35">
        <f t="shared" si="56"/>
        <v>-2.8222011842803482E-3</v>
      </c>
      <c r="J598">
        <v>27.626536999999999</v>
      </c>
      <c r="K598" s="35">
        <f t="shared" si="57"/>
        <v>2.0003375739782427E-2</v>
      </c>
      <c r="M598">
        <v>15.6275</v>
      </c>
      <c r="N598" s="35">
        <f t="shared" si="58"/>
        <v>-6.8788993760998196E-3</v>
      </c>
      <c r="P598">
        <v>49.95129</v>
      </c>
      <c r="Q598" s="35">
        <f t="shared" si="59"/>
        <v>9.2241461631921515E-3</v>
      </c>
    </row>
    <row r="599" spans="1:17" x14ac:dyDescent="0.4">
      <c r="A599" s="87">
        <v>41414</v>
      </c>
      <c r="B599">
        <v>29.664677000000001</v>
      </c>
      <c r="C599" s="31">
        <f t="shared" si="54"/>
        <v>-1.5305408516667922E-3</v>
      </c>
      <c r="D599">
        <v>1666.29</v>
      </c>
      <c r="E599" s="31">
        <f t="shared" si="55"/>
        <v>1.7223892599728249E-3</v>
      </c>
      <c r="G599">
        <v>7.0666669999999998</v>
      </c>
      <c r="H599" s="35">
        <f t="shared" si="56"/>
        <v>8.0187732066616252E-3</v>
      </c>
      <c r="J599">
        <v>28.179161000000001</v>
      </c>
      <c r="K599" s="35">
        <f t="shared" si="57"/>
        <v>-1.4588440017785584E-3</v>
      </c>
      <c r="M599">
        <v>15.52</v>
      </c>
      <c r="N599" s="35">
        <f t="shared" si="58"/>
        <v>3.5760373711340256E-2</v>
      </c>
      <c r="P599">
        <v>50.412047999999999</v>
      </c>
      <c r="Q599" s="35">
        <f t="shared" si="59"/>
        <v>1.1469361451056372E-2</v>
      </c>
    </row>
    <row r="600" spans="1:17" x14ac:dyDescent="0.4">
      <c r="A600" s="87">
        <v>41415</v>
      </c>
      <c r="B600">
        <v>29.619274000000001</v>
      </c>
      <c r="C600" s="31">
        <f t="shared" si="54"/>
        <v>-1.1957788026809857E-2</v>
      </c>
      <c r="D600">
        <v>1669.16</v>
      </c>
      <c r="E600" s="31">
        <f t="shared" si="55"/>
        <v>-8.2736226604999945E-3</v>
      </c>
      <c r="G600">
        <v>7.1233329999999997</v>
      </c>
      <c r="H600" s="35">
        <f t="shared" si="56"/>
        <v>-3.3224053964625772E-2</v>
      </c>
      <c r="J600">
        <v>28.138051999999998</v>
      </c>
      <c r="K600" s="35">
        <f t="shared" si="57"/>
        <v>-1.3471792574695602E-2</v>
      </c>
      <c r="M600">
        <v>16.075001</v>
      </c>
      <c r="N600" s="35">
        <f t="shared" si="58"/>
        <v>-1.1508615147208995E-2</v>
      </c>
      <c r="P600">
        <v>50.990242000000002</v>
      </c>
      <c r="Q600" s="35">
        <f t="shared" si="59"/>
        <v>-9.3903653173483537E-3</v>
      </c>
    </row>
    <row r="601" spans="1:17" x14ac:dyDescent="0.4">
      <c r="A601" s="87">
        <v>41416</v>
      </c>
      <c r="B601">
        <v>29.265093</v>
      </c>
      <c r="C601" s="31">
        <f t="shared" si="54"/>
        <v>-1.7377768114388063E-2</v>
      </c>
      <c r="D601">
        <v>1655.35</v>
      </c>
      <c r="E601" s="31">
        <f t="shared" si="55"/>
        <v>-2.9238529616092781E-3</v>
      </c>
      <c r="G601">
        <v>6.8866670000000001</v>
      </c>
      <c r="H601" s="35">
        <f t="shared" si="56"/>
        <v>-1.4520812462690665E-2</v>
      </c>
      <c r="J601">
        <v>27.758982</v>
      </c>
      <c r="K601" s="35">
        <f t="shared" si="57"/>
        <v>-1.4149186018420964E-2</v>
      </c>
      <c r="M601">
        <v>15.89</v>
      </c>
      <c r="N601" s="35">
        <f t="shared" si="58"/>
        <v>-8.6532410320957244E-3</v>
      </c>
      <c r="P601">
        <v>50.511425000000003</v>
      </c>
      <c r="Q601" s="35">
        <f t="shared" si="59"/>
        <v>2.6828187880265897E-3</v>
      </c>
    </row>
    <row r="602" spans="1:17" x14ac:dyDescent="0.4">
      <c r="A602" s="87">
        <v>41417</v>
      </c>
      <c r="B602">
        <v>28.756530999999999</v>
      </c>
      <c r="C602" s="31">
        <f t="shared" si="54"/>
        <v>-8.5266891197689487E-3</v>
      </c>
      <c r="D602">
        <v>1650.51</v>
      </c>
      <c r="E602" s="31">
        <f t="shared" si="55"/>
        <v>-5.5134473586956867E-4</v>
      </c>
      <c r="G602">
        <v>6.7866669999999996</v>
      </c>
      <c r="H602" s="35">
        <f t="shared" si="56"/>
        <v>4.9110999552511925E-4</v>
      </c>
      <c r="J602">
        <v>27.366215</v>
      </c>
      <c r="K602" s="35">
        <f t="shared" si="57"/>
        <v>-1.1181743620738179E-2</v>
      </c>
      <c r="M602">
        <v>15.7525</v>
      </c>
      <c r="N602" s="35">
        <f t="shared" si="58"/>
        <v>-7.4591334708776205E-3</v>
      </c>
      <c r="P602">
        <v>50.646937999999999</v>
      </c>
      <c r="Q602" s="35">
        <f t="shared" si="59"/>
        <v>-8.9188609980725402E-3</v>
      </c>
    </row>
    <row r="603" spans="1:17" x14ac:dyDescent="0.4">
      <c r="A603" s="87">
        <v>41418</v>
      </c>
      <c r="B603">
        <v>28.511333</v>
      </c>
      <c r="C603" s="31">
        <f t="shared" si="54"/>
        <v>7.8035986602239182E-3</v>
      </c>
      <c r="D603">
        <v>1649.6</v>
      </c>
      <c r="E603" s="31">
        <f t="shared" si="55"/>
        <v>6.3409311348205846E-3</v>
      </c>
      <c r="G603">
        <v>6.79</v>
      </c>
      <c r="H603" s="35">
        <f t="shared" si="56"/>
        <v>4.123711340206189E-2</v>
      </c>
      <c r="J603">
        <v>27.060213000000001</v>
      </c>
      <c r="K603" s="35">
        <f t="shared" si="57"/>
        <v>-2.531539570660467E-3</v>
      </c>
      <c r="M603">
        <v>15.635</v>
      </c>
      <c r="N603" s="35">
        <f t="shared" si="58"/>
        <v>1.1992324912056283E-2</v>
      </c>
      <c r="P603">
        <v>50.195225000000001</v>
      </c>
      <c r="Q603" s="35">
        <f t="shared" si="59"/>
        <v>3.0596336603730847E-3</v>
      </c>
    </row>
    <row r="604" spans="1:17" x14ac:dyDescent="0.4">
      <c r="A604" s="87">
        <v>41422</v>
      </c>
      <c r="B604">
        <v>28.733823999999998</v>
      </c>
      <c r="C604" s="31">
        <f t="shared" si="54"/>
        <v>-5.530833626599679E-3</v>
      </c>
      <c r="D604">
        <v>1660.06</v>
      </c>
      <c r="E604" s="31">
        <f t="shared" si="55"/>
        <v>-7.0479380263364253E-3</v>
      </c>
      <c r="G604">
        <v>7.07</v>
      </c>
      <c r="H604" s="35">
        <f t="shared" si="56"/>
        <v>4.3847241867043793E-2</v>
      </c>
      <c r="J604">
        <v>26.991709</v>
      </c>
      <c r="K604" s="35">
        <f t="shared" si="57"/>
        <v>5.5836775655813287E-3</v>
      </c>
      <c r="M604">
        <v>15.8225</v>
      </c>
      <c r="N604" s="35">
        <f t="shared" si="58"/>
        <v>-8.6901564228155665E-3</v>
      </c>
      <c r="P604">
        <v>50.348804000000001</v>
      </c>
      <c r="Q604" s="35">
        <f t="shared" si="59"/>
        <v>-1.6328650031091092E-2</v>
      </c>
    </row>
    <row r="605" spans="1:17" x14ac:dyDescent="0.4">
      <c r="A605" s="87">
        <v>41423</v>
      </c>
      <c r="B605">
        <v>28.574902000000002</v>
      </c>
      <c r="C605" s="31">
        <f t="shared" si="54"/>
        <v>-4.9425891294395596E-3</v>
      </c>
      <c r="D605">
        <v>1648.36</v>
      </c>
      <c r="E605" s="31">
        <f t="shared" si="55"/>
        <v>3.6703147370721096E-3</v>
      </c>
      <c r="G605">
        <v>7.38</v>
      </c>
      <c r="H605" s="35">
        <f t="shared" si="56"/>
        <v>6.3234417344173758E-3</v>
      </c>
      <c r="J605">
        <v>27.142422</v>
      </c>
      <c r="K605" s="35">
        <f t="shared" si="57"/>
        <v>1.8845554755577885E-2</v>
      </c>
      <c r="M605">
        <v>15.685</v>
      </c>
      <c r="N605" s="35">
        <f t="shared" si="58"/>
        <v>0</v>
      </c>
      <c r="P605">
        <v>49.526676000000002</v>
      </c>
      <c r="Q605" s="35">
        <f t="shared" si="59"/>
        <v>8.7558268598522653E-3</v>
      </c>
    </row>
    <row r="606" spans="1:17" x14ac:dyDescent="0.4">
      <c r="A606" s="87">
        <v>41424</v>
      </c>
      <c r="B606">
        <v>28.433668000000001</v>
      </c>
      <c r="C606" s="31">
        <f t="shared" si="54"/>
        <v>-1.2017408376576739E-2</v>
      </c>
      <c r="D606">
        <v>1654.41</v>
      </c>
      <c r="E606" s="31">
        <f t="shared" si="55"/>
        <v>-1.4307215261029654E-2</v>
      </c>
      <c r="G606">
        <v>7.4266670000000001</v>
      </c>
      <c r="H606" s="35">
        <f t="shared" si="56"/>
        <v>9.8742814239550347E-3</v>
      </c>
      <c r="J606">
        <v>27.653936000000002</v>
      </c>
      <c r="K606" s="35">
        <f t="shared" si="57"/>
        <v>-5.4497486361435345E-3</v>
      </c>
      <c r="M606">
        <v>15.685</v>
      </c>
      <c r="N606" s="35">
        <f t="shared" si="58"/>
        <v>-1.1794708320051035E-2</v>
      </c>
      <c r="P606">
        <v>49.960323000000002</v>
      </c>
      <c r="Q606" s="35">
        <f t="shared" si="59"/>
        <v>-8.6798277905449205E-3</v>
      </c>
    </row>
    <row r="607" spans="1:17" x14ac:dyDescent="0.4">
      <c r="A607" s="87">
        <v>41425</v>
      </c>
      <c r="B607">
        <v>28.091968999999999</v>
      </c>
      <c r="C607" s="31">
        <f t="shared" si="54"/>
        <v>2.2218805666487793E-2</v>
      </c>
      <c r="D607">
        <v>1630.74</v>
      </c>
      <c r="E607" s="31">
        <f t="shared" si="55"/>
        <v>5.9359554558053793E-3</v>
      </c>
      <c r="G607">
        <v>7.5</v>
      </c>
      <c r="H607" s="35">
        <f t="shared" si="56"/>
        <v>-7.5556000000000035E-3</v>
      </c>
      <c r="J607">
        <v>27.503229000000001</v>
      </c>
      <c r="K607" s="35">
        <f t="shared" si="57"/>
        <v>3.4373745715457579E-2</v>
      </c>
      <c r="M607">
        <v>15.5</v>
      </c>
      <c r="N607" s="35">
        <f t="shared" si="58"/>
        <v>-4.0322580645161289E-3</v>
      </c>
      <c r="P607">
        <v>49.526676000000002</v>
      </c>
      <c r="Q607" s="35">
        <f t="shared" si="59"/>
        <v>-9.4857769174737632E-3</v>
      </c>
    </row>
    <row r="608" spans="1:17" x14ac:dyDescent="0.4">
      <c r="A608" s="87">
        <v>41428</v>
      </c>
      <c r="B608">
        <v>28.716138999999998</v>
      </c>
      <c r="C608" s="31">
        <f t="shared" si="54"/>
        <v>-3.9663061945757376E-3</v>
      </c>
      <c r="D608">
        <v>1640.42</v>
      </c>
      <c r="E608" s="31">
        <f t="shared" si="55"/>
        <v>-5.5107838236548952E-3</v>
      </c>
      <c r="G608">
        <v>7.443333</v>
      </c>
      <c r="H608" s="35">
        <f t="shared" si="56"/>
        <v>2.1495746596316482E-2</v>
      </c>
      <c r="J608">
        <v>28.448618</v>
      </c>
      <c r="K608" s="35">
        <f t="shared" si="57"/>
        <v>-8.9900676370289982E-3</v>
      </c>
      <c r="M608">
        <v>15.4375</v>
      </c>
      <c r="N608" s="35">
        <f t="shared" si="58"/>
        <v>-3.4008097165992039E-3</v>
      </c>
      <c r="P608">
        <v>49.056877</v>
      </c>
      <c r="Q608" s="35">
        <f t="shared" si="59"/>
        <v>9.2084948660720771E-4</v>
      </c>
    </row>
    <row r="609" spans="1:17" x14ac:dyDescent="0.4">
      <c r="A609" s="87">
        <v>41429</v>
      </c>
      <c r="B609">
        <v>28.602242</v>
      </c>
      <c r="C609" s="31">
        <f t="shared" si="54"/>
        <v>-1.6406720843771639E-2</v>
      </c>
      <c r="D609">
        <v>1631.38</v>
      </c>
      <c r="E609" s="31">
        <f t="shared" si="55"/>
        <v>-1.377974475597348E-2</v>
      </c>
      <c r="G609">
        <v>7.6033330000000001</v>
      </c>
      <c r="H609" s="35">
        <f t="shared" si="56"/>
        <v>-1.5782552204408266E-2</v>
      </c>
      <c r="J609">
        <v>28.192862999999999</v>
      </c>
      <c r="K609" s="35">
        <f t="shared" si="57"/>
        <v>-1.7333571265890881E-2</v>
      </c>
      <c r="M609">
        <v>15.385</v>
      </c>
      <c r="N609" s="35">
        <f t="shared" si="58"/>
        <v>-3.087422814429637E-2</v>
      </c>
      <c r="P609">
        <v>49.102051000000003</v>
      </c>
      <c r="Q609" s="35">
        <f t="shared" si="59"/>
        <v>-7.1756065749678287E-3</v>
      </c>
    </row>
    <row r="610" spans="1:17" x14ac:dyDescent="0.4">
      <c r="A610" s="87">
        <v>41430</v>
      </c>
      <c r="B610">
        <v>28.132973</v>
      </c>
      <c r="C610" s="31">
        <f t="shared" si="54"/>
        <v>6.6396111068673944E-3</v>
      </c>
      <c r="D610">
        <v>1608.9</v>
      </c>
      <c r="E610" s="31">
        <f t="shared" si="55"/>
        <v>8.4902728572315584E-3</v>
      </c>
      <c r="G610">
        <v>7.483333</v>
      </c>
      <c r="H610" s="35">
        <f t="shared" si="56"/>
        <v>3.563519089689016E-3</v>
      </c>
      <c r="J610">
        <v>27.704180000000001</v>
      </c>
      <c r="K610" s="35">
        <f t="shared" si="57"/>
        <v>-3.7914856169719681E-3</v>
      </c>
      <c r="M610">
        <v>14.91</v>
      </c>
      <c r="N610" s="35">
        <f t="shared" si="58"/>
        <v>-3.1857813547954013E-3</v>
      </c>
      <c r="P610">
        <v>48.749713999999997</v>
      </c>
      <c r="Q610" s="35">
        <f t="shared" si="59"/>
        <v>7.2274680421716055E-3</v>
      </c>
    </row>
    <row r="611" spans="1:17" x14ac:dyDescent="0.4">
      <c r="A611" s="87">
        <v>41431</v>
      </c>
      <c r="B611">
        <v>28.319765</v>
      </c>
      <c r="C611" s="31">
        <f t="shared" si="54"/>
        <v>9.4915688742474146E-3</v>
      </c>
      <c r="D611">
        <v>1622.56</v>
      </c>
      <c r="E611" s="31">
        <f t="shared" si="55"/>
        <v>1.2831574795385171E-2</v>
      </c>
      <c r="G611">
        <v>7.51</v>
      </c>
      <c r="H611" s="35">
        <f t="shared" si="56"/>
        <v>-1.3315579227696358E-2</v>
      </c>
      <c r="J611">
        <v>27.599139999999998</v>
      </c>
      <c r="K611" s="35">
        <f t="shared" si="57"/>
        <v>8.1084410601200071E-3</v>
      </c>
      <c r="M611">
        <v>14.862500000000001</v>
      </c>
      <c r="N611" s="35">
        <f t="shared" si="58"/>
        <v>6.2237174095878455E-3</v>
      </c>
      <c r="P611">
        <v>49.102051000000003</v>
      </c>
      <c r="Q611" s="35">
        <f t="shared" si="59"/>
        <v>-5.8877581305107245E-3</v>
      </c>
    </row>
    <row r="612" spans="1:17" x14ac:dyDescent="0.4">
      <c r="A612" s="87">
        <v>41432</v>
      </c>
      <c r="B612">
        <v>28.588564000000002</v>
      </c>
      <c r="C612" s="31">
        <f t="shared" si="54"/>
        <v>4.6216382186947029E-3</v>
      </c>
      <c r="D612">
        <v>1643.38</v>
      </c>
      <c r="E612" s="31">
        <f t="shared" si="55"/>
        <v>-3.4684613418695841E-4</v>
      </c>
      <c r="G612">
        <v>7.41</v>
      </c>
      <c r="H612" s="35">
        <f t="shared" si="56"/>
        <v>2.6990553306342802E-2</v>
      </c>
      <c r="J612">
        <v>27.822925999999999</v>
      </c>
      <c r="K612" s="35">
        <f t="shared" si="57"/>
        <v>8.2069010283100988E-4</v>
      </c>
      <c r="M612">
        <v>14.955</v>
      </c>
      <c r="N612" s="35">
        <f t="shared" si="58"/>
        <v>3.6776997659645413E-3</v>
      </c>
      <c r="P612">
        <v>48.812950000000001</v>
      </c>
      <c r="Q612" s="35">
        <f t="shared" si="59"/>
        <v>4.9971780029684611E-3</v>
      </c>
    </row>
    <row r="613" spans="1:17" x14ac:dyDescent="0.4">
      <c r="A613" s="87">
        <v>41435</v>
      </c>
      <c r="B613">
        <v>28.720690000000001</v>
      </c>
      <c r="C613" s="31">
        <f t="shared" si="54"/>
        <v>-1.4117905941674804E-2</v>
      </c>
      <c r="D613">
        <v>1642.81</v>
      </c>
      <c r="E613" s="31">
        <f t="shared" si="55"/>
        <v>-1.0153334834825596E-2</v>
      </c>
      <c r="G613">
        <v>7.61</v>
      </c>
      <c r="H613" s="35">
        <f t="shared" si="56"/>
        <v>-3.022339027595275E-2</v>
      </c>
      <c r="J613">
        <v>27.845759999999999</v>
      </c>
      <c r="K613" s="35">
        <f t="shared" si="57"/>
        <v>1.6404651911108083E-4</v>
      </c>
      <c r="M613">
        <v>15.01</v>
      </c>
      <c r="N613" s="35">
        <f t="shared" si="58"/>
        <v>-7.3284477015322742E-3</v>
      </c>
      <c r="P613">
        <v>49.056877</v>
      </c>
      <c r="Q613" s="35">
        <f t="shared" si="59"/>
        <v>-1.2338677816771748E-2</v>
      </c>
    </row>
    <row r="614" spans="1:17" x14ac:dyDescent="0.4">
      <c r="A614" s="87">
        <v>41436</v>
      </c>
      <c r="B614">
        <v>28.315214000000001</v>
      </c>
      <c r="C614" s="31">
        <f t="shared" si="54"/>
        <v>-1.1906425994167004E-2</v>
      </c>
      <c r="D614">
        <v>1626.13</v>
      </c>
      <c r="E614" s="31">
        <f t="shared" si="55"/>
        <v>-8.3695645489598788E-3</v>
      </c>
      <c r="G614">
        <v>7.38</v>
      </c>
      <c r="H614" s="35">
        <f t="shared" si="56"/>
        <v>-1.2195121951219494E-2</v>
      </c>
      <c r="J614">
        <v>27.850328000000001</v>
      </c>
      <c r="K614" s="35">
        <f t="shared" si="57"/>
        <v>-4.9196548062198989E-3</v>
      </c>
      <c r="M614">
        <v>14.9</v>
      </c>
      <c r="N614" s="35">
        <f t="shared" si="58"/>
        <v>-9.3959731543624535E-3</v>
      </c>
      <c r="P614">
        <v>48.45158</v>
      </c>
      <c r="Q614" s="35">
        <f t="shared" si="59"/>
        <v>2.2374915327838477E-3</v>
      </c>
    </row>
    <row r="615" spans="1:17" x14ac:dyDescent="0.4">
      <c r="A615" s="87">
        <v>41437</v>
      </c>
      <c r="B615">
        <v>27.978081</v>
      </c>
      <c r="C615" s="31">
        <f t="shared" si="54"/>
        <v>5.6991042380640632E-3</v>
      </c>
      <c r="D615">
        <v>1612.52</v>
      </c>
      <c r="E615" s="31">
        <f t="shared" si="55"/>
        <v>1.4784312752709994E-2</v>
      </c>
      <c r="G615">
        <v>7.29</v>
      </c>
      <c r="H615" s="35">
        <f t="shared" si="56"/>
        <v>3.3379012345678985E-2</v>
      </c>
      <c r="J615">
        <v>27.713314</v>
      </c>
      <c r="K615" s="35">
        <f t="shared" si="57"/>
        <v>2.1588648690661759E-2</v>
      </c>
      <c r="M615">
        <v>14.76</v>
      </c>
      <c r="N615" s="35">
        <f t="shared" si="58"/>
        <v>5.9281842818428429E-3</v>
      </c>
      <c r="P615">
        <v>48.559989999999999</v>
      </c>
      <c r="Q615" s="35">
        <f t="shared" si="59"/>
        <v>2.3255832630937532E-2</v>
      </c>
    </row>
    <row r="616" spans="1:17" x14ac:dyDescent="0.4">
      <c r="A616" s="87">
        <v>41438</v>
      </c>
      <c r="B616">
        <v>28.137530999999999</v>
      </c>
      <c r="C616" s="31">
        <f t="shared" si="54"/>
        <v>2.1046622747390247E-3</v>
      </c>
      <c r="D616">
        <v>1636.36</v>
      </c>
      <c r="E616" s="31">
        <f t="shared" si="55"/>
        <v>-5.8850130778067677E-3</v>
      </c>
      <c r="G616">
        <v>7.5333329999999998</v>
      </c>
      <c r="H616" s="35">
        <f t="shared" si="56"/>
        <v>0</v>
      </c>
      <c r="J616">
        <v>28.311606999999999</v>
      </c>
      <c r="K616" s="35">
        <f t="shared" si="57"/>
        <v>-4.678151967848313E-3</v>
      </c>
      <c r="M616">
        <v>14.8475</v>
      </c>
      <c r="N616" s="35">
        <f t="shared" si="58"/>
        <v>-3.5359488129314844E-3</v>
      </c>
      <c r="P616">
        <v>49.689292999999999</v>
      </c>
      <c r="Q616" s="35">
        <f t="shared" si="59"/>
        <v>-2.7273682481253479E-3</v>
      </c>
    </row>
    <row r="617" spans="1:17" x14ac:dyDescent="0.4">
      <c r="A617" s="87">
        <v>41439</v>
      </c>
      <c r="B617">
        <v>28.196750999999999</v>
      </c>
      <c r="C617" s="31">
        <f t="shared" si="54"/>
        <v>8.0821368390987687E-4</v>
      </c>
      <c r="D617">
        <v>1626.73</v>
      </c>
      <c r="E617" s="31">
        <f t="shared" si="55"/>
        <v>7.567328321233361E-3</v>
      </c>
      <c r="G617">
        <v>7.5333329999999998</v>
      </c>
      <c r="H617" s="35">
        <f t="shared" si="56"/>
        <v>3.9823010611637968E-3</v>
      </c>
      <c r="J617">
        <v>28.179161000000001</v>
      </c>
      <c r="K617" s="35">
        <f t="shared" si="57"/>
        <v>3.5657910467951294E-3</v>
      </c>
      <c r="M617">
        <v>14.795</v>
      </c>
      <c r="N617" s="35">
        <f t="shared" si="58"/>
        <v>4.9003041568097183E-3</v>
      </c>
      <c r="P617">
        <v>49.553772000000002</v>
      </c>
      <c r="Q617" s="35">
        <f t="shared" si="59"/>
        <v>1.7320094220072621E-2</v>
      </c>
    </row>
    <row r="618" spans="1:17" x14ac:dyDescent="0.4">
      <c r="A618" s="87">
        <v>41442</v>
      </c>
      <c r="B618">
        <v>28.219539999999999</v>
      </c>
      <c r="C618" s="31">
        <f t="shared" si="54"/>
        <v>3.3903458383801608E-3</v>
      </c>
      <c r="D618">
        <v>1639.04</v>
      </c>
      <c r="E618" s="31">
        <f t="shared" si="55"/>
        <v>7.7911460367044013E-3</v>
      </c>
      <c r="G618">
        <v>7.5633330000000001</v>
      </c>
      <c r="H618" s="35">
        <f t="shared" si="56"/>
        <v>4.8479949249886998E-3</v>
      </c>
      <c r="J618">
        <v>28.279641999999999</v>
      </c>
      <c r="K618" s="35">
        <f t="shared" si="57"/>
        <v>1.2919894813379429E-3</v>
      </c>
      <c r="M618">
        <v>14.8675</v>
      </c>
      <c r="N618" s="35">
        <f t="shared" si="58"/>
        <v>9.9209685555742971E-3</v>
      </c>
      <c r="P618">
        <v>50.412047999999999</v>
      </c>
      <c r="Q618" s="35">
        <f t="shared" si="59"/>
        <v>-3.7635249414980673E-3</v>
      </c>
    </row>
    <row r="619" spans="1:17" x14ac:dyDescent="0.4">
      <c r="A619" s="87">
        <v>41443</v>
      </c>
      <c r="B619">
        <v>28.315214000000001</v>
      </c>
      <c r="C619" s="31">
        <f t="shared" si="54"/>
        <v>-6.4361512507022265E-3</v>
      </c>
      <c r="D619">
        <v>1651.81</v>
      </c>
      <c r="E619" s="31">
        <f t="shared" si="55"/>
        <v>-1.3851472021600477E-2</v>
      </c>
      <c r="G619">
        <v>7.6</v>
      </c>
      <c r="H619" s="35">
        <f t="shared" si="56"/>
        <v>-8.7723684210517269E-4</v>
      </c>
      <c r="J619">
        <v>28.316179000000002</v>
      </c>
      <c r="K619" s="35">
        <f t="shared" si="57"/>
        <v>-1.129071828511968E-3</v>
      </c>
      <c r="M619">
        <v>15.015000000000001</v>
      </c>
      <c r="N619" s="35">
        <f t="shared" si="58"/>
        <v>-6.3270063270063695E-3</v>
      </c>
      <c r="P619">
        <v>50.222321000000001</v>
      </c>
      <c r="Q619" s="35">
        <f t="shared" si="59"/>
        <v>-1.403125116419845E-2</v>
      </c>
    </row>
    <row r="620" spans="1:17" x14ac:dyDescent="0.4">
      <c r="A620" s="87">
        <v>41444</v>
      </c>
      <c r="B620">
        <v>28.132973</v>
      </c>
      <c r="C620" s="31">
        <f t="shared" si="54"/>
        <v>-1.5708506882653309E-2</v>
      </c>
      <c r="D620">
        <v>1628.93</v>
      </c>
      <c r="E620" s="31">
        <f t="shared" si="55"/>
        <v>-2.5010282823694087E-2</v>
      </c>
      <c r="G620">
        <v>7.5933330000000003</v>
      </c>
      <c r="H620" s="35">
        <f t="shared" si="56"/>
        <v>-2.1948991305925897E-2</v>
      </c>
      <c r="J620">
        <v>28.284208</v>
      </c>
      <c r="K620" s="35">
        <f t="shared" si="57"/>
        <v>-5.813102491680119E-3</v>
      </c>
      <c r="M620">
        <v>14.92</v>
      </c>
      <c r="N620" s="35">
        <f t="shared" si="58"/>
        <v>-3.2841823056300283E-2</v>
      </c>
      <c r="P620">
        <v>49.517639000000003</v>
      </c>
      <c r="Q620" s="35">
        <f t="shared" si="59"/>
        <v>-4.8896232714164829E-2</v>
      </c>
    </row>
    <row r="621" spans="1:17" x14ac:dyDescent="0.4">
      <c r="A621" s="87">
        <v>41445</v>
      </c>
      <c r="B621">
        <v>27.691046</v>
      </c>
      <c r="C621" s="31">
        <f t="shared" si="54"/>
        <v>-3.455015747689757E-3</v>
      </c>
      <c r="D621">
        <v>1588.19</v>
      </c>
      <c r="E621" s="31">
        <f t="shared" si="55"/>
        <v>2.6697057656829529E-3</v>
      </c>
      <c r="G621">
        <v>7.4266670000000001</v>
      </c>
      <c r="H621" s="35">
        <f t="shared" si="56"/>
        <v>-1.8402198455915703E-2</v>
      </c>
      <c r="J621">
        <v>28.119789000000001</v>
      </c>
      <c r="K621" s="35">
        <f t="shared" si="57"/>
        <v>-8.1184819701177495E-4</v>
      </c>
      <c r="M621">
        <v>14.43</v>
      </c>
      <c r="N621" s="35">
        <f t="shared" si="58"/>
        <v>-1.5592515592515567E-2</v>
      </c>
      <c r="P621">
        <v>47.096412999999998</v>
      </c>
      <c r="Q621" s="35">
        <f t="shared" si="59"/>
        <v>-1.7263947468779705E-3</v>
      </c>
    </row>
    <row r="622" spans="1:17" x14ac:dyDescent="0.4">
      <c r="A622" s="87">
        <v>41446</v>
      </c>
      <c r="B622">
        <v>27.595372999999999</v>
      </c>
      <c r="C622" s="31">
        <f t="shared" si="54"/>
        <v>-1.0236172564146804E-2</v>
      </c>
      <c r="D622">
        <v>1592.43</v>
      </c>
      <c r="E622" s="31">
        <f t="shared" si="55"/>
        <v>-1.2144960846002742E-2</v>
      </c>
      <c r="G622">
        <v>7.29</v>
      </c>
      <c r="H622" s="35">
        <f t="shared" si="56"/>
        <v>6.4015089163237636E-3</v>
      </c>
      <c r="J622">
        <v>28.096959999999999</v>
      </c>
      <c r="K622" s="35">
        <f t="shared" si="57"/>
        <v>-1.316662016104227E-2</v>
      </c>
      <c r="M622">
        <v>14.205</v>
      </c>
      <c r="N622" s="35">
        <f t="shared" si="58"/>
        <v>-2.4639211545230653E-3</v>
      </c>
      <c r="P622">
        <v>47.015106000000003</v>
      </c>
      <c r="Q622" s="35">
        <f t="shared" si="59"/>
        <v>-2.190627837784739E-2</v>
      </c>
    </row>
    <row r="623" spans="1:17" x14ac:dyDescent="0.4">
      <c r="A623" s="87">
        <v>41449</v>
      </c>
      <c r="B623">
        <v>27.312902000000001</v>
      </c>
      <c r="C623" s="31">
        <f t="shared" si="54"/>
        <v>7.339571606122179E-3</v>
      </c>
      <c r="D623">
        <v>1573.09</v>
      </c>
      <c r="E623" s="31">
        <f t="shared" si="55"/>
        <v>9.4972315633562315E-3</v>
      </c>
      <c r="G623">
        <v>7.3366670000000003</v>
      </c>
      <c r="H623" s="35">
        <f t="shared" si="56"/>
        <v>3.725574569487753E-2</v>
      </c>
      <c r="J623">
        <v>27.727018000000001</v>
      </c>
      <c r="K623" s="35">
        <f t="shared" si="57"/>
        <v>2.964725597249578E-3</v>
      </c>
      <c r="M623">
        <v>14.17</v>
      </c>
      <c r="N623" s="35">
        <f t="shared" si="58"/>
        <v>1.4467184191954838E-2</v>
      </c>
      <c r="P623">
        <v>45.98518</v>
      </c>
      <c r="Q623" s="35">
        <f t="shared" si="59"/>
        <v>3.5756389341087713E-2</v>
      </c>
    </row>
    <row r="624" spans="1:17" x14ac:dyDescent="0.4">
      <c r="A624" s="87">
        <v>41450</v>
      </c>
      <c r="B624">
        <v>27.513366999999999</v>
      </c>
      <c r="C624" s="31">
        <f t="shared" si="54"/>
        <v>2.4175848779249838E-2</v>
      </c>
      <c r="D624">
        <v>1588.03</v>
      </c>
      <c r="E624" s="31">
        <f t="shared" si="55"/>
        <v>9.5904989200456033E-3</v>
      </c>
      <c r="G624">
        <v>7.61</v>
      </c>
      <c r="H624" s="35">
        <f t="shared" si="56"/>
        <v>2.4091064388961799E-2</v>
      </c>
      <c r="J624">
        <v>27.809221000000001</v>
      </c>
      <c r="K624" s="35">
        <f t="shared" si="57"/>
        <v>-8.2098667920255824E-4</v>
      </c>
      <c r="M624">
        <v>14.375</v>
      </c>
      <c r="N624" s="35">
        <f t="shared" si="58"/>
        <v>4.3478260869565218E-3</v>
      </c>
      <c r="P624">
        <v>47.629443999999999</v>
      </c>
      <c r="Q624" s="35">
        <f t="shared" si="59"/>
        <v>3.9834183241778415E-3</v>
      </c>
    </row>
    <row r="625" spans="1:17" x14ac:dyDescent="0.4">
      <c r="A625" s="87">
        <v>41451</v>
      </c>
      <c r="B625">
        <v>28.178526000000002</v>
      </c>
      <c r="C625" s="31">
        <f t="shared" si="54"/>
        <v>7.5994038864913259E-3</v>
      </c>
      <c r="D625">
        <v>1603.26</v>
      </c>
      <c r="E625" s="31">
        <f t="shared" si="55"/>
        <v>6.1998677694198416E-3</v>
      </c>
      <c r="G625">
        <v>7.7933329999999996</v>
      </c>
      <c r="H625" s="35">
        <f t="shared" si="56"/>
        <v>2.8229256981576401E-2</v>
      </c>
      <c r="J625">
        <v>27.786390000000001</v>
      </c>
      <c r="K625" s="35">
        <f t="shared" si="57"/>
        <v>1.8244291539850972E-2</v>
      </c>
      <c r="M625">
        <v>14.4375</v>
      </c>
      <c r="N625" s="35">
        <f t="shared" si="58"/>
        <v>1.2294372294372309E-2</v>
      </c>
      <c r="P625">
        <v>47.819172000000002</v>
      </c>
      <c r="Q625" s="35">
        <f t="shared" si="59"/>
        <v>3.381825599155075E-2</v>
      </c>
    </row>
    <row r="626" spans="1:17" x14ac:dyDescent="0.4">
      <c r="A626" s="87">
        <v>41452</v>
      </c>
      <c r="B626">
        <v>28.392665999999998</v>
      </c>
      <c r="C626" s="31">
        <f t="shared" si="54"/>
        <v>2.1822536848072033E-2</v>
      </c>
      <c r="D626">
        <v>1613.2</v>
      </c>
      <c r="E626" s="31">
        <f t="shared" si="55"/>
        <v>-4.2896107116291056E-3</v>
      </c>
      <c r="G626">
        <v>8.0133329999999994</v>
      </c>
      <c r="H626" s="35">
        <f t="shared" si="56"/>
        <v>-1.2479201850216118E-3</v>
      </c>
      <c r="J626">
        <v>28.293333000000001</v>
      </c>
      <c r="K626" s="35">
        <f t="shared" si="57"/>
        <v>1.1299623130297091E-2</v>
      </c>
      <c r="M626">
        <v>14.615</v>
      </c>
      <c r="N626" s="35">
        <f t="shared" si="58"/>
        <v>2.1382141635306193E-2</v>
      </c>
      <c r="P626">
        <v>49.436332999999998</v>
      </c>
      <c r="Q626" s="35">
        <f t="shared" si="59"/>
        <v>-1.0599471445424488E-2</v>
      </c>
    </row>
    <row r="627" spans="1:17" x14ac:dyDescent="0.4">
      <c r="A627" s="87">
        <v>41453</v>
      </c>
      <c r="B627">
        <v>29.012266</v>
      </c>
      <c r="C627" s="31">
        <f t="shared" si="54"/>
        <v>-2.1199481626150887E-2</v>
      </c>
      <c r="D627">
        <v>1606.28</v>
      </c>
      <c r="E627" s="31">
        <f t="shared" si="55"/>
        <v>5.4037901237642648E-3</v>
      </c>
      <c r="G627">
        <v>8.0033329999999996</v>
      </c>
      <c r="H627" s="35">
        <f t="shared" si="56"/>
        <v>1.6243232663191796E-2</v>
      </c>
      <c r="J627">
        <v>28.613036999999998</v>
      </c>
      <c r="K627" s="35">
        <f t="shared" si="57"/>
        <v>1.6280725460914934E-2</v>
      </c>
      <c r="M627">
        <v>14.9275</v>
      </c>
      <c r="N627" s="35">
        <f t="shared" si="58"/>
        <v>6.1966169820800105E-3</v>
      </c>
      <c r="P627">
        <v>48.912334000000001</v>
      </c>
      <c r="Q627" s="35">
        <f t="shared" si="59"/>
        <v>1.4222424961360369E-2</v>
      </c>
    </row>
    <row r="628" spans="1:17" x14ac:dyDescent="0.4">
      <c r="A628" s="87">
        <v>41456</v>
      </c>
      <c r="B628">
        <v>28.397220999999998</v>
      </c>
      <c r="C628" s="31">
        <f t="shared" si="54"/>
        <v>4.652567939658619E-3</v>
      </c>
      <c r="D628">
        <v>1614.96</v>
      </c>
      <c r="E628" s="31">
        <f t="shared" si="55"/>
        <v>-5.4490513696940429E-4</v>
      </c>
      <c r="G628">
        <v>8.1333330000000004</v>
      </c>
      <c r="H628" s="35">
        <f t="shared" si="56"/>
        <v>-5.7376231859681747E-3</v>
      </c>
      <c r="J628">
        <v>29.078878</v>
      </c>
      <c r="K628" s="35">
        <f t="shared" si="57"/>
        <v>7.0680856393428113E-3</v>
      </c>
      <c r="M628">
        <v>15.02</v>
      </c>
      <c r="N628" s="35">
        <f t="shared" si="58"/>
        <v>-9.9866844207714993E-4</v>
      </c>
      <c r="P628">
        <v>49.607985999999997</v>
      </c>
      <c r="Q628" s="35">
        <f t="shared" si="59"/>
        <v>-1.2383993980324059E-2</v>
      </c>
    </row>
    <row r="629" spans="1:17" x14ac:dyDescent="0.4">
      <c r="A629" s="87">
        <v>41457</v>
      </c>
      <c r="B629">
        <v>28.529340999999999</v>
      </c>
      <c r="C629" s="31">
        <f t="shared" si="54"/>
        <v>3.8326857953010591E-3</v>
      </c>
      <c r="D629">
        <v>1614.08</v>
      </c>
      <c r="E629" s="31">
        <f t="shared" si="55"/>
        <v>8.2399881046797848E-4</v>
      </c>
      <c r="G629">
        <v>8.0866670000000003</v>
      </c>
      <c r="H629" s="35">
        <f t="shared" si="56"/>
        <v>-7.0074605520421343E-3</v>
      </c>
      <c r="J629">
        <v>29.284410000000001</v>
      </c>
      <c r="K629" s="35">
        <f t="shared" si="57"/>
        <v>7.0180345105125526E-3</v>
      </c>
      <c r="M629">
        <v>15.005000000000001</v>
      </c>
      <c r="N629" s="35">
        <f t="shared" si="58"/>
        <v>1.2329223592135868E-2</v>
      </c>
      <c r="P629">
        <v>48.993640999999997</v>
      </c>
      <c r="Q629" s="35">
        <f t="shared" si="59"/>
        <v>-1.4014288099143299E-2</v>
      </c>
    </row>
    <row r="630" spans="1:17" x14ac:dyDescent="0.4">
      <c r="A630" s="87">
        <v>41458</v>
      </c>
      <c r="B630">
        <v>28.638684999999999</v>
      </c>
      <c r="C630" s="31">
        <f t="shared" si="54"/>
        <v>1.240853062911239E-2</v>
      </c>
      <c r="D630">
        <v>1615.41</v>
      </c>
      <c r="E630" s="31">
        <f t="shared" si="55"/>
        <v>1.020174444877772E-2</v>
      </c>
      <c r="G630">
        <v>8.0299999999999994</v>
      </c>
      <c r="H630" s="35">
        <f t="shared" si="56"/>
        <v>2.6566998754670043E-2</v>
      </c>
      <c r="J630">
        <v>29.489929</v>
      </c>
      <c r="K630" s="35">
        <f t="shared" si="57"/>
        <v>3.0509364739399712E-2</v>
      </c>
      <c r="M630">
        <v>15.19</v>
      </c>
      <c r="N630" s="35">
        <f t="shared" si="58"/>
        <v>7.5707702435813175E-3</v>
      </c>
      <c r="P630">
        <v>48.307029999999997</v>
      </c>
      <c r="Q630" s="35">
        <f t="shared" si="59"/>
        <v>-2.2255642708731961E-2</v>
      </c>
    </row>
    <row r="631" spans="1:17" x14ac:dyDescent="0.4">
      <c r="A631" s="87">
        <v>41460</v>
      </c>
      <c r="B631">
        <v>28.994049</v>
      </c>
      <c r="C631" s="31">
        <f t="shared" si="54"/>
        <v>1.2571890183395761E-3</v>
      </c>
      <c r="D631">
        <v>1631.89</v>
      </c>
      <c r="E631" s="31">
        <f t="shared" si="55"/>
        <v>5.2515794569486518E-3</v>
      </c>
      <c r="G631">
        <v>8.2433329999999998</v>
      </c>
      <c r="H631" s="35">
        <f t="shared" si="56"/>
        <v>2.9923211885289656E-2</v>
      </c>
      <c r="J631">
        <v>30.389648000000001</v>
      </c>
      <c r="K631" s="35">
        <f t="shared" si="57"/>
        <v>-2.780278995005149E-2</v>
      </c>
      <c r="M631">
        <v>15.305</v>
      </c>
      <c r="N631" s="35">
        <f t="shared" si="58"/>
        <v>5.8804312316236432E-3</v>
      </c>
      <c r="P631">
        <v>47.231926000000001</v>
      </c>
      <c r="Q631" s="35">
        <f t="shared" si="59"/>
        <v>1.4537179788095033E-2</v>
      </c>
    </row>
    <row r="632" spans="1:17" x14ac:dyDescent="0.4">
      <c r="A632" s="87">
        <v>41463</v>
      </c>
      <c r="B632">
        <v>29.0305</v>
      </c>
      <c r="C632" s="31">
        <f t="shared" si="54"/>
        <v>3.2956029003979076E-3</v>
      </c>
      <c r="D632">
        <v>1640.46</v>
      </c>
      <c r="E632" s="31">
        <f t="shared" si="55"/>
        <v>7.2296794801457514E-3</v>
      </c>
      <c r="G632">
        <v>8.49</v>
      </c>
      <c r="H632" s="35">
        <f t="shared" si="56"/>
        <v>7.8527679623088343E-4</v>
      </c>
      <c r="J632">
        <v>29.544730999999999</v>
      </c>
      <c r="K632" s="35">
        <f t="shared" si="57"/>
        <v>-1.0666199668563574E-2</v>
      </c>
      <c r="M632">
        <v>15.395</v>
      </c>
      <c r="N632" s="35">
        <f t="shared" si="58"/>
        <v>1.6239038648912215E-3</v>
      </c>
      <c r="P632">
        <v>47.918545000000002</v>
      </c>
      <c r="Q632" s="35">
        <f t="shared" si="59"/>
        <v>1.546008961666096E-2</v>
      </c>
    </row>
    <row r="633" spans="1:17" x14ac:dyDescent="0.4">
      <c r="A633" s="87">
        <v>41464</v>
      </c>
      <c r="B633">
        <v>29.126173000000001</v>
      </c>
      <c r="C633" s="31">
        <f t="shared" si="54"/>
        <v>-5.1620581941884559E-3</v>
      </c>
      <c r="D633">
        <v>1652.32</v>
      </c>
      <c r="E633" s="31">
        <f t="shared" si="55"/>
        <v>1.815628933862415E-4</v>
      </c>
      <c r="G633">
        <v>8.4966670000000004</v>
      </c>
      <c r="H633" s="35">
        <f t="shared" si="56"/>
        <v>-7.8466062045272583E-4</v>
      </c>
      <c r="J633">
        <v>29.229600999999999</v>
      </c>
      <c r="K633" s="35">
        <f t="shared" si="57"/>
        <v>-2.1875769019220372E-3</v>
      </c>
      <c r="M633">
        <v>15.42</v>
      </c>
      <c r="N633" s="35">
        <f t="shared" si="58"/>
        <v>2.1076523994812348E-3</v>
      </c>
      <c r="P633">
        <v>48.659370000000003</v>
      </c>
      <c r="Q633" s="35">
        <f t="shared" si="59"/>
        <v>1.336809333947386E-2</v>
      </c>
    </row>
    <row r="634" spans="1:17" x14ac:dyDescent="0.4">
      <c r="A634" s="87">
        <v>41465</v>
      </c>
      <c r="B634">
        <v>28.975822000000001</v>
      </c>
      <c r="C634" s="31">
        <f t="shared" si="54"/>
        <v>1.8870215312614467E-3</v>
      </c>
      <c r="D634">
        <v>1652.62</v>
      </c>
      <c r="E634" s="31">
        <f t="shared" si="55"/>
        <v>1.3554235093366953E-2</v>
      </c>
      <c r="G634">
        <v>8.49</v>
      </c>
      <c r="H634" s="35">
        <f t="shared" si="56"/>
        <v>1.9631330977620716E-3</v>
      </c>
      <c r="J634">
        <v>29.165659000000002</v>
      </c>
      <c r="K634" s="35">
        <f t="shared" si="57"/>
        <v>-1.7694954192531715E-2</v>
      </c>
      <c r="M634">
        <v>15.452500000000001</v>
      </c>
      <c r="N634" s="35">
        <f t="shared" si="58"/>
        <v>-2.3620773337647644E-2</v>
      </c>
      <c r="P634">
        <v>49.309852999999997</v>
      </c>
      <c r="Q634" s="35">
        <f t="shared" si="59"/>
        <v>2.8765021870983898E-2</v>
      </c>
    </row>
    <row r="635" spans="1:17" x14ac:dyDescent="0.4">
      <c r="A635" s="87">
        <v>41466</v>
      </c>
      <c r="B635">
        <v>29.0305</v>
      </c>
      <c r="C635" s="31">
        <f t="shared" si="54"/>
        <v>-7.8472640843245509E-4</v>
      </c>
      <c r="D635">
        <v>1675.02</v>
      </c>
      <c r="E635" s="31">
        <f t="shared" si="55"/>
        <v>3.0865303100858933E-3</v>
      </c>
      <c r="G635">
        <v>8.5066670000000002</v>
      </c>
      <c r="H635" s="35">
        <f t="shared" si="56"/>
        <v>3.0172334240895896E-2</v>
      </c>
      <c r="J635">
        <v>28.649574000000001</v>
      </c>
      <c r="K635" s="35">
        <f t="shared" si="57"/>
        <v>-3.5071027583168071E-3</v>
      </c>
      <c r="M635">
        <v>15.0875</v>
      </c>
      <c r="N635" s="35">
        <f t="shared" si="58"/>
        <v>7.4565037282517937E-3</v>
      </c>
      <c r="P635">
        <v>50.728251999999998</v>
      </c>
      <c r="Q635" s="35">
        <f t="shared" si="59"/>
        <v>2.3152187463507641E-3</v>
      </c>
    </row>
    <row r="636" spans="1:17" x14ac:dyDescent="0.4">
      <c r="A636" s="87">
        <v>41467</v>
      </c>
      <c r="B636">
        <v>29.007719000000002</v>
      </c>
      <c r="C636" s="31">
        <f t="shared" si="54"/>
        <v>-5.0256967809155411E-3</v>
      </c>
      <c r="D636">
        <v>1680.19</v>
      </c>
      <c r="E636" s="31">
        <f t="shared" si="55"/>
        <v>1.3748445116325806E-3</v>
      </c>
      <c r="G636">
        <v>8.7633329999999994</v>
      </c>
      <c r="H636" s="35">
        <f t="shared" si="56"/>
        <v>1.711677509002572E-2</v>
      </c>
      <c r="J636">
        <v>28.549097</v>
      </c>
      <c r="K636" s="35">
        <f t="shared" si="57"/>
        <v>8.4786569606737517E-3</v>
      </c>
      <c r="M636">
        <v>15.2</v>
      </c>
      <c r="N636" s="35">
        <f t="shared" si="58"/>
        <v>9.8684210526319544E-4</v>
      </c>
      <c r="P636">
        <v>50.845699000000003</v>
      </c>
      <c r="Q636" s="35">
        <f t="shared" si="59"/>
        <v>-9.9502614763935949E-3</v>
      </c>
    </row>
    <row r="637" spans="1:17" x14ac:dyDescent="0.4">
      <c r="A637" s="87">
        <v>41470</v>
      </c>
      <c r="B637">
        <v>28.861934999999999</v>
      </c>
      <c r="C637" s="31">
        <f t="shared" si="54"/>
        <v>-1.0260746550776974E-2</v>
      </c>
      <c r="D637">
        <v>1682.5</v>
      </c>
      <c r="E637" s="31">
        <f t="shared" si="55"/>
        <v>-3.7087667161961419E-3</v>
      </c>
      <c r="G637">
        <v>8.9133329999999997</v>
      </c>
      <c r="H637" s="35">
        <f t="shared" si="56"/>
        <v>-7.4793570485922238E-3</v>
      </c>
      <c r="J637">
        <v>28.791155</v>
      </c>
      <c r="K637" s="35">
        <f t="shared" si="57"/>
        <v>-3.8072456627739168E-3</v>
      </c>
      <c r="M637">
        <v>15.215</v>
      </c>
      <c r="N637" s="35">
        <f t="shared" si="58"/>
        <v>-1.7088399605652303E-2</v>
      </c>
      <c r="P637">
        <v>50.339770999999999</v>
      </c>
      <c r="Q637" s="35">
        <f t="shared" si="59"/>
        <v>-3.230447750745566E-3</v>
      </c>
    </row>
    <row r="638" spans="1:17" x14ac:dyDescent="0.4">
      <c r="A638" s="87">
        <v>41471</v>
      </c>
      <c r="B638">
        <v>28.56579</v>
      </c>
      <c r="C638" s="31">
        <f t="shared" si="54"/>
        <v>1.0047752924039571E-2</v>
      </c>
      <c r="D638">
        <v>1676.26</v>
      </c>
      <c r="E638" s="31">
        <f t="shared" si="55"/>
        <v>2.7740326679632581E-3</v>
      </c>
      <c r="G638">
        <v>8.8466670000000001</v>
      </c>
      <c r="H638" s="35">
        <f t="shared" si="56"/>
        <v>3.0896720765006658E-2</v>
      </c>
      <c r="J638">
        <v>28.681539999999998</v>
      </c>
      <c r="K638" s="35">
        <f t="shared" si="57"/>
        <v>1.7518933781101842E-3</v>
      </c>
      <c r="M638">
        <v>14.955</v>
      </c>
      <c r="N638" s="35">
        <f t="shared" si="58"/>
        <v>8.6927449013708309E-3</v>
      </c>
      <c r="P638">
        <v>50.177151000000002</v>
      </c>
      <c r="Q638" s="35">
        <f t="shared" si="59"/>
        <v>6.3018324814813828E-3</v>
      </c>
    </row>
    <row r="639" spans="1:17" x14ac:dyDescent="0.4">
      <c r="A639" s="87">
        <v>41472</v>
      </c>
      <c r="B639">
        <v>28.852812</v>
      </c>
      <c r="C639" s="31">
        <f t="shared" si="54"/>
        <v>-1.5773159302460036E-4</v>
      </c>
      <c r="D639">
        <v>1680.91</v>
      </c>
      <c r="E639" s="31">
        <f t="shared" si="55"/>
        <v>5.0329880838354277E-3</v>
      </c>
      <c r="G639">
        <v>9.1199999999999992</v>
      </c>
      <c r="H639" s="35">
        <f t="shared" si="56"/>
        <v>-2.083333333333328E-2</v>
      </c>
      <c r="J639">
        <v>28.731787000000001</v>
      </c>
      <c r="K639" s="35">
        <f t="shared" si="57"/>
        <v>1.144481545822402E-2</v>
      </c>
      <c r="M639">
        <v>15.085000000000001</v>
      </c>
      <c r="N639" s="35">
        <f t="shared" si="58"/>
        <v>1.2761020881670467E-2</v>
      </c>
      <c r="P639">
        <v>50.493358999999998</v>
      </c>
      <c r="Q639" s="35">
        <f t="shared" si="59"/>
        <v>1.2523627116984514E-3</v>
      </c>
    </row>
    <row r="640" spans="1:17" x14ac:dyDescent="0.4">
      <c r="A640" s="87">
        <v>41473</v>
      </c>
      <c r="B640">
        <v>28.848261000000001</v>
      </c>
      <c r="C640" s="31">
        <f t="shared" si="54"/>
        <v>4.7399737543965602E-4</v>
      </c>
      <c r="D640">
        <v>1689.37</v>
      </c>
      <c r="E640" s="31">
        <f t="shared" si="55"/>
        <v>1.6100676583578656E-3</v>
      </c>
      <c r="G640">
        <v>8.93</v>
      </c>
      <c r="H640" s="35">
        <f t="shared" si="56"/>
        <v>-1.8664053751399762E-3</v>
      </c>
      <c r="J640">
        <v>29.060617000000001</v>
      </c>
      <c r="K640" s="35">
        <f t="shared" si="57"/>
        <v>-1.0686696707093345E-2</v>
      </c>
      <c r="M640">
        <v>15.2775</v>
      </c>
      <c r="N640" s="35">
        <f t="shared" si="58"/>
        <v>6.8728522336770036E-3</v>
      </c>
      <c r="P640">
        <v>50.556595000000002</v>
      </c>
      <c r="Q640" s="35">
        <f t="shared" si="59"/>
        <v>-3.2166129859022637E-3</v>
      </c>
    </row>
    <row r="641" spans="1:17" x14ac:dyDescent="0.4">
      <c r="A641" s="87">
        <v>41474</v>
      </c>
      <c r="B641">
        <v>28.861934999999999</v>
      </c>
      <c r="C641" s="31">
        <f t="shared" si="54"/>
        <v>-9.4733773047431897E-4</v>
      </c>
      <c r="D641">
        <v>1692.09</v>
      </c>
      <c r="E641" s="31">
        <f t="shared" si="55"/>
        <v>2.0329887890124373E-3</v>
      </c>
      <c r="G641">
        <v>8.9133329999999997</v>
      </c>
      <c r="H641" s="35">
        <f t="shared" si="56"/>
        <v>5.235639687196824E-3</v>
      </c>
      <c r="J641">
        <v>28.750055</v>
      </c>
      <c r="K641" s="35">
        <f t="shared" si="57"/>
        <v>-4.1303920983803716E-3</v>
      </c>
      <c r="M641">
        <v>15.3825</v>
      </c>
      <c r="N641" s="35">
        <f t="shared" si="58"/>
        <v>-9.7513408093616565E-4</v>
      </c>
      <c r="P641">
        <v>50.393974</v>
      </c>
      <c r="Q641" s="35">
        <f t="shared" si="59"/>
        <v>-1.9720611833471116E-3</v>
      </c>
    </row>
    <row r="642" spans="1:17" x14ac:dyDescent="0.4">
      <c r="A642" s="87">
        <v>41477</v>
      </c>
      <c r="B642">
        <v>28.834593000000002</v>
      </c>
      <c r="C642" s="31">
        <f t="shared" si="54"/>
        <v>-1.5801506197781724E-3</v>
      </c>
      <c r="D642">
        <v>1695.53</v>
      </c>
      <c r="E642" s="31">
        <f t="shared" si="55"/>
        <v>-1.8519283056034825E-3</v>
      </c>
      <c r="G642">
        <v>8.9600000000000009</v>
      </c>
      <c r="H642" s="35">
        <f t="shared" si="56"/>
        <v>3.7202008928570248E-3</v>
      </c>
      <c r="J642">
        <v>28.631305999999999</v>
      </c>
      <c r="K642" s="35">
        <f t="shared" si="57"/>
        <v>0</v>
      </c>
      <c r="M642">
        <v>15.3675</v>
      </c>
      <c r="N642" s="35">
        <f t="shared" si="58"/>
        <v>6.9952822515047947E-3</v>
      </c>
      <c r="P642">
        <v>50.294593999999996</v>
      </c>
      <c r="Q642" s="35">
        <f t="shared" si="59"/>
        <v>-1.0238893667180206E-2</v>
      </c>
    </row>
    <row r="643" spans="1:17" x14ac:dyDescent="0.4">
      <c r="A643" s="87">
        <v>41478</v>
      </c>
      <c r="B643">
        <v>28.78903</v>
      </c>
      <c r="C643" s="31">
        <f t="shared" ref="C643:C706" si="60">(B644-B643)/B643</f>
        <v>-8.8622645500734225E-3</v>
      </c>
      <c r="D643">
        <v>1692.39</v>
      </c>
      <c r="E643" s="31">
        <f t="shared" ref="E643:E706" si="61">(D644-D643)/D643</f>
        <v>-3.8111782745112207E-3</v>
      </c>
      <c r="G643">
        <v>8.9933329999999998</v>
      </c>
      <c r="H643" s="35">
        <f t="shared" ref="H643:H706" si="62">(G644-G643)/G643</f>
        <v>-1.2231282884776916E-2</v>
      </c>
      <c r="J643">
        <v>28.631305999999999</v>
      </c>
      <c r="K643" s="35">
        <f t="shared" ref="K643:K706" si="63">(J644-J643)/J643</f>
        <v>-7.9762341263786953E-4</v>
      </c>
      <c r="M643">
        <v>15.475</v>
      </c>
      <c r="N643" s="35">
        <f t="shared" ref="N643:N706" si="64">(M644-M643)/M643</f>
        <v>-1.130856219709213E-3</v>
      </c>
      <c r="P643">
        <v>49.779632999999997</v>
      </c>
      <c r="Q643" s="35">
        <f t="shared" ref="Q643:Q706" si="65">(P644-P643)/P643</f>
        <v>-5.8075357847655927E-3</v>
      </c>
    </row>
    <row r="644" spans="1:17" x14ac:dyDescent="0.4">
      <c r="A644" s="87">
        <v>41479</v>
      </c>
      <c r="B644">
        <v>28.533894</v>
      </c>
      <c r="C644" s="31">
        <f t="shared" si="60"/>
        <v>-2.2351663603992931E-3</v>
      </c>
      <c r="D644">
        <v>1685.94</v>
      </c>
      <c r="E644" s="31">
        <f t="shared" si="61"/>
        <v>2.5564373583875735E-3</v>
      </c>
      <c r="G644">
        <v>8.8833330000000004</v>
      </c>
      <c r="H644" s="35">
        <f t="shared" si="62"/>
        <v>3.0393997388142441E-2</v>
      </c>
      <c r="J644">
        <v>28.608468999999999</v>
      </c>
      <c r="K644" s="35">
        <f t="shared" si="63"/>
        <v>2.7139515924463095E-3</v>
      </c>
      <c r="M644">
        <v>15.4575</v>
      </c>
      <c r="N644" s="35">
        <f t="shared" si="64"/>
        <v>0.12210894387837631</v>
      </c>
      <c r="P644">
        <v>49.490535999999999</v>
      </c>
      <c r="Q644" s="35">
        <f t="shared" si="65"/>
        <v>1.7707203656068739E-2</v>
      </c>
    </row>
    <row r="645" spans="1:17" x14ac:dyDescent="0.4">
      <c r="A645" s="87">
        <v>41480</v>
      </c>
      <c r="B645">
        <v>28.470116000000001</v>
      </c>
      <c r="C645" s="31">
        <f t="shared" si="60"/>
        <v>6.3993416816420521E-4</v>
      </c>
      <c r="D645">
        <v>1690.25</v>
      </c>
      <c r="E645" s="31">
        <f t="shared" si="61"/>
        <v>8.2827984026037031E-4</v>
      </c>
      <c r="G645">
        <v>9.1533329999999999</v>
      </c>
      <c r="H645" s="35">
        <f t="shared" si="62"/>
        <v>-2.1849964379095105E-3</v>
      </c>
      <c r="J645">
        <v>28.686111</v>
      </c>
      <c r="K645" s="35">
        <f t="shared" si="63"/>
        <v>3.0250039818921427E-2</v>
      </c>
      <c r="M645">
        <v>17.344999000000001</v>
      </c>
      <c r="N645" s="35">
        <f t="shared" si="64"/>
        <v>-1.2251312323511872E-2</v>
      </c>
      <c r="P645">
        <v>50.366875</v>
      </c>
      <c r="Q645" s="35">
        <f t="shared" si="65"/>
        <v>-6.0986710015262366E-3</v>
      </c>
    </row>
    <row r="646" spans="1:17" x14ac:dyDescent="0.4">
      <c r="A646" s="87">
        <v>41481</v>
      </c>
      <c r="B646">
        <v>28.488334999999999</v>
      </c>
      <c r="C646" s="31">
        <f t="shared" si="60"/>
        <v>2.8787923197337584E-3</v>
      </c>
      <c r="D646">
        <v>1691.65</v>
      </c>
      <c r="E646" s="31">
        <f t="shared" si="61"/>
        <v>-3.7359973989892492E-3</v>
      </c>
      <c r="G646">
        <v>9.1333330000000004</v>
      </c>
      <c r="H646" s="35">
        <f t="shared" si="62"/>
        <v>-7.6642338563589303E-3</v>
      </c>
      <c r="J646">
        <v>29.553867</v>
      </c>
      <c r="K646" s="35">
        <f t="shared" si="63"/>
        <v>8.962854167273545E-3</v>
      </c>
      <c r="M646">
        <v>17.1325</v>
      </c>
      <c r="N646" s="35">
        <f t="shared" si="64"/>
        <v>-1.2695111629943096E-2</v>
      </c>
      <c r="P646">
        <v>50.059704000000004</v>
      </c>
      <c r="Q646" s="35">
        <f t="shared" si="65"/>
        <v>1.0287016479362254E-2</v>
      </c>
    </row>
    <row r="647" spans="1:17" x14ac:dyDescent="0.4">
      <c r="A647" s="87">
        <v>41484</v>
      </c>
      <c r="B647">
        <v>28.570347000000002</v>
      </c>
      <c r="C647" s="31">
        <f t="shared" si="60"/>
        <v>2.2324545095654519E-3</v>
      </c>
      <c r="D647">
        <v>1685.33</v>
      </c>
      <c r="E647" s="31">
        <f t="shared" si="61"/>
        <v>3.7381403048667572E-4</v>
      </c>
      <c r="G647">
        <v>9.0633330000000001</v>
      </c>
      <c r="H647" s="35">
        <f t="shared" si="62"/>
        <v>3.6778964206655514E-3</v>
      </c>
      <c r="J647">
        <v>29.818753999999998</v>
      </c>
      <c r="K647" s="35">
        <f t="shared" si="63"/>
        <v>-7.5047736736416756E-3</v>
      </c>
      <c r="M647">
        <v>16.915001</v>
      </c>
      <c r="N647" s="35">
        <f t="shared" si="64"/>
        <v>2.5125035464082677E-3</v>
      </c>
      <c r="P647">
        <v>50.574669</v>
      </c>
      <c r="Q647" s="35">
        <f t="shared" si="65"/>
        <v>1.0896640766942026E-2</v>
      </c>
    </row>
    <row r="648" spans="1:17" x14ac:dyDescent="0.4">
      <c r="A648" s="87">
        <v>41485</v>
      </c>
      <c r="B648">
        <v>28.634129000000001</v>
      </c>
      <c r="C648" s="31">
        <f t="shared" si="60"/>
        <v>1.1139154957358647E-3</v>
      </c>
      <c r="D648">
        <v>1685.96</v>
      </c>
      <c r="E648" s="31">
        <f t="shared" si="61"/>
        <v>-1.3642079290138449E-4</v>
      </c>
      <c r="G648">
        <v>9.0966670000000001</v>
      </c>
      <c r="H648" s="35">
        <f t="shared" si="62"/>
        <v>-3.6650786491366718E-4</v>
      </c>
      <c r="J648">
        <v>29.594971000000001</v>
      </c>
      <c r="K648" s="35">
        <f t="shared" si="63"/>
        <v>-4.3212747192758602E-3</v>
      </c>
      <c r="M648">
        <v>16.9575</v>
      </c>
      <c r="N648" s="35">
        <f t="shared" si="64"/>
        <v>-1.0319976411617172E-2</v>
      </c>
      <c r="P648">
        <v>51.125762999999999</v>
      </c>
      <c r="Q648" s="35">
        <f t="shared" si="65"/>
        <v>-1.0955944070702639E-2</v>
      </c>
    </row>
    <row r="649" spans="1:17" x14ac:dyDescent="0.4">
      <c r="A649" s="87">
        <v>41486</v>
      </c>
      <c r="B649">
        <v>28.666025000000001</v>
      </c>
      <c r="C649" s="31">
        <f t="shared" si="60"/>
        <v>4.8474143171227974E-2</v>
      </c>
      <c r="D649">
        <v>1685.73</v>
      </c>
      <c r="E649" s="31">
        <f t="shared" si="61"/>
        <v>1.2540561062566289E-2</v>
      </c>
      <c r="G649">
        <v>9.0933329999999994</v>
      </c>
      <c r="H649" s="35">
        <f t="shared" si="62"/>
        <v>3.6657625977185677E-3</v>
      </c>
      <c r="J649">
        <v>29.467082999999999</v>
      </c>
      <c r="K649" s="35">
        <f t="shared" si="63"/>
        <v>7.7530578781758797E-4</v>
      </c>
      <c r="M649">
        <v>16.782499000000001</v>
      </c>
      <c r="N649" s="35">
        <f t="shared" si="64"/>
        <v>3.5304694491565203E-2</v>
      </c>
      <c r="P649">
        <v>50.565632000000001</v>
      </c>
      <c r="Q649" s="35">
        <f t="shared" si="65"/>
        <v>1.0005293714117926E-2</v>
      </c>
    </row>
    <row r="650" spans="1:17" x14ac:dyDescent="0.4">
      <c r="A650" s="87">
        <v>41487</v>
      </c>
      <c r="B650">
        <v>30.055586000000002</v>
      </c>
      <c r="C650" s="31">
        <f t="shared" si="60"/>
        <v>5.0025309771034423E-3</v>
      </c>
      <c r="D650">
        <v>1706.87</v>
      </c>
      <c r="E650" s="31">
        <f t="shared" si="61"/>
        <v>1.6404295581972745E-3</v>
      </c>
      <c r="G650">
        <v>9.1266669999999994</v>
      </c>
      <c r="H650" s="35">
        <f t="shared" si="62"/>
        <v>1.0956902448615845E-2</v>
      </c>
      <c r="J650">
        <v>29.489929</v>
      </c>
      <c r="K650" s="35">
        <f t="shared" si="63"/>
        <v>1.5490033902757167E-4</v>
      </c>
      <c r="M650">
        <v>17.375</v>
      </c>
      <c r="N650" s="35">
        <f t="shared" si="64"/>
        <v>-5.3237985611509992E-3</v>
      </c>
      <c r="P650">
        <v>51.071556000000001</v>
      </c>
      <c r="Q650" s="35">
        <f t="shared" si="65"/>
        <v>1.8928148576479634E-2</v>
      </c>
    </row>
    <row r="651" spans="1:17" x14ac:dyDescent="0.4">
      <c r="A651" s="87">
        <v>41488</v>
      </c>
      <c r="B651">
        <v>30.205939999999998</v>
      </c>
      <c r="C651" s="31">
        <f t="shared" si="60"/>
        <v>1.507981542703263E-3</v>
      </c>
      <c r="D651">
        <v>1709.67</v>
      </c>
      <c r="E651" s="31">
        <f t="shared" si="61"/>
        <v>-1.479817742605282E-3</v>
      </c>
      <c r="G651">
        <v>9.2266670000000008</v>
      </c>
      <c r="H651" s="35">
        <f t="shared" si="62"/>
        <v>1.7702275372027593E-2</v>
      </c>
      <c r="J651">
        <v>29.494496999999999</v>
      </c>
      <c r="K651" s="35">
        <f t="shared" si="63"/>
        <v>-2.3228061831330723E-3</v>
      </c>
      <c r="M651">
        <v>17.282499000000001</v>
      </c>
      <c r="N651" s="35">
        <f t="shared" si="64"/>
        <v>2.0251700868028485E-3</v>
      </c>
      <c r="P651">
        <v>52.038246000000001</v>
      </c>
      <c r="Q651" s="35">
        <f t="shared" si="65"/>
        <v>6.9443155328486831E-3</v>
      </c>
    </row>
    <row r="652" spans="1:17" x14ac:dyDescent="0.4">
      <c r="A652" s="87">
        <v>41491</v>
      </c>
      <c r="B652">
        <v>30.25149</v>
      </c>
      <c r="C652" s="31">
        <f t="shared" si="60"/>
        <v>2.108358960170185E-3</v>
      </c>
      <c r="D652">
        <v>1707.14</v>
      </c>
      <c r="E652" s="31">
        <f t="shared" si="61"/>
        <v>-5.723022130581094E-3</v>
      </c>
      <c r="G652">
        <v>9.39</v>
      </c>
      <c r="H652" s="35">
        <f t="shared" si="62"/>
        <v>1.4199148029818288E-3</v>
      </c>
      <c r="J652">
        <v>29.425986999999999</v>
      </c>
      <c r="K652" s="35">
        <f t="shared" si="63"/>
        <v>-6.2101570288867884E-4</v>
      </c>
      <c r="M652">
        <v>17.317499000000002</v>
      </c>
      <c r="N652" s="35">
        <f t="shared" si="64"/>
        <v>1.1115981586024634E-2</v>
      </c>
      <c r="P652">
        <v>52.399616000000002</v>
      </c>
      <c r="Q652" s="35">
        <f t="shared" si="65"/>
        <v>1.7232950714745032E-4</v>
      </c>
    </row>
    <row r="653" spans="1:17" x14ac:dyDescent="0.4">
      <c r="A653" s="87">
        <v>41492</v>
      </c>
      <c r="B653">
        <v>30.315270999999999</v>
      </c>
      <c r="C653" s="31">
        <f t="shared" si="60"/>
        <v>-1.3675912710791846E-2</v>
      </c>
      <c r="D653">
        <v>1697.37</v>
      </c>
      <c r="E653" s="31">
        <f t="shared" si="61"/>
        <v>-3.8058879325072372E-3</v>
      </c>
      <c r="G653">
        <v>9.4033329999999999</v>
      </c>
      <c r="H653" s="35">
        <f t="shared" si="62"/>
        <v>-8.5076217124289942E-3</v>
      </c>
      <c r="J653">
        <v>29.407713000000001</v>
      </c>
      <c r="K653" s="35">
        <f t="shared" si="63"/>
        <v>-3.9136501366155242E-2</v>
      </c>
      <c r="M653">
        <v>17.510000000000002</v>
      </c>
      <c r="N653" s="35">
        <f t="shared" si="64"/>
        <v>-7.7098800685323557E-3</v>
      </c>
      <c r="P653">
        <v>52.408645999999997</v>
      </c>
      <c r="Q653" s="35">
        <f t="shared" si="65"/>
        <v>-1.3445911195645052E-2</v>
      </c>
    </row>
    <row r="654" spans="1:17" x14ac:dyDescent="0.4">
      <c r="A654" s="87">
        <v>41493</v>
      </c>
      <c r="B654">
        <v>29.900682</v>
      </c>
      <c r="C654" s="31">
        <f t="shared" si="60"/>
        <v>6.3993858066514787E-3</v>
      </c>
      <c r="D654">
        <v>1690.91</v>
      </c>
      <c r="E654" s="31">
        <f t="shared" si="61"/>
        <v>3.8854817819990043E-3</v>
      </c>
      <c r="G654">
        <v>9.3233329999999999</v>
      </c>
      <c r="H654" s="35">
        <f t="shared" si="62"/>
        <v>-4.2903112009406025E-3</v>
      </c>
      <c r="J654">
        <v>28.256798</v>
      </c>
      <c r="K654" s="35">
        <f t="shared" si="63"/>
        <v>-1.6486050542598617E-2</v>
      </c>
      <c r="M654">
        <v>17.375</v>
      </c>
      <c r="N654" s="35">
        <f t="shared" si="64"/>
        <v>3.5683510791366821E-2</v>
      </c>
      <c r="P654">
        <v>51.703963999999999</v>
      </c>
      <c r="Q654" s="35">
        <f t="shared" si="65"/>
        <v>-1.0134426056771928E-2</v>
      </c>
    </row>
    <row r="655" spans="1:17" x14ac:dyDescent="0.4">
      <c r="A655" s="87">
        <v>41494</v>
      </c>
      <c r="B655">
        <v>30.092027999999999</v>
      </c>
      <c r="C655" s="31">
        <f t="shared" si="60"/>
        <v>3.9363249296458626E-3</v>
      </c>
      <c r="D655">
        <v>1697.48</v>
      </c>
      <c r="E655" s="31">
        <f t="shared" si="61"/>
        <v>-3.5699978792091483E-3</v>
      </c>
      <c r="G655">
        <v>9.2833330000000007</v>
      </c>
      <c r="H655" s="35">
        <f t="shared" si="62"/>
        <v>6.1041653897365451E-3</v>
      </c>
      <c r="J655">
        <v>27.790955</v>
      </c>
      <c r="K655" s="35">
        <f t="shared" si="63"/>
        <v>8.052655981055654E-3</v>
      </c>
      <c r="M655">
        <v>17.995000999999998</v>
      </c>
      <c r="N655" s="35">
        <f t="shared" si="64"/>
        <v>9.863850521597748E-3</v>
      </c>
      <c r="P655">
        <v>51.179974000000001</v>
      </c>
      <c r="Q655" s="35">
        <f t="shared" si="65"/>
        <v>-1.0767766314222807E-2</v>
      </c>
    </row>
    <row r="656" spans="1:17" x14ac:dyDescent="0.4">
      <c r="A656" s="87">
        <v>41495</v>
      </c>
      <c r="B656">
        <v>30.21048</v>
      </c>
      <c r="C656" s="31">
        <f t="shared" si="60"/>
        <v>3.0166021857315488E-3</v>
      </c>
      <c r="D656">
        <v>1691.42</v>
      </c>
      <c r="E656" s="31">
        <f t="shared" si="61"/>
        <v>-1.1528774639060939E-3</v>
      </c>
      <c r="G656">
        <v>9.34</v>
      </c>
      <c r="H656" s="35">
        <f t="shared" si="62"/>
        <v>1.7130620985010721E-2</v>
      </c>
      <c r="J656">
        <v>28.014745999999999</v>
      </c>
      <c r="K656" s="35">
        <f t="shared" si="63"/>
        <v>4.0756036124690023E-3</v>
      </c>
      <c r="M656">
        <v>18.172501</v>
      </c>
      <c r="N656" s="35">
        <f t="shared" si="64"/>
        <v>1.7058686638674624E-2</v>
      </c>
      <c r="P656">
        <v>50.628880000000002</v>
      </c>
      <c r="Q656" s="35">
        <f t="shared" si="65"/>
        <v>-3.3905944591309319E-3</v>
      </c>
    </row>
    <row r="657" spans="1:17" x14ac:dyDescent="0.4">
      <c r="A657" s="87">
        <v>41498</v>
      </c>
      <c r="B657">
        <v>30.301613</v>
      </c>
      <c r="C657" s="31">
        <f t="shared" si="60"/>
        <v>-1.0524918260952002E-2</v>
      </c>
      <c r="D657">
        <v>1689.47</v>
      </c>
      <c r="E657" s="31">
        <f t="shared" si="61"/>
        <v>2.7760185146821514E-3</v>
      </c>
      <c r="G657">
        <v>9.5</v>
      </c>
      <c r="H657" s="35">
        <f t="shared" si="62"/>
        <v>2.070178947368418E-2</v>
      </c>
      <c r="J657">
        <v>28.128923</v>
      </c>
      <c r="K657" s="35">
        <f t="shared" si="63"/>
        <v>-1.4665332192064398E-3</v>
      </c>
      <c r="M657">
        <v>18.482500000000002</v>
      </c>
      <c r="N657" s="35">
        <f t="shared" si="64"/>
        <v>1.8936832138507554E-3</v>
      </c>
      <c r="P657">
        <v>50.457217999999997</v>
      </c>
      <c r="Q657" s="35">
        <f t="shared" si="65"/>
        <v>8.594587993337361E-3</v>
      </c>
    </row>
    <row r="658" spans="1:17" x14ac:dyDescent="0.4">
      <c r="A658" s="87">
        <v>41499</v>
      </c>
      <c r="B658">
        <v>29.982690999999999</v>
      </c>
      <c r="C658" s="31">
        <f t="shared" si="60"/>
        <v>-2.2185100063233109E-2</v>
      </c>
      <c r="D658">
        <v>1694.16</v>
      </c>
      <c r="E658" s="31">
        <f t="shared" si="61"/>
        <v>-5.1766066959437014E-3</v>
      </c>
      <c r="G658">
        <v>9.6966669999999997</v>
      </c>
      <c r="H658" s="35">
        <f t="shared" si="62"/>
        <v>-1.6844344556742951E-2</v>
      </c>
      <c r="J658">
        <v>28.087671</v>
      </c>
      <c r="K658" s="35">
        <f t="shared" si="63"/>
        <v>-1.0607109432462375E-2</v>
      </c>
      <c r="M658">
        <v>18.517499999999998</v>
      </c>
      <c r="N658" s="35">
        <f t="shared" si="64"/>
        <v>-1.0395517753476333E-2</v>
      </c>
      <c r="P658">
        <v>50.890877000000003</v>
      </c>
      <c r="Q658" s="35">
        <f t="shared" si="65"/>
        <v>-8.3438530642732586E-3</v>
      </c>
    </row>
    <row r="659" spans="1:17" x14ac:dyDescent="0.4">
      <c r="A659" s="87">
        <v>41500</v>
      </c>
      <c r="B659">
        <v>29.317522</v>
      </c>
      <c r="C659" s="31">
        <f t="shared" si="60"/>
        <v>-1.3364396895481159E-2</v>
      </c>
      <c r="D659">
        <v>1685.39</v>
      </c>
      <c r="E659" s="31">
        <f t="shared" si="61"/>
        <v>-1.4281560944351256E-2</v>
      </c>
      <c r="G659">
        <v>9.5333330000000007</v>
      </c>
      <c r="H659" s="35">
        <f t="shared" si="62"/>
        <v>-3.4964686537227556E-3</v>
      </c>
      <c r="J659">
        <v>27.789742</v>
      </c>
      <c r="K659" s="35">
        <f t="shared" si="63"/>
        <v>-3.1337570532320884E-2</v>
      </c>
      <c r="M659">
        <v>18.325001</v>
      </c>
      <c r="N659" s="35">
        <f t="shared" si="64"/>
        <v>-3.6834977526058618E-2</v>
      </c>
      <c r="P659">
        <v>50.466251</v>
      </c>
      <c r="Q659" s="35">
        <f t="shared" si="65"/>
        <v>-6.8027839040391549E-3</v>
      </c>
    </row>
    <row r="660" spans="1:17" x14ac:dyDescent="0.4">
      <c r="A660" s="87">
        <v>41501</v>
      </c>
      <c r="B660">
        <v>28.925711</v>
      </c>
      <c r="C660" s="31">
        <f t="shared" si="60"/>
        <v>2.5199380578752942E-3</v>
      </c>
      <c r="D660">
        <v>1661.32</v>
      </c>
      <c r="E660" s="31">
        <f t="shared" si="61"/>
        <v>-3.3046011605229633E-3</v>
      </c>
      <c r="G660">
        <v>9.5</v>
      </c>
      <c r="H660" s="35">
        <f t="shared" si="62"/>
        <v>1.6842105263157908E-2</v>
      </c>
      <c r="J660">
        <v>26.918879</v>
      </c>
      <c r="K660" s="35">
        <f t="shared" si="63"/>
        <v>7.3217016206357562E-3</v>
      </c>
      <c r="M660">
        <v>17.649999999999999</v>
      </c>
      <c r="N660" s="35">
        <f t="shared" si="64"/>
        <v>-2.3654390934844019E-2</v>
      </c>
      <c r="P660">
        <v>50.12294</v>
      </c>
      <c r="Q660" s="35">
        <f t="shared" si="65"/>
        <v>3.6059337301440401E-4</v>
      </c>
    </row>
    <row r="661" spans="1:17" x14ac:dyDescent="0.4">
      <c r="A661" s="87">
        <v>41502</v>
      </c>
      <c r="B661">
        <v>28.998602000000002</v>
      </c>
      <c r="C661" s="31">
        <f t="shared" si="60"/>
        <v>1.6653526952782018E-2</v>
      </c>
      <c r="D661">
        <v>1655.83</v>
      </c>
      <c r="E661" s="31">
        <f t="shared" si="61"/>
        <v>-5.9003641678191492E-3</v>
      </c>
      <c r="G661">
        <v>9.66</v>
      </c>
      <c r="H661" s="35">
        <f t="shared" si="62"/>
        <v>1.0351966873705784E-3</v>
      </c>
      <c r="J661">
        <v>27.115970999999998</v>
      </c>
      <c r="K661" s="35">
        <f t="shared" si="63"/>
        <v>-2.2650488894533673E-2</v>
      </c>
      <c r="M661">
        <v>17.232500000000002</v>
      </c>
      <c r="N661" s="35">
        <f t="shared" si="64"/>
        <v>2.5243000145074638E-2</v>
      </c>
      <c r="P661">
        <v>50.141013999999998</v>
      </c>
      <c r="Q661" s="35">
        <f t="shared" si="65"/>
        <v>3.4233452079768401E-3</v>
      </c>
    </row>
    <row r="662" spans="1:17" x14ac:dyDescent="0.4">
      <c r="A662" s="87">
        <v>41505</v>
      </c>
      <c r="B662">
        <v>29.481531</v>
      </c>
      <c r="C662" s="31">
        <f t="shared" si="60"/>
        <v>-1.2361976723664896E-3</v>
      </c>
      <c r="D662">
        <v>1646.06</v>
      </c>
      <c r="E662" s="31">
        <f t="shared" si="61"/>
        <v>3.8212458841111281E-3</v>
      </c>
      <c r="G662">
        <v>9.67</v>
      </c>
      <c r="H662" s="35">
        <f t="shared" si="62"/>
        <v>7.5835573940020553E-3</v>
      </c>
      <c r="J662">
        <v>26.501781000000001</v>
      </c>
      <c r="K662" s="35">
        <f t="shared" si="63"/>
        <v>-1.7300724053233559E-4</v>
      </c>
      <c r="M662">
        <v>17.6675</v>
      </c>
      <c r="N662" s="35">
        <f t="shared" si="64"/>
        <v>1.1886288382623367E-2</v>
      </c>
      <c r="P662">
        <v>50.312663999999998</v>
      </c>
      <c r="Q662" s="35">
        <f t="shared" si="65"/>
        <v>5.0279190145845337E-3</v>
      </c>
    </row>
    <row r="663" spans="1:17" x14ac:dyDescent="0.4">
      <c r="A663" s="87">
        <v>41506</v>
      </c>
      <c r="B663">
        <v>29.445086</v>
      </c>
      <c r="C663" s="31">
        <f t="shared" si="60"/>
        <v>-7.7365370914522554E-3</v>
      </c>
      <c r="D663">
        <v>1652.35</v>
      </c>
      <c r="E663" s="31">
        <f t="shared" si="61"/>
        <v>-5.7796471691832574E-3</v>
      </c>
      <c r="G663">
        <v>9.7433329999999998</v>
      </c>
      <c r="H663" s="35">
        <f t="shared" si="62"/>
        <v>3.1132467708945139E-2</v>
      </c>
      <c r="J663">
        <v>26.497195999999999</v>
      </c>
      <c r="K663" s="35">
        <f t="shared" si="63"/>
        <v>3.9785719213459329E-3</v>
      </c>
      <c r="M663">
        <v>17.877500999999999</v>
      </c>
      <c r="N663" s="35">
        <f t="shared" si="64"/>
        <v>1.3144902075519445E-2</v>
      </c>
      <c r="P663">
        <v>50.565632000000001</v>
      </c>
      <c r="Q663" s="35">
        <f t="shared" si="65"/>
        <v>-7.3252718368080547E-3</v>
      </c>
    </row>
    <row r="664" spans="1:17" x14ac:dyDescent="0.4">
      <c r="A664" s="87">
        <v>41507</v>
      </c>
      <c r="B664">
        <v>29.217282999999998</v>
      </c>
      <c r="C664" s="31">
        <f t="shared" si="60"/>
        <v>1.1383467791991482E-2</v>
      </c>
      <c r="D664">
        <v>1642.8</v>
      </c>
      <c r="E664" s="31">
        <f t="shared" si="61"/>
        <v>8.6194302410519119E-3</v>
      </c>
      <c r="G664">
        <v>10.046666999999999</v>
      </c>
      <c r="H664" s="35">
        <f t="shared" si="62"/>
        <v>1.5262076467747956E-2</v>
      </c>
      <c r="J664">
        <v>26.602616999999999</v>
      </c>
      <c r="K664" s="35">
        <f t="shared" si="63"/>
        <v>1.3782478618552016E-3</v>
      </c>
      <c r="M664">
        <v>18.112499</v>
      </c>
      <c r="N664" s="35">
        <f t="shared" si="64"/>
        <v>-3.4506558150810664E-3</v>
      </c>
      <c r="P664">
        <v>50.195225000000001</v>
      </c>
      <c r="Q664" s="35">
        <f t="shared" si="65"/>
        <v>1.9978294748155791E-2</v>
      </c>
    </row>
    <row r="665" spans="1:17" x14ac:dyDescent="0.4">
      <c r="A665" s="87">
        <v>41508</v>
      </c>
      <c r="B665">
        <v>29.549876999999999</v>
      </c>
      <c r="C665" s="31">
        <f t="shared" si="60"/>
        <v>-1.002173376220817E-2</v>
      </c>
      <c r="D665">
        <v>1656.96</v>
      </c>
      <c r="E665" s="31">
        <f t="shared" si="61"/>
        <v>3.946987253765911E-3</v>
      </c>
      <c r="G665">
        <v>10.199999999999999</v>
      </c>
      <c r="H665" s="35">
        <f t="shared" si="62"/>
        <v>5.5555882352942071E-3</v>
      </c>
      <c r="J665">
        <v>26.639282000000001</v>
      </c>
      <c r="K665" s="35">
        <f t="shared" si="63"/>
        <v>-7.398472676553477E-3</v>
      </c>
      <c r="M665">
        <v>18.049999</v>
      </c>
      <c r="N665" s="35">
        <f t="shared" si="64"/>
        <v>1.3296510431939664E-2</v>
      </c>
      <c r="P665">
        <v>51.198039999999999</v>
      </c>
      <c r="Q665" s="35">
        <f t="shared" si="65"/>
        <v>-1.5175541876212459E-2</v>
      </c>
    </row>
    <row r="666" spans="1:17" x14ac:dyDescent="0.4">
      <c r="A666" s="87">
        <v>41509</v>
      </c>
      <c r="B666">
        <v>29.253736</v>
      </c>
      <c r="C666" s="31">
        <f t="shared" si="60"/>
        <v>-4.5160727505026829E-3</v>
      </c>
      <c r="D666">
        <v>1663.5</v>
      </c>
      <c r="E666" s="31">
        <f t="shared" si="61"/>
        <v>-4.0396753832281501E-3</v>
      </c>
      <c r="G666">
        <v>10.256667</v>
      </c>
      <c r="H666" s="35">
        <f t="shared" si="62"/>
        <v>-8.7747803453109927E-3</v>
      </c>
      <c r="J666">
        <v>26.442191999999999</v>
      </c>
      <c r="K666" s="35">
        <f t="shared" si="63"/>
        <v>-4.6801339314076961E-3</v>
      </c>
      <c r="M666">
        <v>18.290001</v>
      </c>
      <c r="N666" s="35">
        <f t="shared" si="64"/>
        <v>9.5680147857837555E-3</v>
      </c>
      <c r="P666">
        <v>50.421081999999998</v>
      </c>
      <c r="Q666" s="35">
        <f t="shared" si="65"/>
        <v>7.7047335080988296E-3</v>
      </c>
    </row>
    <row r="667" spans="1:17" x14ac:dyDescent="0.4">
      <c r="A667" s="87">
        <v>41512</v>
      </c>
      <c r="B667">
        <v>29.121624000000001</v>
      </c>
      <c r="C667" s="31">
        <f t="shared" si="60"/>
        <v>-1.7365721087532811E-2</v>
      </c>
      <c r="D667">
        <v>1656.78</v>
      </c>
      <c r="E667" s="31">
        <f t="shared" si="61"/>
        <v>-1.5874165550042826E-2</v>
      </c>
      <c r="G667">
        <v>10.166667</v>
      </c>
      <c r="H667" s="35">
        <f t="shared" si="62"/>
        <v>-1.0819671776404322E-2</v>
      </c>
      <c r="J667">
        <v>26.318439000000001</v>
      </c>
      <c r="K667" s="35">
        <f t="shared" si="63"/>
        <v>-2.4555787674185432E-2</v>
      </c>
      <c r="M667">
        <v>18.465</v>
      </c>
      <c r="N667" s="35">
        <f t="shared" si="64"/>
        <v>-2.4235039263471519E-2</v>
      </c>
      <c r="P667">
        <v>50.809562999999997</v>
      </c>
      <c r="Q667" s="35">
        <f t="shared" si="65"/>
        <v>-2.5071146547747322E-2</v>
      </c>
    </row>
    <row r="668" spans="1:17" x14ac:dyDescent="0.4">
      <c r="A668" s="87">
        <v>41513</v>
      </c>
      <c r="B668">
        <v>28.615905999999999</v>
      </c>
      <c r="C668" s="31">
        <f t="shared" si="60"/>
        <v>8.9157407771747535E-3</v>
      </c>
      <c r="D668">
        <v>1630.48</v>
      </c>
      <c r="E668" s="31">
        <f t="shared" si="61"/>
        <v>2.7476571316422268E-3</v>
      </c>
      <c r="G668">
        <v>10.056666999999999</v>
      </c>
      <c r="H668" s="35">
        <f t="shared" si="62"/>
        <v>7.6234004765198295E-3</v>
      </c>
      <c r="J668">
        <v>25.672169</v>
      </c>
      <c r="K668" s="35">
        <f t="shared" si="63"/>
        <v>3.570753994335249E-3</v>
      </c>
      <c r="M668">
        <v>18.017499999999998</v>
      </c>
      <c r="N668" s="35">
        <f t="shared" si="64"/>
        <v>3.8851116969613039E-3</v>
      </c>
      <c r="P668">
        <v>49.535708999999997</v>
      </c>
      <c r="Q668" s="35">
        <f t="shared" si="65"/>
        <v>-1.8238196610852957E-2</v>
      </c>
    </row>
    <row r="669" spans="1:17" x14ac:dyDescent="0.4">
      <c r="A669" s="87">
        <v>41514</v>
      </c>
      <c r="B669">
        <v>28.871037999999999</v>
      </c>
      <c r="C669" s="31">
        <f t="shared" si="60"/>
        <v>5.0665653240455476E-3</v>
      </c>
      <c r="D669">
        <v>1634.96</v>
      </c>
      <c r="E669" s="31">
        <f t="shared" si="61"/>
        <v>1.9633507853403362E-3</v>
      </c>
      <c r="G669">
        <v>10.133333</v>
      </c>
      <c r="H669" s="35">
        <f t="shared" si="62"/>
        <v>9.868421377250667E-3</v>
      </c>
      <c r="J669">
        <v>25.763838</v>
      </c>
      <c r="K669" s="35">
        <f t="shared" si="63"/>
        <v>2.6687017671823774E-3</v>
      </c>
      <c r="M669">
        <v>18.087499999999999</v>
      </c>
      <c r="N669" s="35">
        <f t="shared" si="64"/>
        <v>1.3407049067035231E-2</v>
      </c>
      <c r="P669">
        <v>48.632266999999999</v>
      </c>
      <c r="Q669" s="35">
        <f t="shared" si="65"/>
        <v>-7.05924319752554E-3</v>
      </c>
    </row>
    <row r="670" spans="1:17" x14ac:dyDescent="0.4">
      <c r="A670" s="87">
        <v>41515</v>
      </c>
      <c r="B670">
        <v>29.017315</v>
      </c>
      <c r="C670" s="31">
        <f t="shared" si="60"/>
        <v>-1.0397068095376803E-2</v>
      </c>
      <c r="D670">
        <v>1638.17</v>
      </c>
      <c r="E670" s="31">
        <f t="shared" si="61"/>
        <v>-3.1742737322744559E-3</v>
      </c>
      <c r="G670">
        <v>10.233333</v>
      </c>
      <c r="H670" s="35">
        <f t="shared" si="62"/>
        <v>9.7719872889896059E-4</v>
      </c>
      <c r="J670">
        <v>25.832594</v>
      </c>
      <c r="K670" s="35">
        <f t="shared" si="63"/>
        <v>4.0806200105184421E-3</v>
      </c>
      <c r="M670">
        <v>18.329999999999998</v>
      </c>
      <c r="N670" s="35">
        <f t="shared" si="64"/>
        <v>-9.2744135297325794E-3</v>
      </c>
      <c r="P670">
        <v>48.288960000000003</v>
      </c>
      <c r="Q670" s="35">
        <f t="shared" si="65"/>
        <v>-7.670800944977926E-3</v>
      </c>
    </row>
    <row r="671" spans="1:17" x14ac:dyDescent="0.4">
      <c r="A671" s="87">
        <v>41516</v>
      </c>
      <c r="B671">
        <v>28.715620000000001</v>
      </c>
      <c r="C671" s="31">
        <f t="shared" si="60"/>
        <v>2.3400260903299264E-2</v>
      </c>
      <c r="D671">
        <v>1632.97</v>
      </c>
      <c r="E671" s="31">
        <f t="shared" si="61"/>
        <v>4.1641916263005169E-3</v>
      </c>
      <c r="G671">
        <v>10.243333</v>
      </c>
      <c r="H671" s="35">
        <f t="shared" si="62"/>
        <v>-5.2066060919820044E-3</v>
      </c>
      <c r="J671">
        <v>25.938006999999999</v>
      </c>
      <c r="K671" s="35">
        <f t="shared" si="63"/>
        <v>5.4780615950947818E-3</v>
      </c>
      <c r="M671">
        <v>18.16</v>
      </c>
      <c r="N671" s="35">
        <f t="shared" si="64"/>
        <v>2.0512059471365706E-2</v>
      </c>
      <c r="P671">
        <v>47.918545000000002</v>
      </c>
      <c r="Q671" s="35">
        <f t="shared" si="65"/>
        <v>1.508413913652777E-3</v>
      </c>
    </row>
    <row r="672" spans="1:17" x14ac:dyDescent="0.4">
      <c r="A672" s="87">
        <v>41520</v>
      </c>
      <c r="B672">
        <v>29.387573</v>
      </c>
      <c r="C672" s="31">
        <f t="shared" si="60"/>
        <v>1.3065862907426961E-2</v>
      </c>
      <c r="D672">
        <v>1639.77</v>
      </c>
      <c r="E672" s="31">
        <f t="shared" si="61"/>
        <v>8.1169920171731066E-3</v>
      </c>
      <c r="G672">
        <v>10.19</v>
      </c>
      <c r="H672" s="35">
        <f t="shared" si="62"/>
        <v>1.4393228655544727E-2</v>
      </c>
      <c r="J672">
        <v>26.080096999999999</v>
      </c>
      <c r="K672" s="35">
        <f t="shared" si="63"/>
        <v>1.5465855054143423E-2</v>
      </c>
      <c r="M672">
        <v>18.532499000000001</v>
      </c>
      <c r="N672" s="35">
        <f t="shared" si="64"/>
        <v>8.9033324647690617E-3</v>
      </c>
      <c r="P672">
        <v>47.990825999999998</v>
      </c>
      <c r="Q672" s="35">
        <f t="shared" si="65"/>
        <v>-9.0362062115788896E-3</v>
      </c>
    </row>
    <row r="673" spans="1:17" x14ac:dyDescent="0.4">
      <c r="A673" s="87">
        <v>41521</v>
      </c>
      <c r="B673">
        <v>29.771547000000002</v>
      </c>
      <c r="C673" s="31">
        <f t="shared" si="60"/>
        <v>3.8383964393922569E-3</v>
      </c>
      <c r="D673">
        <v>1653.08</v>
      </c>
      <c r="E673" s="31">
        <f t="shared" si="61"/>
        <v>1.2098628015583034E-3</v>
      </c>
      <c r="G673">
        <v>10.336667</v>
      </c>
      <c r="H673" s="35">
        <f t="shared" si="62"/>
        <v>8.3843273658713441E-3</v>
      </c>
      <c r="J673">
        <v>26.483447999999999</v>
      </c>
      <c r="K673" s="35">
        <f t="shared" si="63"/>
        <v>6.9224369878128906E-4</v>
      </c>
      <c r="M673">
        <v>18.697500000000002</v>
      </c>
      <c r="N673" s="35">
        <f t="shared" si="64"/>
        <v>2.807862013638179E-2</v>
      </c>
      <c r="P673">
        <v>47.557170999999997</v>
      </c>
      <c r="Q673" s="35">
        <f t="shared" si="65"/>
        <v>6.2690440522629402E-3</v>
      </c>
    </row>
    <row r="674" spans="1:17" x14ac:dyDescent="0.4">
      <c r="A674" s="87">
        <v>41522</v>
      </c>
      <c r="B674">
        <v>29.885822000000001</v>
      </c>
      <c r="C674" s="31">
        <f t="shared" si="60"/>
        <v>-6.1180181023630818E-3</v>
      </c>
      <c r="D674">
        <v>1655.08</v>
      </c>
      <c r="E674" s="31">
        <f t="shared" si="61"/>
        <v>5.43780361071039E-5</v>
      </c>
      <c r="G674">
        <v>10.423333</v>
      </c>
      <c r="H674" s="35">
        <f t="shared" si="62"/>
        <v>6.3962266196428727E-4</v>
      </c>
      <c r="J674">
        <v>26.501781000000001</v>
      </c>
      <c r="K674" s="35">
        <f t="shared" si="63"/>
        <v>1.4008869818975542E-2</v>
      </c>
      <c r="M674">
        <v>19.2225</v>
      </c>
      <c r="N674" s="35">
        <f t="shared" si="64"/>
        <v>4.031681623097908E-3</v>
      </c>
      <c r="P674">
        <v>47.855308999999998</v>
      </c>
      <c r="Q674" s="35">
        <f t="shared" si="65"/>
        <v>-7.929068016257014E-3</v>
      </c>
    </row>
    <row r="675" spans="1:17" x14ac:dyDescent="0.4">
      <c r="A675" s="87">
        <v>41523</v>
      </c>
      <c r="B675">
        <v>29.70298</v>
      </c>
      <c r="C675" s="31">
        <f t="shared" si="60"/>
        <v>6.4633918886252972E-3</v>
      </c>
      <c r="D675">
        <v>1655.17</v>
      </c>
      <c r="E675" s="31">
        <f t="shared" si="61"/>
        <v>9.9929312396913692E-3</v>
      </c>
      <c r="G675">
        <v>10.43</v>
      </c>
      <c r="H675" s="35">
        <f t="shared" si="62"/>
        <v>6.3921380632791949E-4</v>
      </c>
      <c r="J675">
        <v>26.873041000000001</v>
      </c>
      <c r="K675" s="35">
        <f t="shared" si="63"/>
        <v>6.6519081335082598E-3</v>
      </c>
      <c r="M675">
        <v>19.299999</v>
      </c>
      <c r="N675" s="35">
        <f t="shared" si="64"/>
        <v>2.7331607633762047E-2</v>
      </c>
      <c r="P675">
        <v>47.475861000000002</v>
      </c>
      <c r="Q675" s="35">
        <f t="shared" si="65"/>
        <v>1.5984796989779625E-2</v>
      </c>
    </row>
    <row r="676" spans="1:17" x14ac:dyDescent="0.4">
      <c r="A676" s="87">
        <v>41526</v>
      </c>
      <c r="B676">
        <v>29.894962</v>
      </c>
      <c r="C676" s="31">
        <f t="shared" si="60"/>
        <v>2.1712354074910716E-2</v>
      </c>
      <c r="D676">
        <v>1671.71</v>
      </c>
      <c r="E676" s="31">
        <f t="shared" si="61"/>
        <v>7.3457716948513632E-3</v>
      </c>
      <c r="G676">
        <v>10.436667</v>
      </c>
      <c r="H676" s="35">
        <f t="shared" si="62"/>
        <v>-1.0859213961698696E-2</v>
      </c>
      <c r="J676">
        <v>27.051798000000002</v>
      </c>
      <c r="K676" s="35">
        <f t="shared" si="63"/>
        <v>1.355621537614593E-3</v>
      </c>
      <c r="M676">
        <v>19.827499</v>
      </c>
      <c r="N676" s="35">
        <f t="shared" si="64"/>
        <v>9.4565633315628964E-3</v>
      </c>
      <c r="P676">
        <v>48.234752999999998</v>
      </c>
      <c r="Q676" s="35">
        <f t="shared" si="65"/>
        <v>2.5098355950946866E-2</v>
      </c>
    </row>
    <row r="677" spans="1:17" x14ac:dyDescent="0.4">
      <c r="A677" s="87">
        <v>41527</v>
      </c>
      <c r="B677">
        <v>30.544052000000001</v>
      </c>
      <c r="C677" s="31">
        <f t="shared" si="60"/>
        <v>1.1523618411859664E-2</v>
      </c>
      <c r="D677">
        <v>1683.99</v>
      </c>
      <c r="E677" s="31">
        <f t="shared" si="61"/>
        <v>3.0522746572129882E-3</v>
      </c>
      <c r="G677">
        <v>10.323333</v>
      </c>
      <c r="H677" s="35">
        <f t="shared" si="62"/>
        <v>-2.9060381952223532E-3</v>
      </c>
      <c r="J677">
        <v>27.088470000000001</v>
      </c>
      <c r="K677" s="35">
        <f t="shared" si="63"/>
        <v>-4.061063618580176E-3</v>
      </c>
      <c r="M677">
        <v>20.014999</v>
      </c>
      <c r="N677" s="35">
        <f t="shared" si="64"/>
        <v>1.3864652204079595E-2</v>
      </c>
      <c r="P677">
        <v>49.445366</v>
      </c>
      <c r="Q677" s="35">
        <f t="shared" si="65"/>
        <v>-1.3703650206573473E-2</v>
      </c>
    </row>
    <row r="678" spans="1:17" x14ac:dyDescent="0.4">
      <c r="A678" s="87">
        <v>41528</v>
      </c>
      <c r="B678">
        <v>30.89603</v>
      </c>
      <c r="C678" s="31">
        <f t="shared" si="60"/>
        <v>7.2498634937886546E-3</v>
      </c>
      <c r="D678">
        <v>1689.13</v>
      </c>
      <c r="E678" s="31">
        <f t="shared" si="61"/>
        <v>-3.3804384505633292E-3</v>
      </c>
      <c r="G678">
        <v>10.293333000000001</v>
      </c>
      <c r="H678" s="35">
        <f t="shared" si="62"/>
        <v>-1.9430052442683147E-2</v>
      </c>
      <c r="J678">
        <v>26.978462</v>
      </c>
      <c r="K678" s="35">
        <f t="shared" si="63"/>
        <v>2.3786752558392788E-3</v>
      </c>
      <c r="M678">
        <v>20.2925</v>
      </c>
      <c r="N678" s="35">
        <f t="shared" si="64"/>
        <v>-7.1455463841320977E-3</v>
      </c>
      <c r="P678">
        <v>48.767783999999999</v>
      </c>
      <c r="Q678" s="35">
        <f t="shared" si="65"/>
        <v>-1.222682170672341E-2</v>
      </c>
    </row>
    <row r="679" spans="1:17" x14ac:dyDescent="0.4">
      <c r="A679" s="87">
        <v>41529</v>
      </c>
      <c r="B679">
        <v>31.120021999999999</v>
      </c>
      <c r="C679" s="31">
        <f t="shared" si="60"/>
        <v>-2.4969776692316979E-3</v>
      </c>
      <c r="D679">
        <v>1683.42</v>
      </c>
      <c r="E679" s="31">
        <f t="shared" si="61"/>
        <v>2.7147117178125102E-3</v>
      </c>
      <c r="G679">
        <v>10.093332999999999</v>
      </c>
      <c r="H679" s="35">
        <f t="shared" si="62"/>
        <v>9.5773120732269568E-3</v>
      </c>
      <c r="J679">
        <v>27.042635000000001</v>
      </c>
      <c r="K679" s="35">
        <f t="shared" si="63"/>
        <v>6.2711344512101337E-3</v>
      </c>
      <c r="M679">
        <v>20.147499</v>
      </c>
      <c r="N679" s="35">
        <f t="shared" si="64"/>
        <v>-2.593369033049709E-2</v>
      </c>
      <c r="P679">
        <v>48.171509</v>
      </c>
      <c r="Q679" s="35">
        <f t="shared" si="65"/>
        <v>-6.0014935384316544E-3</v>
      </c>
    </row>
    <row r="680" spans="1:17" x14ac:dyDescent="0.4">
      <c r="A680" s="87">
        <v>41530</v>
      </c>
      <c r="B680">
        <v>31.042316</v>
      </c>
      <c r="C680" s="31">
        <f t="shared" si="60"/>
        <v>4.1226949690222475E-3</v>
      </c>
      <c r="D680">
        <v>1687.99</v>
      </c>
      <c r="E680" s="31">
        <f t="shared" si="61"/>
        <v>5.6931616893464414E-3</v>
      </c>
      <c r="G680">
        <v>10.19</v>
      </c>
      <c r="H680" s="35">
        <f t="shared" si="62"/>
        <v>-1.2103336604514113E-2</v>
      </c>
      <c r="J680">
        <v>27.212223000000002</v>
      </c>
      <c r="K680" s="35">
        <f t="shared" si="63"/>
        <v>-5.5584213020744783E-3</v>
      </c>
      <c r="M680">
        <v>19.625</v>
      </c>
      <c r="N680" s="35">
        <f t="shared" si="64"/>
        <v>-3.8980840764331184E-2</v>
      </c>
      <c r="P680">
        <v>47.882407999999998</v>
      </c>
      <c r="Q680" s="35">
        <f t="shared" si="65"/>
        <v>-4.7169724630389785E-3</v>
      </c>
    </row>
    <row r="681" spans="1:17" x14ac:dyDescent="0.4">
      <c r="A681" s="87">
        <v>41533</v>
      </c>
      <c r="B681">
        <v>31.170293999999998</v>
      </c>
      <c r="C681" s="31">
        <f t="shared" si="60"/>
        <v>1.906398444621743E-3</v>
      </c>
      <c r="D681">
        <v>1697.6</v>
      </c>
      <c r="E681" s="31">
        <f t="shared" si="61"/>
        <v>4.2177191328935451E-3</v>
      </c>
      <c r="G681">
        <v>10.066667000000001</v>
      </c>
      <c r="H681" s="35">
        <f t="shared" si="62"/>
        <v>-1.4238476349719443E-2</v>
      </c>
      <c r="J681">
        <v>27.060966000000001</v>
      </c>
      <c r="K681" s="35">
        <f t="shared" si="63"/>
        <v>1.2533883675845049E-2</v>
      </c>
      <c r="M681">
        <v>18.860001</v>
      </c>
      <c r="N681" s="35">
        <f t="shared" si="64"/>
        <v>1.8292628934643101E-2</v>
      </c>
      <c r="P681">
        <v>47.656548000000001</v>
      </c>
      <c r="Q681" s="35">
        <f t="shared" si="65"/>
        <v>1.7440730285374396E-2</v>
      </c>
    </row>
    <row r="682" spans="1:17" x14ac:dyDescent="0.4">
      <c r="A682" s="87">
        <v>41534</v>
      </c>
      <c r="B682">
        <v>31.229717000000001</v>
      </c>
      <c r="C682" s="31">
        <f t="shared" si="60"/>
        <v>1.697911639737236E-2</v>
      </c>
      <c r="D682">
        <v>1704.76</v>
      </c>
      <c r="E682" s="31">
        <f t="shared" si="61"/>
        <v>1.2177667237617019E-2</v>
      </c>
      <c r="G682">
        <v>9.9233329999999995</v>
      </c>
      <c r="H682" s="35">
        <f t="shared" si="62"/>
        <v>-6.7175010654174085E-4</v>
      </c>
      <c r="J682">
        <v>27.400144999999998</v>
      </c>
      <c r="K682" s="35">
        <f t="shared" si="63"/>
        <v>6.5239800738281489E-3</v>
      </c>
      <c r="M682">
        <v>19.204999999999998</v>
      </c>
      <c r="N682" s="35">
        <f t="shared" si="64"/>
        <v>1.4839885446498316E-2</v>
      </c>
      <c r="P682">
        <v>48.487712999999999</v>
      </c>
      <c r="Q682" s="35">
        <f t="shared" si="65"/>
        <v>3.596061542436535E-2</v>
      </c>
    </row>
    <row r="683" spans="1:17" x14ac:dyDescent="0.4">
      <c r="A683" s="87">
        <v>41535</v>
      </c>
      <c r="B683">
        <v>31.759969999999999</v>
      </c>
      <c r="C683" s="31">
        <f t="shared" si="60"/>
        <v>2.8794107802999127E-4</v>
      </c>
      <c r="D683">
        <v>1725.52</v>
      </c>
      <c r="E683" s="31">
        <f t="shared" si="61"/>
        <v>-1.8429227131531733E-3</v>
      </c>
      <c r="G683">
        <v>9.9166670000000003</v>
      </c>
      <c r="H683" s="35">
        <f t="shared" si="62"/>
        <v>1.1764638260012197E-2</v>
      </c>
      <c r="J683">
        <v>27.578903</v>
      </c>
      <c r="K683" s="35">
        <f t="shared" si="63"/>
        <v>-1.1633892762160315E-3</v>
      </c>
      <c r="M683">
        <v>19.489999999999998</v>
      </c>
      <c r="N683" s="35">
        <f t="shared" si="64"/>
        <v>-4.1046690610568653E-3</v>
      </c>
      <c r="P683">
        <v>50.231361</v>
      </c>
      <c r="Q683" s="35">
        <f t="shared" si="65"/>
        <v>-4.7661838189094585E-2</v>
      </c>
    </row>
    <row r="684" spans="1:17" x14ac:dyDescent="0.4">
      <c r="A684" s="87">
        <v>41536</v>
      </c>
      <c r="B684">
        <v>31.769114999999999</v>
      </c>
      <c r="C684" s="31">
        <f t="shared" si="60"/>
        <v>-1.870212626319549E-3</v>
      </c>
      <c r="D684">
        <v>1722.34</v>
      </c>
      <c r="E684" s="31">
        <f t="shared" si="61"/>
        <v>-7.2169258102348184E-3</v>
      </c>
      <c r="G684">
        <v>10.033333000000001</v>
      </c>
      <c r="H684" s="35">
        <f t="shared" si="62"/>
        <v>-2.4584651979556657E-2</v>
      </c>
      <c r="J684">
        <v>27.546817999999998</v>
      </c>
      <c r="K684" s="35">
        <f t="shared" si="63"/>
        <v>-3.6606042846763481E-3</v>
      </c>
      <c r="M684">
        <v>19.41</v>
      </c>
      <c r="N684" s="35">
        <f t="shared" si="64"/>
        <v>3.0911385883565816E-3</v>
      </c>
      <c r="P684">
        <v>47.837242000000003</v>
      </c>
      <c r="Q684" s="35">
        <f t="shared" si="65"/>
        <v>2.436252491312103E-2</v>
      </c>
    </row>
    <row r="685" spans="1:17" x14ac:dyDescent="0.4">
      <c r="A685" s="87">
        <v>41537</v>
      </c>
      <c r="B685">
        <v>31.709700000000002</v>
      </c>
      <c r="C685" s="31">
        <f t="shared" si="60"/>
        <v>-5.6224436055844094E-3</v>
      </c>
      <c r="D685">
        <v>1709.91</v>
      </c>
      <c r="E685" s="31">
        <f t="shared" si="61"/>
        <v>-4.719546642805857E-3</v>
      </c>
      <c r="G685">
        <v>9.7866669999999996</v>
      </c>
      <c r="H685" s="35">
        <f t="shared" si="62"/>
        <v>-1.70303127714471E-3</v>
      </c>
      <c r="J685">
        <v>27.445979999999999</v>
      </c>
      <c r="K685" s="35">
        <f t="shared" si="63"/>
        <v>1.4362176172976981E-2</v>
      </c>
      <c r="M685">
        <v>19.469999000000001</v>
      </c>
      <c r="N685" s="35">
        <f t="shared" si="64"/>
        <v>-8.9881360548605925E-3</v>
      </c>
      <c r="P685">
        <v>49.002678000000003</v>
      </c>
      <c r="Q685" s="35">
        <f t="shared" si="65"/>
        <v>-1.198387565675499E-2</v>
      </c>
    </row>
    <row r="686" spans="1:17" x14ac:dyDescent="0.4">
      <c r="A686" s="87">
        <v>41540</v>
      </c>
      <c r="B686">
        <v>31.531414000000002</v>
      </c>
      <c r="C686" s="31">
        <f t="shared" si="60"/>
        <v>6.5239066031100848E-3</v>
      </c>
      <c r="D686">
        <v>1701.84</v>
      </c>
      <c r="E686" s="31">
        <f t="shared" si="61"/>
        <v>-2.597188924928222E-3</v>
      </c>
      <c r="G686">
        <v>9.77</v>
      </c>
      <c r="H686" s="35">
        <f t="shared" si="62"/>
        <v>-7.8471852610029393E-3</v>
      </c>
      <c r="J686">
        <v>27.840164000000001</v>
      </c>
      <c r="K686" s="35">
        <f t="shared" si="63"/>
        <v>-1.3171977004159134E-3</v>
      </c>
      <c r="M686">
        <v>19.295000000000002</v>
      </c>
      <c r="N686" s="35">
        <f t="shared" si="64"/>
        <v>5.3122052345166166E-3</v>
      </c>
      <c r="P686">
        <v>48.415436</v>
      </c>
      <c r="Q686" s="35">
        <f t="shared" si="65"/>
        <v>-5.0382072362210959E-3</v>
      </c>
    </row>
    <row r="687" spans="1:17" x14ac:dyDescent="0.4">
      <c r="A687" s="87">
        <v>41541</v>
      </c>
      <c r="B687">
        <v>31.737121999999999</v>
      </c>
      <c r="C687" s="31">
        <f t="shared" si="60"/>
        <v>-7.3457196276334596E-3</v>
      </c>
      <c r="D687">
        <v>1697.42</v>
      </c>
      <c r="E687" s="31">
        <f t="shared" si="61"/>
        <v>-2.739451638368872E-3</v>
      </c>
      <c r="G687">
        <v>9.6933330000000009</v>
      </c>
      <c r="H687" s="35">
        <f t="shared" si="62"/>
        <v>1.7193982709559092E-2</v>
      </c>
      <c r="J687">
        <v>27.803493</v>
      </c>
      <c r="K687" s="35">
        <f t="shared" si="63"/>
        <v>-1.1869264052541829E-2</v>
      </c>
      <c r="M687">
        <v>19.397499</v>
      </c>
      <c r="N687" s="35">
        <f t="shared" si="64"/>
        <v>2.8354170813464003E-3</v>
      </c>
      <c r="P687">
        <v>48.171509</v>
      </c>
      <c r="Q687" s="35">
        <f t="shared" si="65"/>
        <v>4.5012291394068453E-3</v>
      </c>
    </row>
    <row r="688" spans="1:17" x14ac:dyDescent="0.4">
      <c r="A688" s="87">
        <v>41542</v>
      </c>
      <c r="B688">
        <v>31.503990000000002</v>
      </c>
      <c r="C688" s="31">
        <f t="shared" si="60"/>
        <v>2.0603295011203244E-2</v>
      </c>
      <c r="D688">
        <v>1692.77</v>
      </c>
      <c r="E688" s="31">
        <f t="shared" si="61"/>
        <v>3.4854114853170195E-3</v>
      </c>
      <c r="G688">
        <v>9.86</v>
      </c>
      <c r="H688" s="35">
        <f t="shared" si="62"/>
        <v>2.5693002028397707E-2</v>
      </c>
      <c r="J688">
        <v>27.473486000000001</v>
      </c>
      <c r="K688" s="35">
        <f t="shared" si="63"/>
        <v>1.1177649607334058E-2</v>
      </c>
      <c r="M688">
        <v>19.452499</v>
      </c>
      <c r="N688" s="35">
        <f t="shared" si="64"/>
        <v>1.6707416358175898E-2</v>
      </c>
      <c r="P688">
        <v>48.388339999999999</v>
      </c>
      <c r="Q688" s="35">
        <f t="shared" si="65"/>
        <v>-3.5475075193734844E-3</v>
      </c>
    </row>
    <row r="689" spans="1:17" x14ac:dyDescent="0.4">
      <c r="A689" s="87">
        <v>41543</v>
      </c>
      <c r="B689">
        <v>32.153075999999999</v>
      </c>
      <c r="C689" s="31">
        <f t="shared" si="60"/>
        <v>4.6915231376307452E-2</v>
      </c>
      <c r="D689">
        <v>1698.67</v>
      </c>
      <c r="E689" s="31">
        <f t="shared" si="61"/>
        <v>-4.0737753654329989E-3</v>
      </c>
      <c r="G689">
        <v>10.113333000000001</v>
      </c>
      <c r="H689" s="35">
        <f t="shared" si="62"/>
        <v>3.6256098755968538E-3</v>
      </c>
      <c r="J689">
        <v>27.780574999999999</v>
      </c>
      <c r="K689" s="35">
        <f t="shared" si="63"/>
        <v>-1.1550876826703243E-3</v>
      </c>
      <c r="M689">
        <v>19.7775</v>
      </c>
      <c r="N689" s="35">
        <f t="shared" si="64"/>
        <v>1.112370117557838E-2</v>
      </c>
      <c r="P689">
        <v>48.216681999999999</v>
      </c>
      <c r="Q689" s="35">
        <f t="shared" si="65"/>
        <v>1.6488670871214233E-2</v>
      </c>
    </row>
    <row r="690" spans="1:17" x14ac:dyDescent="0.4">
      <c r="A690" s="87">
        <v>41544</v>
      </c>
      <c r="B690">
        <v>33.661544999999997</v>
      </c>
      <c r="C690" s="31">
        <f t="shared" si="60"/>
        <v>-1.3579293523217576E-2</v>
      </c>
      <c r="D690">
        <v>1691.75</v>
      </c>
      <c r="E690" s="31">
        <f t="shared" si="61"/>
        <v>-6.0292596423821756E-3</v>
      </c>
      <c r="G690">
        <v>10.15</v>
      </c>
      <c r="H690" s="35">
        <f t="shared" si="62"/>
        <v>2.1674876847290529E-2</v>
      </c>
      <c r="J690">
        <v>27.748486</v>
      </c>
      <c r="K690" s="35">
        <f t="shared" si="63"/>
        <v>-5.1202433170587742E-3</v>
      </c>
      <c r="M690">
        <v>19.997499000000001</v>
      </c>
      <c r="N690" s="35">
        <f t="shared" si="64"/>
        <v>-6.7508441930664211E-3</v>
      </c>
      <c r="P690">
        <v>49.011710999999998</v>
      </c>
      <c r="Q690" s="35">
        <f t="shared" si="65"/>
        <v>-9.2161646835791603E-4</v>
      </c>
    </row>
    <row r="691" spans="1:17" x14ac:dyDescent="0.4">
      <c r="A691" s="87">
        <v>41547</v>
      </c>
      <c r="B691">
        <v>33.204445</v>
      </c>
      <c r="C691" s="31">
        <f t="shared" si="60"/>
        <v>-3.0287210040703307E-3</v>
      </c>
      <c r="D691">
        <v>1681.55</v>
      </c>
      <c r="E691" s="31">
        <f t="shared" si="61"/>
        <v>7.9985727453837502E-3</v>
      </c>
      <c r="G691">
        <v>10.37</v>
      </c>
      <c r="H691" s="35">
        <f t="shared" si="62"/>
        <v>-1.0286113789778192E-2</v>
      </c>
      <c r="J691">
        <v>27.606407000000001</v>
      </c>
      <c r="K691" s="35">
        <f t="shared" si="63"/>
        <v>8.9654912354222814E-3</v>
      </c>
      <c r="M691">
        <v>19.862499</v>
      </c>
      <c r="N691" s="35">
        <f t="shared" si="64"/>
        <v>4.0780467754837936E-2</v>
      </c>
      <c r="P691">
        <v>48.966540999999999</v>
      </c>
      <c r="Q691" s="35">
        <f t="shared" si="65"/>
        <v>5.5350244159578415E-3</v>
      </c>
    </row>
    <row r="692" spans="1:17" x14ac:dyDescent="0.4">
      <c r="A692" s="87">
        <v>41548</v>
      </c>
      <c r="B692">
        <v>33.103878000000002</v>
      </c>
      <c r="C692" s="31">
        <f t="shared" si="60"/>
        <v>-7.3187497851461229E-3</v>
      </c>
      <c r="D692">
        <v>1695</v>
      </c>
      <c r="E692" s="31">
        <f t="shared" si="61"/>
        <v>-6.6666666666673105E-4</v>
      </c>
      <c r="G692">
        <v>10.263332999999999</v>
      </c>
      <c r="H692" s="35">
        <f t="shared" si="62"/>
        <v>-2.3708964719355768E-2</v>
      </c>
      <c r="J692">
        <v>27.853912000000001</v>
      </c>
      <c r="K692" s="35">
        <f t="shared" si="63"/>
        <v>-1.2670607992155646E-2</v>
      </c>
      <c r="M692">
        <v>20.672501</v>
      </c>
      <c r="N692" s="35">
        <f t="shared" si="64"/>
        <v>-3.5071228198271238E-3</v>
      </c>
      <c r="P692">
        <v>49.237572</v>
      </c>
      <c r="Q692" s="35">
        <f t="shared" si="65"/>
        <v>4.0367750058836679E-3</v>
      </c>
    </row>
    <row r="693" spans="1:17" x14ac:dyDescent="0.4">
      <c r="A693" s="87">
        <v>41549</v>
      </c>
      <c r="B693">
        <v>32.861598999999998</v>
      </c>
      <c r="C693" s="31">
        <f t="shared" si="60"/>
        <v>-3.4770675644845077E-3</v>
      </c>
      <c r="D693">
        <v>1693.87</v>
      </c>
      <c r="E693" s="31">
        <f t="shared" si="61"/>
        <v>-8.9794376191796362E-3</v>
      </c>
      <c r="G693">
        <v>10.02</v>
      </c>
      <c r="H693" s="35">
        <f t="shared" si="62"/>
        <v>-2.8942115768462989E-2</v>
      </c>
      <c r="J693">
        <v>27.500986000000001</v>
      </c>
      <c r="K693" s="35">
        <f t="shared" si="63"/>
        <v>-8.3335557496011427E-3</v>
      </c>
      <c r="M693">
        <v>20.6</v>
      </c>
      <c r="N693" s="35">
        <f t="shared" si="64"/>
        <v>-1.8446650485436894E-2</v>
      </c>
      <c r="P693">
        <v>49.436332999999998</v>
      </c>
      <c r="Q693" s="35">
        <f t="shared" si="65"/>
        <v>1.3888712174505383E-2</v>
      </c>
    </row>
    <row r="694" spans="1:17" x14ac:dyDescent="0.4">
      <c r="A694" s="87">
        <v>41550</v>
      </c>
      <c r="B694">
        <v>32.747337000000002</v>
      </c>
      <c r="C694" s="31">
        <f t="shared" si="60"/>
        <v>6.979071305859205E-3</v>
      </c>
      <c r="D694">
        <v>1678.66</v>
      </c>
      <c r="E694" s="31">
        <f t="shared" si="61"/>
        <v>7.0532448500589262E-3</v>
      </c>
      <c r="G694">
        <v>9.73</v>
      </c>
      <c r="H694" s="35">
        <f t="shared" si="62"/>
        <v>-6.8520041109971228E-4</v>
      </c>
      <c r="J694">
        <v>27.271805000000001</v>
      </c>
      <c r="K694" s="35">
        <f t="shared" si="63"/>
        <v>9.0757102436013811E-3</v>
      </c>
      <c r="M694">
        <v>20.219999000000001</v>
      </c>
      <c r="N694" s="35">
        <f t="shared" si="64"/>
        <v>2.8437686866353688E-3</v>
      </c>
      <c r="P694">
        <v>50.12294</v>
      </c>
      <c r="Q694" s="35">
        <f t="shared" si="65"/>
        <v>-9.1924176834000948E-3</v>
      </c>
    </row>
    <row r="695" spans="1:17" x14ac:dyDescent="0.4">
      <c r="A695" s="87">
        <v>41551</v>
      </c>
      <c r="B695">
        <v>32.975883000000003</v>
      </c>
      <c r="C695" s="31">
        <f t="shared" si="60"/>
        <v>-1.1089558996797925E-2</v>
      </c>
      <c r="D695">
        <v>1690.5</v>
      </c>
      <c r="E695" s="31">
        <f t="shared" si="61"/>
        <v>-8.5063590653653414E-3</v>
      </c>
      <c r="G695">
        <v>9.7233330000000002</v>
      </c>
      <c r="H695" s="35">
        <f t="shared" si="62"/>
        <v>-2.228309983829619E-2</v>
      </c>
      <c r="J695">
        <v>27.519316</v>
      </c>
      <c r="K695" s="35">
        <f t="shared" si="63"/>
        <v>-2.4816968561282599E-2</v>
      </c>
      <c r="M695">
        <v>20.2775</v>
      </c>
      <c r="N695" s="35">
        <f t="shared" si="64"/>
        <v>-2.1205769942053986E-2</v>
      </c>
      <c r="P695">
        <v>49.662188999999998</v>
      </c>
      <c r="Q695" s="35">
        <f t="shared" si="65"/>
        <v>-6.0033801570849223E-3</v>
      </c>
    </row>
    <row r="696" spans="1:17" x14ac:dyDescent="0.4">
      <c r="A696" s="87">
        <v>41554</v>
      </c>
      <c r="B696">
        <v>32.610194999999997</v>
      </c>
      <c r="C696" s="31">
        <f t="shared" si="60"/>
        <v>-1.4858512805581141E-2</v>
      </c>
      <c r="D696">
        <v>1676.12</v>
      </c>
      <c r="E696" s="31">
        <f t="shared" si="61"/>
        <v>-1.2332052597665948E-2</v>
      </c>
      <c r="G696">
        <v>9.5066670000000002</v>
      </c>
      <c r="H696" s="35">
        <f t="shared" si="62"/>
        <v>-5.4347859244464961E-2</v>
      </c>
      <c r="J696">
        <v>26.836369999999999</v>
      </c>
      <c r="K696" s="35">
        <f t="shared" si="63"/>
        <v>-5.1237182972211888E-3</v>
      </c>
      <c r="M696">
        <v>19.8475</v>
      </c>
      <c r="N696" s="35">
        <f t="shared" si="64"/>
        <v>-3.8291976319435775E-2</v>
      </c>
      <c r="P696">
        <v>49.364047999999997</v>
      </c>
      <c r="Q696" s="35">
        <f t="shared" si="65"/>
        <v>-5.1242961274164051E-3</v>
      </c>
    </row>
    <row r="697" spans="1:17" x14ac:dyDescent="0.4">
      <c r="A697" s="87">
        <v>41555</v>
      </c>
      <c r="B697">
        <v>32.125655999999999</v>
      </c>
      <c r="C697" s="31">
        <f t="shared" si="60"/>
        <v>8.6795114783026015E-3</v>
      </c>
      <c r="D697">
        <v>1655.45</v>
      </c>
      <c r="E697" s="31">
        <f t="shared" si="61"/>
        <v>5.738620918783687E-4</v>
      </c>
      <c r="G697">
        <v>8.99</v>
      </c>
      <c r="H697" s="35">
        <f t="shared" si="62"/>
        <v>6.6740823136818644E-2</v>
      </c>
      <c r="J697">
        <v>26.698868000000001</v>
      </c>
      <c r="K697" s="35">
        <f t="shared" si="63"/>
        <v>9.9571262721699569E-3</v>
      </c>
      <c r="M697">
        <v>19.087499999999999</v>
      </c>
      <c r="N697" s="35">
        <f t="shared" si="64"/>
        <v>1.5586116568434998E-2</v>
      </c>
      <c r="P697">
        <v>49.111091999999999</v>
      </c>
      <c r="Q697" s="35">
        <f t="shared" si="65"/>
        <v>-1.8028025114978117E-2</v>
      </c>
    </row>
    <row r="698" spans="1:17" x14ac:dyDescent="0.4">
      <c r="A698" s="87">
        <v>41556</v>
      </c>
      <c r="B698">
        <v>32.404491</v>
      </c>
      <c r="C698" s="31">
        <f t="shared" si="60"/>
        <v>3.5971495432531288E-2</v>
      </c>
      <c r="D698">
        <v>1656.4</v>
      </c>
      <c r="E698" s="31">
        <f t="shared" si="61"/>
        <v>2.1830475730499791E-2</v>
      </c>
      <c r="G698">
        <v>9.59</v>
      </c>
      <c r="H698" s="35">
        <f t="shared" si="62"/>
        <v>2.5026068821689281E-2</v>
      </c>
      <c r="J698">
        <v>26.964711999999999</v>
      </c>
      <c r="K698" s="35">
        <f t="shared" si="63"/>
        <v>2.0058029917026411E-2</v>
      </c>
      <c r="M698">
        <v>19.385000000000002</v>
      </c>
      <c r="N698" s="35">
        <f t="shared" si="64"/>
        <v>1.882899148826404E-2</v>
      </c>
      <c r="P698">
        <v>48.225715999999998</v>
      </c>
      <c r="Q698" s="35">
        <f t="shared" si="65"/>
        <v>2.6601782335383094E-2</v>
      </c>
    </row>
    <row r="699" spans="1:17" x14ac:dyDescent="0.4">
      <c r="A699" s="87">
        <v>41557</v>
      </c>
      <c r="B699">
        <v>33.570129000000001</v>
      </c>
      <c r="C699" s="31">
        <f t="shared" si="60"/>
        <v>2.7226585873396674E-4</v>
      </c>
      <c r="D699">
        <v>1692.56</v>
      </c>
      <c r="E699" s="31">
        <f t="shared" si="61"/>
        <v>6.2863354917994637E-3</v>
      </c>
      <c r="G699">
        <v>9.83</v>
      </c>
      <c r="H699" s="35">
        <f t="shared" si="62"/>
        <v>-1.3224821973550436E-2</v>
      </c>
      <c r="J699">
        <v>27.505571</v>
      </c>
      <c r="K699" s="35">
        <f t="shared" si="63"/>
        <v>1.599708655384758E-2</v>
      </c>
      <c r="M699">
        <v>19.75</v>
      </c>
      <c r="N699" s="35">
        <f t="shared" si="64"/>
        <v>-7.974632911392476E-3</v>
      </c>
      <c r="P699">
        <v>49.508606</v>
      </c>
      <c r="Q699" s="35">
        <f t="shared" si="65"/>
        <v>1.4598573023849619E-2</v>
      </c>
    </row>
    <row r="700" spans="1:17" x14ac:dyDescent="0.4">
      <c r="A700" s="87">
        <v>41558</v>
      </c>
      <c r="B700">
        <v>33.579268999999996</v>
      </c>
      <c r="C700" s="31">
        <f t="shared" si="60"/>
        <v>8.1678371259362847E-3</v>
      </c>
      <c r="D700">
        <v>1703.2</v>
      </c>
      <c r="E700" s="31">
        <f t="shared" si="61"/>
        <v>4.0746829497416946E-3</v>
      </c>
      <c r="G700">
        <v>9.6999999999999993</v>
      </c>
      <c r="H700" s="35">
        <f t="shared" si="62"/>
        <v>9.6219587628867242E-3</v>
      </c>
      <c r="J700">
        <v>27.94558</v>
      </c>
      <c r="K700" s="35">
        <f t="shared" si="63"/>
        <v>1.8697840588744217E-2</v>
      </c>
      <c r="M700">
        <v>19.592500999999999</v>
      </c>
      <c r="N700" s="35">
        <f t="shared" si="64"/>
        <v>1.1356385792707126E-2</v>
      </c>
      <c r="P700">
        <v>50.231361</v>
      </c>
      <c r="Q700" s="35">
        <f t="shared" si="65"/>
        <v>-4.3165662980941743E-3</v>
      </c>
    </row>
    <row r="701" spans="1:17" x14ac:dyDescent="0.4">
      <c r="A701" s="87">
        <v>41561</v>
      </c>
      <c r="B701">
        <v>33.853538999999998</v>
      </c>
      <c r="C701" s="31">
        <f t="shared" si="60"/>
        <v>-4.7262414721248669E-3</v>
      </c>
      <c r="D701">
        <v>1710.14</v>
      </c>
      <c r="E701" s="31">
        <f t="shared" si="61"/>
        <v>-7.0637491667349776E-3</v>
      </c>
      <c r="G701">
        <v>9.7933330000000005</v>
      </c>
      <c r="H701" s="35">
        <f t="shared" si="62"/>
        <v>-1.7018312355967177E-2</v>
      </c>
      <c r="J701">
        <v>28.468101999999998</v>
      </c>
      <c r="K701" s="35">
        <f t="shared" si="63"/>
        <v>-9.1772890233425639E-3</v>
      </c>
      <c r="M701">
        <v>19.815000999999999</v>
      </c>
      <c r="N701" s="35">
        <f t="shared" si="64"/>
        <v>1.6401614110440912E-2</v>
      </c>
      <c r="P701">
        <v>50.014533999999998</v>
      </c>
      <c r="Q701" s="35">
        <f t="shared" si="65"/>
        <v>3.7932973643221633E-3</v>
      </c>
    </row>
    <row r="702" spans="1:17" x14ac:dyDescent="0.4">
      <c r="A702" s="87">
        <v>41562</v>
      </c>
      <c r="B702">
        <v>33.693539000000001</v>
      </c>
      <c r="C702" s="31">
        <f t="shared" si="60"/>
        <v>1.0989228528353785E-2</v>
      </c>
      <c r="D702">
        <v>1698.06</v>
      </c>
      <c r="E702" s="31">
        <f t="shared" si="61"/>
        <v>1.382754437416818E-2</v>
      </c>
      <c r="G702">
        <v>9.6266669999999994</v>
      </c>
      <c r="H702" s="35">
        <f t="shared" si="62"/>
        <v>1.3157825029161201E-2</v>
      </c>
      <c r="J702">
        <v>28.206842000000002</v>
      </c>
      <c r="K702" s="35">
        <f t="shared" si="63"/>
        <v>5.3621387321558349E-3</v>
      </c>
      <c r="M702">
        <v>20.139999</v>
      </c>
      <c r="N702" s="35">
        <f t="shared" si="64"/>
        <v>2.0605810357786025E-2</v>
      </c>
      <c r="P702">
        <v>50.204253999999999</v>
      </c>
      <c r="Q702" s="35">
        <f t="shared" si="65"/>
        <v>-2.5192287490218798E-3</v>
      </c>
    </row>
    <row r="703" spans="1:17" x14ac:dyDescent="0.4">
      <c r="A703" s="87">
        <v>41563</v>
      </c>
      <c r="B703">
        <v>34.063805000000002</v>
      </c>
      <c r="C703" s="31">
        <f t="shared" si="60"/>
        <v>2.6840806539359216E-4</v>
      </c>
      <c r="D703">
        <v>1721.54</v>
      </c>
      <c r="E703" s="31">
        <f t="shared" si="61"/>
        <v>6.7439618016427892E-3</v>
      </c>
      <c r="G703">
        <v>9.7533329999999996</v>
      </c>
      <c r="H703" s="35">
        <f t="shared" si="62"/>
        <v>-1.1961654544144077E-2</v>
      </c>
      <c r="J703">
        <v>28.358091000000002</v>
      </c>
      <c r="K703" s="35">
        <f t="shared" si="63"/>
        <v>3.879351399217829E-3</v>
      </c>
      <c r="M703">
        <v>20.555</v>
      </c>
      <c r="N703" s="35">
        <f t="shared" si="64"/>
        <v>-1.2162004378497254E-3</v>
      </c>
      <c r="P703">
        <v>50.077778000000002</v>
      </c>
      <c r="Q703" s="35">
        <f t="shared" si="65"/>
        <v>8.1182515725836853E-3</v>
      </c>
    </row>
    <row r="704" spans="1:17" x14ac:dyDescent="0.4">
      <c r="A704" s="87">
        <v>41564</v>
      </c>
      <c r="B704">
        <v>34.072947999999997</v>
      </c>
      <c r="C704" s="31">
        <f t="shared" si="60"/>
        <v>1.8647520607844113E-2</v>
      </c>
      <c r="D704">
        <v>1733.15</v>
      </c>
      <c r="E704" s="31">
        <f t="shared" si="61"/>
        <v>6.5487695813979795E-3</v>
      </c>
      <c r="G704">
        <v>9.6366669999999992</v>
      </c>
      <c r="H704" s="35">
        <f t="shared" si="62"/>
        <v>2.9401555537822439E-2</v>
      </c>
      <c r="J704">
        <v>28.468101999999998</v>
      </c>
      <c r="K704" s="35">
        <f t="shared" si="63"/>
        <v>1.2397384272404274E-2</v>
      </c>
      <c r="M704">
        <v>20.530000999999999</v>
      </c>
      <c r="N704" s="35">
        <f t="shared" si="64"/>
        <v>3.8601995197175248E-2</v>
      </c>
      <c r="P704">
        <v>50.484321999999999</v>
      </c>
      <c r="Q704" s="35">
        <f t="shared" si="65"/>
        <v>2.5411493096807378E-2</v>
      </c>
    </row>
    <row r="705" spans="1:17" x14ac:dyDescent="0.4">
      <c r="A705" s="87">
        <v>41565</v>
      </c>
      <c r="B705">
        <v>34.708323999999998</v>
      </c>
      <c r="C705" s="31">
        <f t="shared" si="60"/>
        <v>2.1070449843674701E-3</v>
      </c>
      <c r="D705">
        <v>1744.5</v>
      </c>
      <c r="E705" s="31">
        <f t="shared" si="61"/>
        <v>9.1716824305005358E-5</v>
      </c>
      <c r="G705">
        <v>9.92</v>
      </c>
      <c r="H705" s="35">
        <f t="shared" si="62"/>
        <v>-9.4085685483870415E-3</v>
      </c>
      <c r="J705">
        <v>28.821031999999999</v>
      </c>
      <c r="K705" s="35">
        <f t="shared" si="63"/>
        <v>-2.7036158871757234E-3</v>
      </c>
      <c r="M705">
        <v>21.322500000000002</v>
      </c>
      <c r="N705" s="35">
        <f t="shared" si="64"/>
        <v>-1.5359315277289393E-2</v>
      </c>
      <c r="P705">
        <v>51.767204</v>
      </c>
      <c r="Q705" s="35">
        <f t="shared" si="65"/>
        <v>5.933776141357777E-3</v>
      </c>
    </row>
    <row r="706" spans="1:17" x14ac:dyDescent="0.4">
      <c r="A706" s="87">
        <v>41568</v>
      </c>
      <c r="B706">
        <v>34.781455999999999</v>
      </c>
      <c r="C706" s="31">
        <f t="shared" si="60"/>
        <v>-1.7083241138611581E-3</v>
      </c>
      <c r="D706">
        <v>1744.66</v>
      </c>
      <c r="E706" s="31">
        <f t="shared" si="61"/>
        <v>5.7375075946029547E-3</v>
      </c>
      <c r="G706">
        <v>9.8266670000000005</v>
      </c>
      <c r="H706" s="35">
        <f t="shared" si="62"/>
        <v>-3.3921979853392785E-3</v>
      </c>
      <c r="J706">
        <v>28.743110999999999</v>
      </c>
      <c r="K706" s="35">
        <f t="shared" si="63"/>
        <v>3.6676266532179231E-3</v>
      </c>
      <c r="M706">
        <v>20.995000999999998</v>
      </c>
      <c r="N706" s="35">
        <f t="shared" si="64"/>
        <v>-8.9306973598143671E-3</v>
      </c>
      <c r="P706">
        <v>52.074379</v>
      </c>
      <c r="Q706" s="35">
        <f t="shared" si="65"/>
        <v>2.0471929199578159E-2</v>
      </c>
    </row>
    <row r="707" spans="1:17" x14ac:dyDescent="0.4">
      <c r="A707" s="87">
        <v>41569</v>
      </c>
      <c r="B707">
        <v>34.722037999999998</v>
      </c>
      <c r="C707" s="31">
        <f t="shared" ref="C707:C770" si="66">(B708-B707)/B707</f>
        <v>-5.265992739251016E-3</v>
      </c>
      <c r="D707">
        <v>1754.67</v>
      </c>
      <c r="E707" s="31">
        <f t="shared" ref="E707:E770" si="67">(D708-D707)/D707</f>
        <v>-4.7245350977676501E-3</v>
      </c>
      <c r="G707">
        <v>9.7933330000000005</v>
      </c>
      <c r="H707" s="35">
        <f t="shared" ref="H707:H770" si="68">(G708-G707)/G707</f>
        <v>-7.1477197803853174E-3</v>
      </c>
      <c r="J707">
        <v>28.84853</v>
      </c>
      <c r="K707" s="35">
        <f t="shared" ref="K707:K770" si="69">(J708-J707)/J707</f>
        <v>-1.5887811268026227E-3</v>
      </c>
      <c r="M707">
        <v>20.807500999999998</v>
      </c>
      <c r="N707" s="35">
        <f t="shared" ref="N707:N770" si="70">(M708-M707)/M707</f>
        <v>9.0111734225075853E-3</v>
      </c>
      <c r="P707">
        <v>53.140442</v>
      </c>
      <c r="Q707" s="35">
        <f t="shared" ref="Q707:Q770" si="71">(P708-P707)/P707</f>
        <v>-5.1002774873419509E-3</v>
      </c>
    </row>
    <row r="708" spans="1:17" x14ac:dyDescent="0.4">
      <c r="A708" s="87">
        <v>41570</v>
      </c>
      <c r="B708">
        <v>34.539192</v>
      </c>
      <c r="C708" s="31">
        <f t="shared" si="66"/>
        <v>-6.6168311059512837E-4</v>
      </c>
      <c r="D708">
        <v>1746.38</v>
      </c>
      <c r="E708" s="31">
        <f t="shared" si="67"/>
        <v>3.2581683253357385E-3</v>
      </c>
      <c r="G708">
        <v>9.7233330000000002</v>
      </c>
      <c r="H708" s="35">
        <f t="shared" si="68"/>
        <v>-1.9540624598581524E-2</v>
      </c>
      <c r="J708">
        <v>28.802696000000001</v>
      </c>
      <c r="K708" s="35">
        <f t="shared" si="69"/>
        <v>3.6123458720669736E-2</v>
      </c>
      <c r="M708">
        <v>20.995000999999998</v>
      </c>
      <c r="N708" s="35">
        <f t="shared" si="70"/>
        <v>-4.7630385919009963E-2</v>
      </c>
      <c r="P708">
        <v>52.869410999999999</v>
      </c>
      <c r="Q708" s="35">
        <f t="shared" si="71"/>
        <v>-2.3923096098044448E-3</v>
      </c>
    </row>
    <row r="709" spans="1:17" x14ac:dyDescent="0.4">
      <c r="A709" s="87">
        <v>41571</v>
      </c>
      <c r="B709">
        <v>34.516337999999998</v>
      </c>
      <c r="C709" s="31">
        <f t="shared" si="66"/>
        <v>2.5160838325317511E-3</v>
      </c>
      <c r="D709">
        <v>1752.07</v>
      </c>
      <c r="E709" s="31">
        <f t="shared" si="67"/>
        <v>4.3948015775625666E-3</v>
      </c>
      <c r="G709">
        <v>9.5333330000000007</v>
      </c>
      <c r="H709" s="35">
        <f t="shared" si="68"/>
        <v>-1.8881119541298043E-2</v>
      </c>
      <c r="J709">
        <v>29.843149</v>
      </c>
      <c r="K709" s="35">
        <f t="shared" si="69"/>
        <v>6.5120473714084276E-2</v>
      </c>
      <c r="M709">
        <v>19.995000999999998</v>
      </c>
      <c r="N709" s="35">
        <f t="shared" si="70"/>
        <v>2.5005750187260924E-3</v>
      </c>
      <c r="P709">
        <v>52.742930999999999</v>
      </c>
      <c r="Q709" s="35">
        <f t="shared" si="71"/>
        <v>-4.624961020842696E-3</v>
      </c>
    </row>
    <row r="710" spans="1:17" x14ac:dyDescent="0.4">
      <c r="A710" s="87">
        <v>41572</v>
      </c>
      <c r="B710">
        <v>34.603183999999999</v>
      </c>
      <c r="C710" s="31">
        <f t="shared" si="66"/>
        <v>-2.5097690432187196E-3</v>
      </c>
      <c r="D710">
        <v>1759.77</v>
      </c>
      <c r="E710" s="31">
        <f t="shared" si="67"/>
        <v>1.3297192246713595E-3</v>
      </c>
      <c r="G710">
        <v>9.3533329999999992</v>
      </c>
      <c r="H710" s="35">
        <f t="shared" si="68"/>
        <v>8.5531008037455815E-3</v>
      </c>
      <c r="J710">
        <v>31.786549000000001</v>
      </c>
      <c r="K710" s="35">
        <f t="shared" si="69"/>
        <v>-4.2970188427815852E-2</v>
      </c>
      <c r="M710">
        <v>20.045000000000002</v>
      </c>
      <c r="N710" s="35">
        <f t="shared" si="70"/>
        <v>1.0226989274133114E-2</v>
      </c>
      <c r="P710">
        <v>52.498997000000003</v>
      </c>
      <c r="Q710" s="35">
        <f t="shared" si="71"/>
        <v>-1.5487343501058212E-3</v>
      </c>
    </row>
    <row r="711" spans="1:17" x14ac:dyDescent="0.4">
      <c r="A711" s="87">
        <v>41575</v>
      </c>
      <c r="B711">
        <v>34.516337999999998</v>
      </c>
      <c r="C711" s="31">
        <f t="shared" si="66"/>
        <v>5.297172602725159E-3</v>
      </c>
      <c r="D711">
        <v>1762.11</v>
      </c>
      <c r="E711" s="31">
        <f t="shared" si="67"/>
        <v>5.5842143793521102E-3</v>
      </c>
      <c r="G711">
        <v>9.4333329999999993</v>
      </c>
      <c r="H711" s="35">
        <f t="shared" si="68"/>
        <v>7.067173394599841E-3</v>
      </c>
      <c r="J711">
        <v>30.420674999999999</v>
      </c>
      <c r="K711" s="35">
        <f t="shared" si="69"/>
        <v>1.0094746418348748E-2</v>
      </c>
      <c r="M711">
        <v>20.25</v>
      </c>
      <c r="N711" s="35">
        <f t="shared" si="70"/>
        <v>8.6419753086411334E-4</v>
      </c>
      <c r="P711">
        <v>52.41769</v>
      </c>
      <c r="Q711" s="35">
        <f t="shared" si="71"/>
        <v>-1.4650264061617353E-2</v>
      </c>
    </row>
    <row r="712" spans="1:17" x14ac:dyDescent="0.4">
      <c r="A712" s="87">
        <v>41576</v>
      </c>
      <c r="B712">
        <v>34.699176999999999</v>
      </c>
      <c r="C712" s="31">
        <f t="shared" si="66"/>
        <v>2.8981379010805091E-3</v>
      </c>
      <c r="D712">
        <v>1771.95</v>
      </c>
      <c r="E712" s="31">
        <f t="shared" si="67"/>
        <v>-4.8759840853297778E-3</v>
      </c>
      <c r="G712">
        <v>9.5</v>
      </c>
      <c r="H712" s="35">
        <f t="shared" si="68"/>
        <v>1.0877157894736761E-2</v>
      </c>
      <c r="J712">
        <v>30.727764000000001</v>
      </c>
      <c r="K712" s="35">
        <f t="shared" si="69"/>
        <v>-6.2648554577547713E-3</v>
      </c>
      <c r="M712">
        <v>20.267499999999998</v>
      </c>
      <c r="N712" s="35">
        <f t="shared" si="70"/>
        <v>4.810657456519065E-3</v>
      </c>
      <c r="P712">
        <v>51.649757000000001</v>
      </c>
      <c r="Q712" s="35">
        <f t="shared" si="71"/>
        <v>7.1715923077817611E-3</v>
      </c>
    </row>
    <row r="713" spans="1:17" x14ac:dyDescent="0.4">
      <c r="A713" s="87">
        <v>41577</v>
      </c>
      <c r="B713">
        <v>34.79974</v>
      </c>
      <c r="C713" s="31">
        <f t="shared" si="66"/>
        <v>-4.8599501030755134E-3</v>
      </c>
      <c r="D713">
        <v>1763.31</v>
      </c>
      <c r="E713" s="31">
        <f t="shared" si="67"/>
        <v>-3.839370275221023E-3</v>
      </c>
      <c r="G713">
        <v>9.6033329999999992</v>
      </c>
      <c r="H713" s="35">
        <f t="shared" si="68"/>
        <v>1.145435652392781E-2</v>
      </c>
      <c r="J713">
        <v>30.535259</v>
      </c>
      <c r="K713" s="35">
        <f t="shared" si="69"/>
        <v>3.7525799273554284E-3</v>
      </c>
      <c r="M713">
        <v>20.364999999999998</v>
      </c>
      <c r="N713" s="35">
        <f t="shared" si="70"/>
        <v>-3.8055487355755963E-3</v>
      </c>
      <c r="P713">
        <v>52.020167999999998</v>
      </c>
      <c r="Q713" s="35">
        <f t="shared" si="71"/>
        <v>-9.3781704049859804E-3</v>
      </c>
    </row>
    <row r="714" spans="1:17" x14ac:dyDescent="0.4">
      <c r="A714" s="87">
        <v>41578</v>
      </c>
      <c r="B714">
        <v>34.630614999999999</v>
      </c>
      <c r="C714" s="31">
        <f t="shared" si="66"/>
        <v>3.960137583464929E-3</v>
      </c>
      <c r="D714">
        <v>1756.54</v>
      </c>
      <c r="E714" s="31">
        <f t="shared" si="67"/>
        <v>2.9034351623077963E-3</v>
      </c>
      <c r="G714">
        <v>9.7133330000000004</v>
      </c>
      <c r="H714" s="35">
        <f t="shared" si="68"/>
        <v>0</v>
      </c>
      <c r="J714">
        <v>30.649844999999999</v>
      </c>
      <c r="K714" s="35">
        <f t="shared" si="69"/>
        <v>4.636043020772215E-3</v>
      </c>
      <c r="M714">
        <v>20.287500000000001</v>
      </c>
      <c r="N714" s="35">
        <f t="shared" si="70"/>
        <v>-1.0967295132470864E-2</v>
      </c>
      <c r="P714">
        <v>51.532314</v>
      </c>
      <c r="Q714" s="35">
        <f t="shared" si="71"/>
        <v>-6.3113990961088679E-3</v>
      </c>
    </row>
    <row r="715" spans="1:17" x14ac:dyDescent="0.4">
      <c r="A715" s="87">
        <v>41579</v>
      </c>
      <c r="B715">
        <v>34.767757000000003</v>
      </c>
      <c r="C715" s="31">
        <f t="shared" si="66"/>
        <v>4.0754426579774471E-3</v>
      </c>
      <c r="D715">
        <v>1761.64</v>
      </c>
      <c r="E715" s="31">
        <f t="shared" si="67"/>
        <v>3.5705365454916801E-3</v>
      </c>
      <c r="G715">
        <v>9.7133330000000004</v>
      </c>
      <c r="H715" s="35">
        <f t="shared" si="68"/>
        <v>1.475641780221057E-2</v>
      </c>
      <c r="J715">
        <v>30.791938999999999</v>
      </c>
      <c r="K715" s="35">
        <f t="shared" si="69"/>
        <v>-1.1906038135499918E-3</v>
      </c>
      <c r="M715">
        <v>20.065000999999999</v>
      </c>
      <c r="N715" s="35">
        <f t="shared" si="70"/>
        <v>1.6196859397117095E-3</v>
      </c>
      <c r="P715">
        <v>51.207073000000001</v>
      </c>
      <c r="Q715" s="35">
        <f t="shared" si="71"/>
        <v>5.4693811536542913E-3</v>
      </c>
    </row>
    <row r="716" spans="1:17" x14ac:dyDescent="0.4">
      <c r="A716" s="87">
        <v>41582</v>
      </c>
      <c r="B716">
        <v>34.909450999999997</v>
      </c>
      <c r="C716" s="31">
        <f t="shared" si="66"/>
        <v>1.0868174351982965E-2</v>
      </c>
      <c r="D716">
        <v>1767.93</v>
      </c>
      <c r="E716" s="31">
        <f t="shared" si="67"/>
        <v>-2.8055409433631628E-3</v>
      </c>
      <c r="G716">
        <v>9.8566669999999998</v>
      </c>
      <c r="H716" s="35">
        <f t="shared" si="68"/>
        <v>2.773077349574668E-2</v>
      </c>
      <c r="J716">
        <v>30.755278000000001</v>
      </c>
      <c r="K716" s="35">
        <f t="shared" si="69"/>
        <v>5.3645101175804682E-3</v>
      </c>
      <c r="M716">
        <v>20.0975</v>
      </c>
      <c r="N716" s="35">
        <f t="shared" si="70"/>
        <v>-2.4878218683915751E-3</v>
      </c>
      <c r="P716">
        <v>51.487144000000001</v>
      </c>
      <c r="Q716" s="35">
        <f t="shared" si="71"/>
        <v>-1.1580890950175783E-2</v>
      </c>
    </row>
    <row r="717" spans="1:17" x14ac:dyDescent="0.4">
      <c r="A717" s="87">
        <v>41583</v>
      </c>
      <c r="B717">
        <v>35.288853000000003</v>
      </c>
      <c r="C717" s="31">
        <f t="shared" si="66"/>
        <v>-5.6992217910852919E-3</v>
      </c>
      <c r="D717">
        <v>1762.97</v>
      </c>
      <c r="E717" s="31">
        <f t="shared" si="67"/>
        <v>4.2655291922153987E-3</v>
      </c>
      <c r="G717">
        <v>10.130000000000001</v>
      </c>
      <c r="H717" s="35">
        <f t="shared" si="68"/>
        <v>2.6324777887462756E-3</v>
      </c>
      <c r="J717">
        <v>30.920265000000001</v>
      </c>
      <c r="K717" s="35">
        <f t="shared" si="69"/>
        <v>2.5202565372579753E-3</v>
      </c>
      <c r="M717">
        <v>20.047501</v>
      </c>
      <c r="N717" s="35">
        <f t="shared" si="70"/>
        <v>-1.1597455463401733E-2</v>
      </c>
      <c r="P717">
        <v>50.890877000000003</v>
      </c>
      <c r="Q717" s="35">
        <f t="shared" si="71"/>
        <v>3.0178100487439716E-3</v>
      </c>
    </row>
    <row r="718" spans="1:17" x14ac:dyDescent="0.4">
      <c r="A718" s="87">
        <v>41584</v>
      </c>
      <c r="B718">
        <v>35.087733999999998</v>
      </c>
      <c r="C718" s="31">
        <f t="shared" si="66"/>
        <v>-1.3809669213748564E-2</v>
      </c>
      <c r="D718">
        <v>1770.49</v>
      </c>
      <c r="E718" s="31">
        <f t="shared" si="67"/>
        <v>-1.31827912046947E-2</v>
      </c>
      <c r="G718">
        <v>10.156667000000001</v>
      </c>
      <c r="H718" s="35">
        <f t="shared" si="68"/>
        <v>-2.527079011254383E-2</v>
      </c>
      <c r="J718">
        <v>30.998192</v>
      </c>
      <c r="K718" s="35">
        <f t="shared" si="69"/>
        <v>-1.2864169626409128E-2</v>
      </c>
      <c r="M718">
        <v>19.815000999999999</v>
      </c>
      <c r="N718" s="35">
        <f t="shared" si="70"/>
        <v>-3.6714658757776505E-2</v>
      </c>
      <c r="P718">
        <v>51.044455999999997</v>
      </c>
      <c r="Q718" s="35">
        <f t="shared" si="71"/>
        <v>1.5044258675222296E-2</v>
      </c>
    </row>
    <row r="719" spans="1:17" x14ac:dyDescent="0.4">
      <c r="A719" s="87">
        <v>41585</v>
      </c>
      <c r="B719">
        <v>34.603183999999999</v>
      </c>
      <c r="C719" s="31">
        <f t="shared" si="66"/>
        <v>1.8758533896765069E-2</v>
      </c>
      <c r="D719">
        <v>1747.15</v>
      </c>
      <c r="E719" s="31">
        <f t="shared" si="67"/>
        <v>1.3427582062215499E-2</v>
      </c>
      <c r="G719">
        <v>9.9</v>
      </c>
      <c r="H719" s="35">
        <f t="shared" si="68"/>
        <v>2.6936060606060602E-2</v>
      </c>
      <c r="J719">
        <v>30.599426000000001</v>
      </c>
      <c r="K719" s="35">
        <f t="shared" si="69"/>
        <v>3.4455221480298153E-3</v>
      </c>
      <c r="M719">
        <v>19.087499999999999</v>
      </c>
      <c r="N719" s="35">
        <f t="shared" si="70"/>
        <v>3.3922776686313133E-2</v>
      </c>
      <c r="P719">
        <v>51.812381999999999</v>
      </c>
      <c r="Q719" s="35">
        <f t="shared" si="71"/>
        <v>1.4646923586721086E-2</v>
      </c>
    </row>
    <row r="720" spans="1:17" x14ac:dyDescent="0.4">
      <c r="A720" s="87">
        <v>41586</v>
      </c>
      <c r="B720">
        <v>35.252288999999998</v>
      </c>
      <c r="C720" s="31">
        <f t="shared" si="66"/>
        <v>5.1874645643580283E-4</v>
      </c>
      <c r="D720">
        <v>1770.61</v>
      </c>
      <c r="E720" s="31">
        <f t="shared" si="67"/>
        <v>7.2291470171308202E-4</v>
      </c>
      <c r="G720">
        <v>10.166667</v>
      </c>
      <c r="H720" s="35">
        <f t="shared" si="68"/>
        <v>2.1967179607633478E-2</v>
      </c>
      <c r="J720">
        <v>30.704857000000001</v>
      </c>
      <c r="K720" s="35">
        <f t="shared" si="69"/>
        <v>4.4725823018809175E-4</v>
      </c>
      <c r="M720">
        <v>19.735001</v>
      </c>
      <c r="N720" s="35">
        <f t="shared" si="70"/>
        <v>1.6974866127445334E-2</v>
      </c>
      <c r="P720">
        <v>52.571274000000003</v>
      </c>
      <c r="Q720" s="35">
        <f t="shared" si="71"/>
        <v>2.9214243504922018E-3</v>
      </c>
    </row>
    <row r="721" spans="1:17" x14ac:dyDescent="0.4">
      <c r="A721" s="87">
        <v>41589</v>
      </c>
      <c r="B721">
        <v>35.270575999999998</v>
      </c>
      <c r="C721" s="31">
        <f t="shared" si="66"/>
        <v>-3.7588271878520002E-3</v>
      </c>
      <c r="D721">
        <v>1771.89</v>
      </c>
      <c r="E721" s="31">
        <f t="shared" si="67"/>
        <v>-2.3703503039127966E-3</v>
      </c>
      <c r="G721">
        <v>10.39</v>
      </c>
      <c r="H721" s="35">
        <f t="shared" si="68"/>
        <v>1.2512030798844947E-2</v>
      </c>
      <c r="J721">
        <v>30.718589999999999</v>
      </c>
      <c r="K721" s="35">
        <f t="shared" si="69"/>
        <v>5.6916349350670777E-3</v>
      </c>
      <c r="M721">
        <v>20.07</v>
      </c>
      <c r="N721" s="35">
        <f t="shared" si="70"/>
        <v>-2.6158445440957641E-3</v>
      </c>
      <c r="P721">
        <v>52.724857</v>
      </c>
      <c r="Q721" s="35">
        <f t="shared" si="71"/>
        <v>-2.0562786922305523E-3</v>
      </c>
    </row>
    <row r="722" spans="1:17" x14ac:dyDescent="0.4">
      <c r="A722" s="87">
        <v>41590</v>
      </c>
      <c r="B722">
        <v>35.137999999999998</v>
      </c>
      <c r="C722" s="31">
        <f t="shared" si="66"/>
        <v>1.2749245830724593E-2</v>
      </c>
      <c r="D722">
        <v>1767.69</v>
      </c>
      <c r="E722" s="31">
        <f t="shared" si="67"/>
        <v>8.095310829387475E-3</v>
      </c>
      <c r="G722">
        <v>10.52</v>
      </c>
      <c r="H722" s="35">
        <f t="shared" si="68"/>
        <v>1.5209125475285185E-2</v>
      </c>
      <c r="J722">
        <v>30.893429000000001</v>
      </c>
      <c r="K722" s="35">
        <f t="shared" si="69"/>
        <v>1.191340721679033E-2</v>
      </c>
      <c r="M722">
        <v>20.017499999999998</v>
      </c>
      <c r="N722" s="35">
        <f t="shared" si="70"/>
        <v>3.2096915199200791E-2</v>
      </c>
      <c r="P722">
        <v>52.616439999999997</v>
      </c>
      <c r="Q722" s="35">
        <f t="shared" si="71"/>
        <v>3.6058691922144933E-3</v>
      </c>
    </row>
    <row r="723" spans="1:17" x14ac:dyDescent="0.4">
      <c r="A723" s="87">
        <v>41591</v>
      </c>
      <c r="B723">
        <v>35.585982999999999</v>
      </c>
      <c r="C723" s="31">
        <f t="shared" si="66"/>
        <v>1.0147562876090878E-2</v>
      </c>
      <c r="D723">
        <v>1782</v>
      </c>
      <c r="E723" s="31">
        <f t="shared" si="67"/>
        <v>4.8372615039281091E-3</v>
      </c>
      <c r="G723">
        <v>10.68</v>
      </c>
      <c r="H723" s="35">
        <f t="shared" si="68"/>
        <v>-5.6179775280899343E-3</v>
      </c>
      <c r="J723">
        <v>31.261475000000001</v>
      </c>
      <c r="K723" s="35">
        <f t="shared" si="69"/>
        <v>1.3246975710518318E-3</v>
      </c>
      <c r="M723">
        <v>20.66</v>
      </c>
      <c r="N723" s="35">
        <f t="shared" si="70"/>
        <v>1.0769603097773483E-2</v>
      </c>
      <c r="P723">
        <v>52.806168</v>
      </c>
      <c r="Q723" s="35">
        <f t="shared" si="71"/>
        <v>8.3831873579616658E-3</v>
      </c>
    </row>
    <row r="724" spans="1:17" x14ac:dyDescent="0.4">
      <c r="A724" s="87">
        <v>41592</v>
      </c>
      <c r="B724">
        <v>35.947094</v>
      </c>
      <c r="C724" s="31">
        <f t="shared" si="66"/>
        <v>7.375422335947312E-3</v>
      </c>
      <c r="D724">
        <v>1790.62</v>
      </c>
      <c r="E724" s="31">
        <f t="shared" si="67"/>
        <v>4.2220013179793438E-3</v>
      </c>
      <c r="G724">
        <v>10.62</v>
      </c>
      <c r="H724" s="35">
        <f t="shared" si="68"/>
        <v>4.0803201506591823E-3</v>
      </c>
      <c r="J724">
        <v>31.302886999999998</v>
      </c>
      <c r="K724" s="35">
        <f t="shared" si="69"/>
        <v>-3.5274701659306295E-3</v>
      </c>
      <c r="M724">
        <v>20.8825</v>
      </c>
      <c r="N724" s="35">
        <f t="shared" si="70"/>
        <v>2.3948282054351888E-4</v>
      </c>
      <c r="P724">
        <v>53.248851999999999</v>
      </c>
      <c r="Q724" s="35">
        <f t="shared" si="71"/>
        <v>7.8045626223078503E-3</v>
      </c>
    </row>
    <row r="725" spans="1:17" x14ac:dyDescent="0.4">
      <c r="A725" s="87">
        <v>41593</v>
      </c>
      <c r="B725">
        <v>36.212218999999997</v>
      </c>
      <c r="C725" s="31">
        <f t="shared" si="66"/>
        <v>-8.0788476397979942E-3</v>
      </c>
      <c r="D725">
        <v>1798.18</v>
      </c>
      <c r="E725" s="31">
        <f t="shared" si="67"/>
        <v>-3.6981837190938009E-3</v>
      </c>
      <c r="G725">
        <v>10.663333</v>
      </c>
      <c r="H725" s="35">
        <f t="shared" si="68"/>
        <v>-2.1881526160722133E-3</v>
      </c>
      <c r="J725">
        <v>31.192467000000001</v>
      </c>
      <c r="K725" s="35">
        <f t="shared" si="69"/>
        <v>-7.3726133941249845E-4</v>
      </c>
      <c r="M725">
        <v>20.887501</v>
      </c>
      <c r="N725" s="35">
        <f t="shared" si="70"/>
        <v>-2.4416515886701889E-2</v>
      </c>
      <c r="P725">
        <v>53.664436000000002</v>
      </c>
      <c r="Q725" s="35">
        <f t="shared" si="71"/>
        <v>-3.3669784585083299E-3</v>
      </c>
    </row>
    <row r="726" spans="1:17" x14ac:dyDescent="0.4">
      <c r="A726" s="87">
        <v>41596</v>
      </c>
      <c r="B726">
        <v>35.919665999999999</v>
      </c>
      <c r="C726" s="31">
        <f t="shared" si="66"/>
        <v>-9.7990332092732311E-3</v>
      </c>
      <c r="D726">
        <v>1791.53</v>
      </c>
      <c r="E726" s="31">
        <f t="shared" si="67"/>
        <v>-2.0429465317354898E-3</v>
      </c>
      <c r="G726">
        <v>10.64</v>
      </c>
      <c r="H726" s="35">
        <f t="shared" si="68"/>
        <v>1.2531015037593395E-3</v>
      </c>
      <c r="J726">
        <v>31.16947</v>
      </c>
      <c r="K726" s="35">
        <f t="shared" si="69"/>
        <v>-1.5645918907187046E-2</v>
      </c>
      <c r="M726">
        <v>20.377500999999999</v>
      </c>
      <c r="N726" s="35">
        <f t="shared" si="70"/>
        <v>-1.8770702060080885E-2</v>
      </c>
      <c r="P726">
        <v>53.483749000000003</v>
      </c>
      <c r="Q726" s="35">
        <f t="shared" si="71"/>
        <v>8.952719451285911E-3</v>
      </c>
    </row>
    <row r="727" spans="1:17" x14ac:dyDescent="0.4">
      <c r="A727" s="87">
        <v>41597</v>
      </c>
      <c r="B727">
        <v>35.567687999999997</v>
      </c>
      <c r="C727" s="31">
        <f t="shared" si="66"/>
        <v>3.8599641337398678E-4</v>
      </c>
      <c r="D727">
        <v>1787.87</v>
      </c>
      <c r="E727" s="31">
        <f t="shared" si="67"/>
        <v>-3.6356110902918E-3</v>
      </c>
      <c r="G727">
        <v>10.653333</v>
      </c>
      <c r="H727" s="35">
        <f t="shared" si="68"/>
        <v>4.0676471860965728E-3</v>
      </c>
      <c r="J727">
        <v>30.681795000000001</v>
      </c>
      <c r="K727" s="35">
        <f t="shared" si="69"/>
        <v>-7.6473361483576753E-3</v>
      </c>
      <c r="M727">
        <v>19.995000999999998</v>
      </c>
      <c r="N727" s="35">
        <f t="shared" si="70"/>
        <v>-1.087776889833607E-2</v>
      </c>
      <c r="P727">
        <v>53.962573999999996</v>
      </c>
      <c r="Q727" s="35">
        <f t="shared" si="71"/>
        <v>-9.5430028967854012E-3</v>
      </c>
    </row>
    <row r="728" spans="1:17" x14ac:dyDescent="0.4">
      <c r="A728" s="87">
        <v>41598</v>
      </c>
      <c r="B728">
        <v>35.581417000000002</v>
      </c>
      <c r="C728" s="31">
        <f t="shared" si="66"/>
        <v>3.2112830132649448E-3</v>
      </c>
      <c r="D728">
        <v>1781.37</v>
      </c>
      <c r="E728" s="31">
        <f t="shared" si="67"/>
        <v>8.128575197741076E-3</v>
      </c>
      <c r="G728">
        <v>10.696667</v>
      </c>
      <c r="H728" s="35">
        <f t="shared" si="68"/>
        <v>8.7254282104883181E-3</v>
      </c>
      <c r="J728">
        <v>30.447161000000001</v>
      </c>
      <c r="K728" s="35">
        <f t="shared" si="69"/>
        <v>1.2088253482812394E-2</v>
      </c>
      <c r="M728">
        <v>19.7775</v>
      </c>
      <c r="N728" s="35">
        <f t="shared" si="70"/>
        <v>1.9719378081152854E-2</v>
      </c>
      <c r="P728">
        <v>53.447609</v>
      </c>
      <c r="Q728" s="35">
        <f t="shared" si="71"/>
        <v>1.4705896385374317E-2</v>
      </c>
    </row>
    <row r="729" spans="1:17" x14ac:dyDescent="0.4">
      <c r="A729" s="87">
        <v>41599</v>
      </c>
      <c r="B729">
        <v>35.695678999999998</v>
      </c>
      <c r="C729" s="31">
        <f t="shared" si="66"/>
        <v>9.9885479136005133E-3</v>
      </c>
      <c r="D729">
        <v>1795.85</v>
      </c>
      <c r="E729" s="31">
        <f t="shared" si="67"/>
        <v>4.9614388729571418E-3</v>
      </c>
      <c r="G729">
        <v>10.79</v>
      </c>
      <c r="H729" s="35">
        <f t="shared" si="68"/>
        <v>1.3592863762743353E-2</v>
      </c>
      <c r="J729">
        <v>30.815214000000001</v>
      </c>
      <c r="K729" s="35">
        <f t="shared" si="69"/>
        <v>6.8678413201998237E-3</v>
      </c>
      <c r="M729">
        <v>20.1675</v>
      </c>
      <c r="N729" s="35">
        <f t="shared" si="70"/>
        <v>-2.3552249907029606E-3</v>
      </c>
      <c r="P729">
        <v>54.233604</v>
      </c>
      <c r="Q729" s="35">
        <f t="shared" si="71"/>
        <v>5.9969829775649575E-3</v>
      </c>
    </row>
    <row r="730" spans="1:17" x14ac:dyDescent="0.4">
      <c r="A730" s="87">
        <v>41600</v>
      </c>
      <c r="B730">
        <v>36.052227000000002</v>
      </c>
      <c r="C730" s="31">
        <f t="shared" si="66"/>
        <v>3.2969391876956733E-3</v>
      </c>
      <c r="D730">
        <v>1804.76</v>
      </c>
      <c r="E730" s="31">
        <f t="shared" si="67"/>
        <v>-1.2633258715840183E-3</v>
      </c>
      <c r="G730">
        <v>10.936667</v>
      </c>
      <c r="H730" s="35">
        <f t="shared" si="68"/>
        <v>1.2496128848030206E-2</v>
      </c>
      <c r="J730">
        <v>31.026848000000001</v>
      </c>
      <c r="K730" s="35">
        <f t="shared" si="69"/>
        <v>-5.0414402391116449E-3</v>
      </c>
      <c r="M730">
        <v>20.120000999999998</v>
      </c>
      <c r="N730" s="35">
        <f t="shared" si="70"/>
        <v>-2.1124253423247313E-3</v>
      </c>
      <c r="P730">
        <v>54.558841999999999</v>
      </c>
      <c r="Q730" s="35">
        <f t="shared" si="71"/>
        <v>-7.7826798450010776E-3</v>
      </c>
    </row>
    <row r="731" spans="1:17" x14ac:dyDescent="0.4">
      <c r="A731" s="87">
        <v>41603</v>
      </c>
      <c r="B731">
        <v>36.171089000000002</v>
      </c>
      <c r="C731" s="31">
        <f t="shared" si="66"/>
        <v>5.939439644739428E-3</v>
      </c>
      <c r="D731">
        <v>1802.48</v>
      </c>
      <c r="E731" s="31">
        <f t="shared" si="67"/>
        <v>1.4979361768229429E-4</v>
      </c>
      <c r="G731">
        <v>11.073333</v>
      </c>
      <c r="H731" s="35">
        <f t="shared" si="68"/>
        <v>1.7158338866897573E-2</v>
      </c>
      <c r="J731">
        <v>30.870428</v>
      </c>
      <c r="K731" s="35">
        <f t="shared" si="69"/>
        <v>2.3546936245911494E-2</v>
      </c>
      <c r="M731">
        <v>20.077499</v>
      </c>
      <c r="N731" s="35">
        <f t="shared" si="70"/>
        <v>1.0086017187698481E-2</v>
      </c>
      <c r="P731">
        <v>54.134228</v>
      </c>
      <c r="Q731" s="35">
        <f t="shared" si="71"/>
        <v>5.8411103599740818E-3</v>
      </c>
    </row>
    <row r="732" spans="1:17" x14ac:dyDescent="0.4">
      <c r="A732" s="87">
        <v>41604</v>
      </c>
      <c r="B732">
        <v>36.385925</v>
      </c>
      <c r="C732" s="31">
        <f t="shared" si="66"/>
        <v>-3.3918884843522168E-3</v>
      </c>
      <c r="D732">
        <v>1802.75</v>
      </c>
      <c r="E732" s="31">
        <f t="shared" si="67"/>
        <v>2.4850922202191198E-3</v>
      </c>
      <c r="G732">
        <v>11.263332999999999</v>
      </c>
      <c r="H732" s="35">
        <f t="shared" si="68"/>
        <v>5.3270199860024113E-3</v>
      </c>
      <c r="J732">
        <v>31.597332000000002</v>
      </c>
      <c r="K732" s="35">
        <f t="shared" si="69"/>
        <v>5.9691115692932098E-3</v>
      </c>
      <c r="M732">
        <v>20.280000999999999</v>
      </c>
      <c r="N732" s="35">
        <f t="shared" si="70"/>
        <v>9.9851572985624158E-3</v>
      </c>
      <c r="P732">
        <v>54.450431999999999</v>
      </c>
      <c r="Q732" s="35">
        <f t="shared" si="71"/>
        <v>9.457427261550461E-3</v>
      </c>
    </row>
    <row r="733" spans="1:17" x14ac:dyDescent="0.4">
      <c r="A733" s="87">
        <v>41605</v>
      </c>
      <c r="B733">
        <v>36.262507999999997</v>
      </c>
      <c r="C733" s="31">
        <f t="shared" si="66"/>
        <v>-2.3954217397207747E-3</v>
      </c>
      <c r="D733">
        <v>1807.23</v>
      </c>
      <c r="E733" s="31">
        <f t="shared" si="67"/>
        <v>-7.8573286189365641E-4</v>
      </c>
      <c r="G733">
        <v>11.323333</v>
      </c>
      <c r="H733" s="35">
        <f t="shared" si="68"/>
        <v>-1.0303150141393914E-2</v>
      </c>
      <c r="J733">
        <v>31.78594</v>
      </c>
      <c r="K733" s="35">
        <f t="shared" si="69"/>
        <v>4.3423287151488667E-3</v>
      </c>
      <c r="M733">
        <v>20.482500000000002</v>
      </c>
      <c r="N733" s="35">
        <f t="shared" si="70"/>
        <v>-1.5012864640546906E-2</v>
      </c>
      <c r="P733">
        <v>54.965392999999999</v>
      </c>
      <c r="Q733" s="35">
        <f t="shared" si="71"/>
        <v>3.6160389137943672E-3</v>
      </c>
    </row>
    <row r="734" spans="1:17" x14ac:dyDescent="0.4">
      <c r="A734" s="87">
        <v>41607</v>
      </c>
      <c r="B734">
        <v>36.175643999999998</v>
      </c>
      <c r="C734" s="31">
        <f t="shared" si="66"/>
        <v>-6.3164044847406891E-4</v>
      </c>
      <c r="D734">
        <v>1805.81</v>
      </c>
      <c r="E734" s="31">
        <f t="shared" si="67"/>
        <v>-2.7190014453347001E-3</v>
      </c>
      <c r="G734">
        <v>11.206666999999999</v>
      </c>
      <c r="H734" s="35">
        <f t="shared" si="68"/>
        <v>-1.5467042966476899E-2</v>
      </c>
      <c r="J734">
        <v>31.923964999999999</v>
      </c>
      <c r="K734" s="35">
        <f t="shared" si="69"/>
        <v>-2.867804798056876E-2</v>
      </c>
      <c r="M734">
        <v>20.174999</v>
      </c>
      <c r="N734" s="35">
        <f t="shared" si="70"/>
        <v>5.8240895080094298E-3</v>
      </c>
      <c r="P734">
        <v>55.164149999999999</v>
      </c>
      <c r="Q734" s="35">
        <f t="shared" si="71"/>
        <v>-1.0317787911170603E-2</v>
      </c>
    </row>
    <row r="735" spans="1:17" x14ac:dyDescent="0.4">
      <c r="A735" s="87">
        <v>41610</v>
      </c>
      <c r="B735">
        <v>36.152794</v>
      </c>
      <c r="C735" s="31">
        <f t="shared" si="66"/>
        <v>5.0604664192764603E-4</v>
      </c>
      <c r="D735">
        <v>1800.9</v>
      </c>
      <c r="E735" s="31">
        <f t="shared" si="67"/>
        <v>-3.1928480204342271E-3</v>
      </c>
      <c r="G735">
        <v>11.033333000000001</v>
      </c>
      <c r="H735" s="35">
        <f t="shared" si="68"/>
        <v>2.8700937422988945E-2</v>
      </c>
      <c r="J735">
        <v>31.008448000000001</v>
      </c>
      <c r="K735" s="35">
        <f t="shared" si="69"/>
        <v>1.2165749153262941E-2</v>
      </c>
      <c r="M735">
        <v>20.2925</v>
      </c>
      <c r="N735" s="35">
        <f t="shared" si="70"/>
        <v>-7.3918935567330625E-4</v>
      </c>
      <c r="P735">
        <v>54.594977999999998</v>
      </c>
      <c r="Q735" s="35">
        <f t="shared" si="71"/>
        <v>-1.1252646717798779E-2</v>
      </c>
    </row>
    <row r="736" spans="1:17" x14ac:dyDescent="0.4">
      <c r="A736" s="87">
        <v>41611</v>
      </c>
      <c r="B736">
        <v>36.171089000000002</v>
      </c>
      <c r="C736" s="31">
        <f t="shared" si="66"/>
        <v>-3.9177145039786133E-3</v>
      </c>
      <c r="D736">
        <v>1795.15</v>
      </c>
      <c r="E736" s="31">
        <f t="shared" si="67"/>
        <v>-1.3035122413169627E-3</v>
      </c>
      <c r="G736">
        <v>11.35</v>
      </c>
      <c r="H736" s="35">
        <f t="shared" si="68"/>
        <v>-1.204114537444927E-2</v>
      </c>
      <c r="J736">
        <v>31.385688999999999</v>
      </c>
      <c r="K736" s="35">
        <f t="shared" si="69"/>
        <v>-8.5017410323538958E-3</v>
      </c>
      <c r="M736">
        <v>20.2775</v>
      </c>
      <c r="N736" s="35">
        <f t="shared" si="70"/>
        <v>-7.6439896436936812E-3</v>
      </c>
      <c r="P736">
        <v>53.980640000000001</v>
      </c>
      <c r="Q736" s="35">
        <f t="shared" si="71"/>
        <v>-8.3676295797903367E-4</v>
      </c>
    </row>
    <row r="737" spans="1:17" x14ac:dyDescent="0.4">
      <c r="A737" s="87">
        <v>41612</v>
      </c>
      <c r="B737">
        <v>36.029381000000001</v>
      </c>
      <c r="C737" s="31">
        <f t="shared" si="66"/>
        <v>1.6492373266140871E-3</v>
      </c>
      <c r="D737">
        <v>1792.81</v>
      </c>
      <c r="E737" s="31">
        <f t="shared" si="67"/>
        <v>-4.3395563389316064E-3</v>
      </c>
      <c r="G737">
        <v>11.213333</v>
      </c>
      <c r="H737" s="35">
        <f t="shared" si="68"/>
        <v>2.1700416816302436E-2</v>
      </c>
      <c r="J737">
        <v>31.118856000000001</v>
      </c>
      <c r="K737" s="35">
        <f t="shared" si="69"/>
        <v>4.7307330320883008E-3</v>
      </c>
      <c r="M737">
        <v>20.122499000000001</v>
      </c>
      <c r="N737" s="35">
        <f t="shared" si="70"/>
        <v>1.8387427923340856E-2</v>
      </c>
      <c r="P737">
        <v>53.935471</v>
      </c>
      <c r="Q737" s="35">
        <f t="shared" si="71"/>
        <v>8.0402375646260165E-3</v>
      </c>
    </row>
    <row r="738" spans="1:17" x14ac:dyDescent="0.4">
      <c r="A738" s="87">
        <v>41613</v>
      </c>
      <c r="B738">
        <v>36.088802000000001</v>
      </c>
      <c r="C738" s="31">
        <f t="shared" si="66"/>
        <v>1.1526290066375755E-2</v>
      </c>
      <c r="D738">
        <v>1785.03</v>
      </c>
      <c r="E738" s="31">
        <f t="shared" si="67"/>
        <v>1.1237906365719313E-2</v>
      </c>
      <c r="G738">
        <v>11.456666999999999</v>
      </c>
      <c r="H738" s="35">
        <f t="shared" si="68"/>
        <v>-1.6002385335979509E-2</v>
      </c>
      <c r="J738">
        <v>31.266071</v>
      </c>
      <c r="K738" s="35">
        <f t="shared" si="69"/>
        <v>1.5009017282664046E-2</v>
      </c>
      <c r="M738">
        <v>20.4925</v>
      </c>
      <c r="N738" s="35">
        <f t="shared" si="70"/>
        <v>1.4639014273514755E-3</v>
      </c>
      <c r="P738">
        <v>54.369124999999997</v>
      </c>
      <c r="Q738" s="35">
        <f t="shared" si="71"/>
        <v>6.4805346784595616E-3</v>
      </c>
    </row>
    <row r="739" spans="1:17" x14ac:dyDescent="0.4">
      <c r="A739" s="87">
        <v>41614</v>
      </c>
      <c r="B739">
        <v>36.504772000000003</v>
      </c>
      <c r="C739" s="31">
        <f t="shared" si="66"/>
        <v>-1.0018142285617379E-3</v>
      </c>
      <c r="D739">
        <v>1805.09</v>
      </c>
      <c r="E739" s="31">
        <f t="shared" si="67"/>
        <v>1.8170839127134785E-3</v>
      </c>
      <c r="G739">
        <v>11.273332999999999</v>
      </c>
      <c r="H739" s="35">
        <f t="shared" si="68"/>
        <v>-1.7740982192222634E-3</v>
      </c>
      <c r="J739">
        <v>31.735344000000001</v>
      </c>
      <c r="K739" s="35">
        <f t="shared" si="69"/>
        <v>5.943562483519879E-3</v>
      </c>
      <c r="M739">
        <v>20.522499</v>
      </c>
      <c r="N739" s="35">
        <f t="shared" si="70"/>
        <v>8.5282011708224961E-4</v>
      </c>
      <c r="P739">
        <v>54.721465999999999</v>
      </c>
      <c r="Q739" s="35">
        <f t="shared" si="71"/>
        <v>-3.7973032374534667E-3</v>
      </c>
    </row>
    <row r="740" spans="1:17" x14ac:dyDescent="0.4">
      <c r="A740" s="87">
        <v>41617</v>
      </c>
      <c r="B740">
        <v>36.468201000000001</v>
      </c>
      <c r="C740" s="31">
        <f t="shared" si="66"/>
        <v>-7.0193207501517019E-3</v>
      </c>
      <c r="D740">
        <v>1808.37</v>
      </c>
      <c r="E740" s="31">
        <f t="shared" si="67"/>
        <v>-3.179659029955153E-3</v>
      </c>
      <c r="G740">
        <v>11.253333</v>
      </c>
      <c r="H740" s="35">
        <f t="shared" si="68"/>
        <v>-8.8862561873890734E-3</v>
      </c>
      <c r="J740">
        <v>31.923964999999999</v>
      </c>
      <c r="K740" s="35">
        <f t="shared" si="69"/>
        <v>8.3585795185529416E-3</v>
      </c>
      <c r="M740">
        <v>20.540001</v>
      </c>
      <c r="N740" s="35">
        <f t="shared" si="70"/>
        <v>1.1075900142361149E-2</v>
      </c>
      <c r="P740">
        <v>54.513672</v>
      </c>
      <c r="Q740" s="35">
        <f t="shared" si="71"/>
        <v>-8.2859947500874313E-4</v>
      </c>
    </row>
    <row r="741" spans="1:17" x14ac:dyDescent="0.4">
      <c r="A741" s="87">
        <v>41618</v>
      </c>
      <c r="B741">
        <v>36.212218999999997</v>
      </c>
      <c r="C741" s="31">
        <f t="shared" si="66"/>
        <v>-3.0043036026044096E-2</v>
      </c>
      <c r="D741">
        <v>1802.62</v>
      </c>
      <c r="E741" s="31">
        <f t="shared" si="67"/>
        <v>-1.1316861013413735E-2</v>
      </c>
      <c r="G741">
        <v>11.153333</v>
      </c>
      <c r="H741" s="35">
        <f t="shared" si="68"/>
        <v>-2.3610251751651223E-2</v>
      </c>
      <c r="J741">
        <v>32.190804</v>
      </c>
      <c r="K741" s="35">
        <f t="shared" si="69"/>
        <v>-1.7147443723369499E-3</v>
      </c>
      <c r="M741">
        <v>20.767499999999998</v>
      </c>
      <c r="N741" s="35">
        <f t="shared" si="70"/>
        <v>1.6853256289876078E-2</v>
      </c>
      <c r="P741">
        <v>54.468502000000001</v>
      </c>
      <c r="Q741" s="35">
        <f t="shared" si="71"/>
        <v>2.8196846683979332E-3</v>
      </c>
    </row>
    <row r="742" spans="1:17" x14ac:dyDescent="0.4">
      <c r="A742" s="87">
        <v>41619</v>
      </c>
      <c r="B742">
        <v>35.124293999999999</v>
      </c>
      <c r="C742" s="31">
        <f t="shared" si="66"/>
        <v>-4.8303319633983943E-3</v>
      </c>
      <c r="D742">
        <v>1782.22</v>
      </c>
      <c r="E742" s="31">
        <f t="shared" si="67"/>
        <v>-3.7705782675539648E-3</v>
      </c>
      <c r="G742">
        <v>10.89</v>
      </c>
      <c r="H742" s="35">
        <f t="shared" si="68"/>
        <v>1.2243617998163323E-2</v>
      </c>
      <c r="J742">
        <v>32.135604999999998</v>
      </c>
      <c r="K742" s="35">
        <f t="shared" si="69"/>
        <v>1.4305005304875883E-4</v>
      </c>
      <c r="M742">
        <v>21.1175</v>
      </c>
      <c r="N742" s="35">
        <f t="shared" si="70"/>
        <v>-3.43317154019169E-3</v>
      </c>
      <c r="P742">
        <v>54.622086000000003</v>
      </c>
      <c r="Q742" s="35">
        <f t="shared" si="71"/>
        <v>-1.4885846725077499E-2</v>
      </c>
    </row>
    <row r="743" spans="1:17" x14ac:dyDescent="0.4">
      <c r="A743" s="87">
        <v>41620</v>
      </c>
      <c r="B743">
        <v>34.954631999999997</v>
      </c>
      <c r="C743" s="31">
        <f t="shared" si="66"/>
        <v>2.2299190562213413E-3</v>
      </c>
      <c r="D743">
        <v>1775.5</v>
      </c>
      <c r="E743" s="31">
        <f t="shared" si="67"/>
        <v>-1.013798929879266E-4</v>
      </c>
      <c r="G743">
        <v>11.023332999999999</v>
      </c>
      <c r="H743" s="35">
        <f t="shared" si="68"/>
        <v>9.07166643700373E-4</v>
      </c>
      <c r="J743">
        <v>32.140202000000002</v>
      </c>
      <c r="K743" s="35">
        <f t="shared" si="69"/>
        <v>1.0735900166402112E-2</v>
      </c>
      <c r="M743">
        <v>21.045000000000002</v>
      </c>
      <c r="N743" s="35">
        <f t="shared" si="70"/>
        <v>-5.8208125445474573E-3</v>
      </c>
      <c r="P743">
        <v>53.808990000000001</v>
      </c>
      <c r="Q743" s="35">
        <f t="shared" si="71"/>
        <v>-4.5332573608982225E-3</v>
      </c>
    </row>
    <row r="744" spans="1:17" x14ac:dyDescent="0.4">
      <c r="A744" s="87">
        <v>41621</v>
      </c>
      <c r="B744">
        <v>35.032578000000001</v>
      </c>
      <c r="C744" s="31">
        <f t="shared" si="66"/>
        <v>5.2385525267367261E-4</v>
      </c>
      <c r="D744">
        <v>1775.32</v>
      </c>
      <c r="E744" s="31">
        <f t="shared" si="67"/>
        <v>6.3199873825563998E-3</v>
      </c>
      <c r="G744">
        <v>11.033333000000001</v>
      </c>
      <c r="H744" s="35">
        <f t="shared" si="68"/>
        <v>1.0876133259097609E-2</v>
      </c>
      <c r="J744">
        <v>32.485256</v>
      </c>
      <c r="K744" s="35">
        <f t="shared" si="69"/>
        <v>9.2053453418992001E-3</v>
      </c>
      <c r="M744">
        <v>20.922501</v>
      </c>
      <c r="N744" s="35">
        <f t="shared" si="70"/>
        <v>1.0514947519897254E-2</v>
      </c>
      <c r="P744">
        <v>53.565060000000003</v>
      </c>
      <c r="Q744" s="35">
        <f t="shared" si="71"/>
        <v>6.2405232067321613E-3</v>
      </c>
    </row>
    <row r="745" spans="1:17" x14ac:dyDescent="0.4">
      <c r="A745" s="87">
        <v>41624</v>
      </c>
      <c r="B745">
        <v>35.050930000000001</v>
      </c>
      <c r="C745" s="31">
        <f t="shared" si="66"/>
        <v>4.1864795028263499E-3</v>
      </c>
      <c r="D745">
        <v>1786.54</v>
      </c>
      <c r="E745" s="31">
        <f t="shared" si="67"/>
        <v>-3.1009661132692041E-3</v>
      </c>
      <c r="G745">
        <v>11.153333</v>
      </c>
      <c r="H745" s="35">
        <f t="shared" si="68"/>
        <v>-1.4046563480172207E-2</v>
      </c>
      <c r="J745">
        <v>32.784294000000003</v>
      </c>
      <c r="K745" s="35">
        <f t="shared" si="69"/>
        <v>4.7713700956926557E-3</v>
      </c>
      <c r="M745">
        <v>21.142499999999998</v>
      </c>
      <c r="N745" s="35">
        <f t="shared" si="70"/>
        <v>5.9127350124159013E-4</v>
      </c>
      <c r="P745">
        <v>53.899334000000003</v>
      </c>
      <c r="Q745" s="35">
        <f t="shared" si="71"/>
        <v>-2.5143353348300039E-3</v>
      </c>
    </row>
    <row r="746" spans="1:17" x14ac:dyDescent="0.4">
      <c r="A746" s="87">
        <v>41625</v>
      </c>
      <c r="B746">
        <v>35.197670000000002</v>
      </c>
      <c r="C746" s="31">
        <f t="shared" si="66"/>
        <v>2.3319214027519467E-2</v>
      </c>
      <c r="D746">
        <v>1781</v>
      </c>
      <c r="E746" s="31">
        <f t="shared" si="67"/>
        <v>1.6647950589556482E-2</v>
      </c>
      <c r="G746">
        <v>10.996667</v>
      </c>
      <c r="H746" s="35">
        <f t="shared" si="68"/>
        <v>6.3655651298707401E-3</v>
      </c>
      <c r="J746">
        <v>32.940719999999999</v>
      </c>
      <c r="K746" s="35">
        <f t="shared" si="69"/>
        <v>2.4999939284872884E-2</v>
      </c>
      <c r="M746">
        <v>21.155000999999999</v>
      </c>
      <c r="N746" s="35">
        <f t="shared" si="70"/>
        <v>2.0207940429783057E-2</v>
      </c>
      <c r="P746">
        <v>53.763812999999999</v>
      </c>
      <c r="Q746" s="35">
        <f t="shared" si="71"/>
        <v>1.0418513285134734E-2</v>
      </c>
    </row>
    <row r="747" spans="1:17" x14ac:dyDescent="0.4">
      <c r="A747" s="87">
        <v>41626</v>
      </c>
      <c r="B747">
        <v>36.018452000000003</v>
      </c>
      <c r="C747" s="31">
        <f t="shared" si="66"/>
        <v>-3.6918021907217688E-3</v>
      </c>
      <c r="D747">
        <v>1810.65</v>
      </c>
      <c r="E747" s="31">
        <f t="shared" si="67"/>
        <v>-5.7990224505022054E-4</v>
      </c>
      <c r="G747">
        <v>11.066667000000001</v>
      </c>
      <c r="H747" s="35">
        <f t="shared" si="68"/>
        <v>-2.2590360765350578E-2</v>
      </c>
      <c r="J747">
        <v>33.764235999999997</v>
      </c>
      <c r="K747" s="35">
        <f t="shared" si="69"/>
        <v>-4.6328606398793899E-3</v>
      </c>
      <c r="M747">
        <v>21.5825</v>
      </c>
      <c r="N747" s="35">
        <f t="shared" si="70"/>
        <v>-3.2433221359897723E-3</v>
      </c>
      <c r="P747">
        <v>54.323951999999998</v>
      </c>
      <c r="Q747" s="35">
        <f t="shared" si="71"/>
        <v>1.1475067204241672E-2</v>
      </c>
    </row>
    <row r="748" spans="1:17" x14ac:dyDescent="0.4">
      <c r="A748" s="87">
        <v>41627</v>
      </c>
      <c r="B748">
        <v>35.885478999999997</v>
      </c>
      <c r="C748" s="31">
        <f t="shared" si="66"/>
        <v>-1.1755841408721322E-2</v>
      </c>
      <c r="D748">
        <v>1809.6</v>
      </c>
      <c r="E748" s="31">
        <f t="shared" si="67"/>
        <v>4.8187444739169029E-3</v>
      </c>
      <c r="G748">
        <v>10.816667000000001</v>
      </c>
      <c r="H748" s="35">
        <f t="shared" si="68"/>
        <v>2.4653250395893573E-2</v>
      </c>
      <c r="J748">
        <v>33.607810999999998</v>
      </c>
      <c r="K748" s="35">
        <f t="shared" si="69"/>
        <v>3.121185131635033E-2</v>
      </c>
      <c r="M748">
        <v>21.512501</v>
      </c>
      <c r="N748" s="35">
        <f t="shared" si="70"/>
        <v>-1.1625798413670053E-4</v>
      </c>
      <c r="P748">
        <v>54.947322999999997</v>
      </c>
      <c r="Q748" s="35">
        <f t="shared" si="71"/>
        <v>1.3811264290345919E-2</v>
      </c>
    </row>
    <row r="749" spans="1:17" x14ac:dyDescent="0.4">
      <c r="A749" s="87">
        <v>41628</v>
      </c>
      <c r="B749">
        <v>35.463614999999997</v>
      </c>
      <c r="C749" s="31">
        <f t="shared" si="66"/>
        <v>-2.9736675181025441E-3</v>
      </c>
      <c r="D749">
        <v>1818.32</v>
      </c>
      <c r="E749" s="31">
        <f t="shared" si="67"/>
        <v>5.3180958247173614E-3</v>
      </c>
      <c r="G749">
        <v>11.083333</v>
      </c>
      <c r="H749" s="35">
        <f t="shared" si="68"/>
        <v>2.4060451851441959E-3</v>
      </c>
      <c r="J749">
        <v>34.656773000000001</v>
      </c>
      <c r="K749" s="35">
        <f t="shared" si="69"/>
        <v>1.1416527441836534E-2</v>
      </c>
      <c r="M749">
        <v>21.51</v>
      </c>
      <c r="N749" s="35">
        <f t="shared" si="70"/>
        <v>-1.2784751278475061E-3</v>
      </c>
      <c r="P749">
        <v>55.706215</v>
      </c>
      <c r="Q749" s="35">
        <f t="shared" si="71"/>
        <v>1.5731440378780024E-2</v>
      </c>
    </row>
    <row r="750" spans="1:17" x14ac:dyDescent="0.4">
      <c r="A750" s="87">
        <v>41631</v>
      </c>
      <c r="B750">
        <v>35.358158000000003</v>
      </c>
      <c r="C750" s="31">
        <f t="shared" si="66"/>
        <v>7.1324416843207379E-3</v>
      </c>
      <c r="D750">
        <v>1827.99</v>
      </c>
      <c r="E750" s="31">
        <f t="shared" si="67"/>
        <v>2.9157708740200588E-3</v>
      </c>
      <c r="G750">
        <v>11.11</v>
      </c>
      <c r="H750" s="35">
        <f t="shared" si="68"/>
        <v>2.40027002700268E-3</v>
      </c>
      <c r="J750">
        <v>35.052433000000001</v>
      </c>
      <c r="K750" s="35">
        <f t="shared" si="69"/>
        <v>6.0371558231063971E-3</v>
      </c>
      <c r="M750">
        <v>21.482500000000002</v>
      </c>
      <c r="N750" s="35">
        <f t="shared" si="70"/>
        <v>3.7239613639007698E-3</v>
      </c>
      <c r="P750">
        <v>56.582554000000002</v>
      </c>
      <c r="Q750" s="35">
        <f t="shared" si="71"/>
        <v>-2.0756751277080658E-3</v>
      </c>
    </row>
    <row r="751" spans="1:17" x14ac:dyDescent="0.4">
      <c r="A751" s="87">
        <v>41632</v>
      </c>
      <c r="B751">
        <v>35.610348000000002</v>
      </c>
      <c r="C751" s="31">
        <f t="shared" si="66"/>
        <v>6.8248139557636877E-3</v>
      </c>
      <c r="D751">
        <v>1833.32</v>
      </c>
      <c r="E751" s="31">
        <f t="shared" si="67"/>
        <v>4.7454890581022655E-3</v>
      </c>
      <c r="G751">
        <v>11.136666999999999</v>
      </c>
      <c r="H751" s="35">
        <f t="shared" si="68"/>
        <v>-1.1973061599128919E-3</v>
      </c>
      <c r="J751">
        <v>35.264049999999997</v>
      </c>
      <c r="K751" s="35">
        <f t="shared" si="69"/>
        <v>3.0658787065013817E-2</v>
      </c>
      <c r="M751">
        <v>21.5625</v>
      </c>
      <c r="N751" s="35">
        <f t="shared" si="70"/>
        <v>2.550724637681146E-3</v>
      </c>
      <c r="P751">
        <v>56.465107000000003</v>
      </c>
      <c r="Q751" s="35">
        <f t="shared" si="71"/>
        <v>2.4000131621108962E-3</v>
      </c>
    </row>
    <row r="752" spans="1:17" x14ac:dyDescent="0.4">
      <c r="A752" s="87">
        <v>41634</v>
      </c>
      <c r="B752">
        <v>35.853382000000003</v>
      </c>
      <c r="C752" s="31">
        <f t="shared" si="66"/>
        <v>-3.8356214205967403E-4</v>
      </c>
      <c r="D752">
        <v>1842.02</v>
      </c>
      <c r="E752" s="31">
        <f t="shared" si="67"/>
        <v>-3.3658700774144194E-4</v>
      </c>
      <c r="G752">
        <v>11.123333000000001</v>
      </c>
      <c r="H752" s="35">
        <f t="shared" si="68"/>
        <v>-8.9901111474412765E-3</v>
      </c>
      <c r="J752">
        <v>36.345202999999998</v>
      </c>
      <c r="K752" s="35">
        <f t="shared" si="69"/>
        <v>8.8605915889368187E-4</v>
      </c>
      <c r="M752">
        <v>21.6175</v>
      </c>
      <c r="N752" s="35">
        <f t="shared" si="70"/>
        <v>-5.6666589568637096E-3</v>
      </c>
      <c r="P752">
        <v>56.600624000000003</v>
      </c>
      <c r="Q752" s="35">
        <f t="shared" si="71"/>
        <v>9.5769438866963163E-3</v>
      </c>
    </row>
    <row r="753" spans="1:17" x14ac:dyDescent="0.4">
      <c r="A753" s="87">
        <v>41635</v>
      </c>
      <c r="B753">
        <v>35.83963</v>
      </c>
      <c r="C753" s="31">
        <f t="shared" si="66"/>
        <v>7.4205286159482985E-3</v>
      </c>
      <c r="D753">
        <v>1841.4</v>
      </c>
      <c r="E753" s="31">
        <f t="shared" si="67"/>
        <v>-1.7921146953413412E-4</v>
      </c>
      <c r="G753">
        <v>11.023332999999999</v>
      </c>
      <c r="H753" s="35">
        <f t="shared" si="68"/>
        <v>1.5421832942904085E-2</v>
      </c>
      <c r="J753">
        <v>36.377406999999998</v>
      </c>
      <c r="K753" s="35">
        <f t="shared" si="69"/>
        <v>-6.3234303643455584E-4</v>
      </c>
      <c r="M753">
        <v>21.495000999999998</v>
      </c>
      <c r="N753" s="35">
        <f t="shared" si="70"/>
        <v>1.1281599847332001E-2</v>
      </c>
      <c r="P753">
        <v>57.142685</v>
      </c>
      <c r="Q753" s="35">
        <f t="shared" si="71"/>
        <v>1.2490172626644987E-2</v>
      </c>
    </row>
    <row r="754" spans="1:17" x14ac:dyDescent="0.4">
      <c r="A754" s="87">
        <v>41638</v>
      </c>
      <c r="B754">
        <v>36.105578999999999</v>
      </c>
      <c r="C754" s="31">
        <f t="shared" si="66"/>
        <v>-1.2700530297547802E-3</v>
      </c>
      <c r="D754">
        <v>1841.07</v>
      </c>
      <c r="E754" s="31">
        <f t="shared" si="67"/>
        <v>3.9596538969186197E-3</v>
      </c>
      <c r="G754">
        <v>11.193333000000001</v>
      </c>
      <c r="H754" s="35">
        <f t="shared" si="68"/>
        <v>-1.3400834228732438E-2</v>
      </c>
      <c r="J754">
        <v>36.354404000000002</v>
      </c>
      <c r="K754" s="35">
        <f t="shared" si="69"/>
        <v>-3.4167524792870223E-3</v>
      </c>
      <c r="M754">
        <v>21.737499</v>
      </c>
      <c r="N754" s="35">
        <f t="shared" si="70"/>
        <v>4.0253940897248871E-3</v>
      </c>
      <c r="P754">
        <v>57.856406999999997</v>
      </c>
      <c r="Q754" s="35">
        <f t="shared" si="71"/>
        <v>2.9668969937936824E-3</v>
      </c>
    </row>
    <row r="755" spans="1:17" x14ac:dyDescent="0.4">
      <c r="A755" s="87">
        <v>41639</v>
      </c>
      <c r="B755">
        <v>36.059722999999998</v>
      </c>
      <c r="C755" s="31">
        <f t="shared" si="66"/>
        <v>-5.0866169992487241E-3</v>
      </c>
      <c r="D755">
        <v>1848.36</v>
      </c>
      <c r="E755" s="31">
        <f t="shared" si="67"/>
        <v>-8.8619100175289893E-3</v>
      </c>
      <c r="G755">
        <v>11.043333000000001</v>
      </c>
      <c r="H755" s="35">
        <f t="shared" si="68"/>
        <v>1.7808663380883261E-2</v>
      </c>
      <c r="J755">
        <v>36.23019</v>
      </c>
      <c r="K755" s="35">
        <f t="shared" si="69"/>
        <v>-5.5874396463282076E-3</v>
      </c>
      <c r="M755">
        <v>21.825001</v>
      </c>
      <c r="N755" s="35">
        <f t="shared" si="70"/>
        <v>-3.6655210233439094E-3</v>
      </c>
      <c r="P755">
        <v>58.028061000000001</v>
      </c>
      <c r="Q755" s="35">
        <f t="shared" si="71"/>
        <v>-2.7090117658765126E-2</v>
      </c>
    </row>
    <row r="756" spans="1:17" x14ac:dyDescent="0.4">
      <c r="A756" s="87">
        <v>41641</v>
      </c>
      <c r="B756">
        <v>35.876300999999998</v>
      </c>
      <c r="C756" s="31">
        <f t="shared" si="66"/>
        <v>-2.6838608584535146E-3</v>
      </c>
      <c r="D756">
        <v>1831.98</v>
      </c>
      <c r="E756" s="31">
        <f t="shared" si="67"/>
        <v>-3.3297306739163489E-4</v>
      </c>
      <c r="G756">
        <v>11.24</v>
      </c>
      <c r="H756" s="35">
        <f t="shared" si="68"/>
        <v>9.4899466192170674E-3</v>
      </c>
      <c r="J756">
        <v>36.027755999999997</v>
      </c>
      <c r="K756" s="35">
        <f t="shared" si="69"/>
        <v>2.1706875110402125E-3</v>
      </c>
      <c r="M756">
        <v>21.745000999999998</v>
      </c>
      <c r="N756" s="35">
        <f t="shared" si="70"/>
        <v>1.1487697793174513E-4</v>
      </c>
      <c r="P756">
        <v>56.456074000000001</v>
      </c>
      <c r="Q756" s="35">
        <f t="shared" si="71"/>
        <v>-9.6016772260855768E-3</v>
      </c>
    </row>
    <row r="757" spans="1:17" x14ac:dyDescent="0.4">
      <c r="A757" s="87">
        <v>41642</v>
      </c>
      <c r="B757">
        <v>35.780014000000001</v>
      </c>
      <c r="C757" s="31">
        <f t="shared" si="66"/>
        <v>-7.6892088415616922E-3</v>
      </c>
      <c r="D757">
        <v>1831.37</v>
      </c>
      <c r="E757" s="31">
        <f t="shared" si="67"/>
        <v>-2.5117807979817891E-3</v>
      </c>
      <c r="G757">
        <v>11.346667</v>
      </c>
      <c r="H757" s="35">
        <f t="shared" si="68"/>
        <v>-9.9883075796619435E-3</v>
      </c>
      <c r="J757">
        <v>36.105961000000001</v>
      </c>
      <c r="K757" s="35">
        <f t="shared" si="69"/>
        <v>-2.1915993317557662E-2</v>
      </c>
      <c r="M757">
        <v>21.747499000000001</v>
      </c>
      <c r="N757" s="35">
        <f t="shared" si="70"/>
        <v>-4.3682724160604113E-3</v>
      </c>
      <c r="P757">
        <v>55.914000999999999</v>
      </c>
      <c r="Q757" s="35">
        <f t="shared" si="71"/>
        <v>4.6858031139642917E-3</v>
      </c>
    </row>
    <row r="758" spans="1:17" x14ac:dyDescent="0.4">
      <c r="A758" s="87">
        <v>41645</v>
      </c>
      <c r="B758">
        <v>35.504894</v>
      </c>
      <c r="C758" s="31">
        <f t="shared" si="66"/>
        <v>7.7499175184126844E-4</v>
      </c>
      <c r="D758">
        <v>1826.77</v>
      </c>
      <c r="E758" s="31">
        <f t="shared" si="67"/>
        <v>6.0817727464322971E-3</v>
      </c>
      <c r="G758">
        <v>11.233333</v>
      </c>
      <c r="H758" s="35">
        <f t="shared" si="68"/>
        <v>-1.3056320862205343E-2</v>
      </c>
      <c r="J758">
        <v>35.314663000000003</v>
      </c>
      <c r="K758" s="35">
        <f t="shared" si="69"/>
        <v>2.1886291255278193E-2</v>
      </c>
      <c r="M758">
        <v>21.6525</v>
      </c>
      <c r="N758" s="35">
        <f t="shared" si="70"/>
        <v>1.962821845052554E-3</v>
      </c>
      <c r="P758">
        <v>56.176003000000001</v>
      </c>
      <c r="Q758" s="35">
        <f t="shared" si="71"/>
        <v>-4.5030793664690453E-3</v>
      </c>
    </row>
    <row r="759" spans="1:17" x14ac:dyDescent="0.4">
      <c r="A759" s="87">
        <v>41646</v>
      </c>
      <c r="B759">
        <v>35.532409999999999</v>
      </c>
      <c r="C759" s="31">
        <f t="shared" si="66"/>
        <v>-5.1624418383103858E-3</v>
      </c>
      <c r="D759">
        <v>1837.88</v>
      </c>
      <c r="E759" s="31">
        <f t="shared" si="67"/>
        <v>-2.1220101421208132E-4</v>
      </c>
      <c r="G759">
        <v>11.086667</v>
      </c>
      <c r="H759" s="35">
        <f t="shared" si="68"/>
        <v>-7.8172276663491629E-3</v>
      </c>
      <c r="J759">
        <v>36.087569999999999</v>
      </c>
      <c r="K759" s="35">
        <f t="shared" si="69"/>
        <v>9.1792547960419836E-3</v>
      </c>
      <c r="M759">
        <v>21.695</v>
      </c>
      <c r="N759" s="35">
        <f t="shared" si="70"/>
        <v>1.3828070984098241E-3</v>
      </c>
      <c r="P759">
        <v>55.923037999999998</v>
      </c>
      <c r="Q759" s="35">
        <f t="shared" si="71"/>
        <v>-7.1082332830344633E-3</v>
      </c>
    </row>
    <row r="760" spans="1:17" x14ac:dyDescent="0.4">
      <c r="A760" s="87">
        <v>41647</v>
      </c>
      <c r="B760">
        <v>35.348976</v>
      </c>
      <c r="C760" s="31">
        <f t="shared" si="66"/>
        <v>0</v>
      </c>
      <c r="D760">
        <v>1837.49</v>
      </c>
      <c r="E760" s="31">
        <f t="shared" si="67"/>
        <v>3.4830121524476328E-4</v>
      </c>
      <c r="G760">
        <v>11</v>
      </c>
      <c r="H760" s="35">
        <f t="shared" si="68"/>
        <v>-5.4545454545455001E-3</v>
      </c>
      <c r="J760">
        <v>36.418827</v>
      </c>
      <c r="K760" s="35">
        <f t="shared" si="69"/>
        <v>5.0498606119305151E-4</v>
      </c>
      <c r="M760">
        <v>21.725000000000001</v>
      </c>
      <c r="N760" s="35">
        <f t="shared" si="70"/>
        <v>1.139240506329108E-2</v>
      </c>
      <c r="P760">
        <v>55.525523999999997</v>
      </c>
      <c r="Q760" s="35">
        <f t="shared" si="71"/>
        <v>-1.3667372144025133E-2</v>
      </c>
    </row>
    <row r="761" spans="1:17" x14ac:dyDescent="0.4">
      <c r="A761" s="87">
        <v>41648</v>
      </c>
      <c r="B761">
        <v>35.348976</v>
      </c>
      <c r="C761" s="31">
        <f t="shared" si="66"/>
        <v>-2.2053538410843313E-3</v>
      </c>
      <c r="D761">
        <v>1838.13</v>
      </c>
      <c r="E761" s="31">
        <f t="shared" si="67"/>
        <v>2.3066921273249344E-3</v>
      </c>
      <c r="G761">
        <v>10.94</v>
      </c>
      <c r="H761" s="35">
        <f t="shared" si="68"/>
        <v>-1.4625228519195626E-2</v>
      </c>
      <c r="J761">
        <v>36.437218000000001</v>
      </c>
      <c r="K761" s="35">
        <f t="shared" si="69"/>
        <v>8.585809158097658E-3</v>
      </c>
      <c r="M761">
        <v>21.9725</v>
      </c>
      <c r="N761" s="35">
        <f t="shared" si="70"/>
        <v>9.7849584708157855E-3</v>
      </c>
      <c r="P761">
        <v>54.766635999999998</v>
      </c>
      <c r="Q761" s="35">
        <f t="shared" si="71"/>
        <v>1.6496138269292301E-2</v>
      </c>
    </row>
    <row r="762" spans="1:17" x14ac:dyDescent="0.4">
      <c r="A762" s="87">
        <v>41649</v>
      </c>
      <c r="B762">
        <v>35.271019000000003</v>
      </c>
      <c r="C762" s="31">
        <f t="shared" si="66"/>
        <v>-2.2620610989436001E-2</v>
      </c>
      <c r="D762">
        <v>1842.37</v>
      </c>
      <c r="E762" s="31">
        <f t="shared" si="67"/>
        <v>-1.2576192621460319E-2</v>
      </c>
      <c r="G762">
        <v>10.78</v>
      </c>
      <c r="H762" s="35">
        <f t="shared" si="68"/>
        <v>-4.5763729128014824E-2</v>
      </c>
      <c r="J762">
        <v>36.750061000000002</v>
      </c>
      <c r="K762" s="35">
        <f t="shared" si="69"/>
        <v>-1.1767626725844169E-2</v>
      </c>
      <c r="M762">
        <v>22.1875</v>
      </c>
      <c r="N762" s="35">
        <f t="shared" si="70"/>
        <v>-4.3042253521126686E-2</v>
      </c>
      <c r="P762">
        <v>55.670074</v>
      </c>
      <c r="Q762" s="35">
        <f t="shared" si="71"/>
        <v>-1.817586949857472E-2</v>
      </c>
    </row>
    <row r="763" spans="1:17" x14ac:dyDescent="0.4">
      <c r="A763" s="87">
        <v>41652</v>
      </c>
      <c r="B763">
        <v>34.473166999999997</v>
      </c>
      <c r="C763" s="31">
        <f t="shared" si="66"/>
        <v>-1.3300199543600765E-4</v>
      </c>
      <c r="D763">
        <v>1819.2</v>
      </c>
      <c r="E763" s="31">
        <f t="shared" si="67"/>
        <v>1.081794195250663E-2</v>
      </c>
      <c r="G763">
        <v>10.286667</v>
      </c>
      <c r="H763" s="35">
        <f t="shared" si="68"/>
        <v>-2.592355716385103E-2</v>
      </c>
      <c r="J763">
        <v>36.317599999999999</v>
      </c>
      <c r="K763" s="35">
        <f t="shared" si="69"/>
        <v>1.1147597858889361E-2</v>
      </c>
      <c r="M763">
        <v>21.232500000000002</v>
      </c>
      <c r="N763" s="35">
        <f t="shared" si="70"/>
        <v>1.8838572942422285E-3</v>
      </c>
      <c r="P763">
        <v>54.658222000000002</v>
      </c>
      <c r="Q763" s="35">
        <f t="shared" si="71"/>
        <v>2.5785160007583123E-2</v>
      </c>
    </row>
    <row r="764" spans="1:17" x14ac:dyDescent="0.4">
      <c r="A764" s="87">
        <v>41653</v>
      </c>
      <c r="B764">
        <v>34.468581999999998</v>
      </c>
      <c r="C764" s="31">
        <f t="shared" si="66"/>
        <v>3.4588310015190977E-3</v>
      </c>
      <c r="D764">
        <v>1838.88</v>
      </c>
      <c r="E764" s="31">
        <f t="shared" si="67"/>
        <v>5.1661881145044809E-3</v>
      </c>
      <c r="G764">
        <v>10.02</v>
      </c>
      <c r="H764" s="35">
        <f t="shared" si="68"/>
        <v>2.0958083832335415E-2</v>
      </c>
      <c r="J764">
        <v>36.722453999999999</v>
      </c>
      <c r="K764" s="35">
        <f t="shared" si="69"/>
        <v>5.0121922679782814E-4</v>
      </c>
      <c r="M764">
        <v>21.272499</v>
      </c>
      <c r="N764" s="35">
        <f t="shared" si="70"/>
        <v>-7.0508876272597503E-4</v>
      </c>
      <c r="P764">
        <v>56.067593000000002</v>
      </c>
      <c r="Q764" s="35">
        <f t="shared" si="71"/>
        <v>-3.2227351011840841E-3</v>
      </c>
    </row>
    <row r="765" spans="1:17" x14ac:dyDescent="0.4">
      <c r="A765" s="87">
        <v>41654</v>
      </c>
      <c r="B765">
        <v>34.587803000000001</v>
      </c>
      <c r="C765" s="31">
        <f t="shared" si="66"/>
        <v>-8.4845227087710848E-3</v>
      </c>
      <c r="D765">
        <v>1848.38</v>
      </c>
      <c r="E765" s="31">
        <f t="shared" si="67"/>
        <v>-1.3471255910581206E-3</v>
      </c>
      <c r="G765">
        <v>10.23</v>
      </c>
      <c r="H765" s="35">
        <f t="shared" si="68"/>
        <v>-3.9100684261974619E-2</v>
      </c>
      <c r="J765">
        <v>36.740859999999998</v>
      </c>
      <c r="K765" s="35">
        <f t="shared" si="69"/>
        <v>-9.6419082188058565E-3</v>
      </c>
      <c r="M765">
        <v>21.2575</v>
      </c>
      <c r="N765" s="35">
        <f t="shared" si="70"/>
        <v>-3.0695048806303651E-2</v>
      </c>
      <c r="P765">
        <v>55.886901999999999</v>
      </c>
      <c r="Q765" s="35">
        <f t="shared" si="71"/>
        <v>-1.1800833046712795E-2</v>
      </c>
    </row>
    <row r="766" spans="1:17" x14ac:dyDescent="0.4">
      <c r="A766" s="87">
        <v>41655</v>
      </c>
      <c r="B766">
        <v>34.294342</v>
      </c>
      <c r="C766" s="31">
        <f t="shared" si="66"/>
        <v>-1.8719239459383752E-2</v>
      </c>
      <c r="D766">
        <v>1845.89</v>
      </c>
      <c r="E766" s="31">
        <f t="shared" si="67"/>
        <v>-3.8951400137603293E-3</v>
      </c>
      <c r="G766">
        <v>9.83</v>
      </c>
      <c r="H766" s="35">
        <f t="shared" si="68"/>
        <v>-7.7992878942014735E-3</v>
      </c>
      <c r="J766">
        <v>36.386608000000003</v>
      </c>
      <c r="K766" s="35">
        <f t="shared" si="69"/>
        <v>-4.6908796774901493E-2</v>
      </c>
      <c r="M766">
        <v>20.605</v>
      </c>
      <c r="N766" s="35">
        <f t="shared" si="70"/>
        <v>-5.2172288279543405E-3</v>
      </c>
      <c r="P766">
        <v>55.22739</v>
      </c>
      <c r="Q766" s="35">
        <f t="shared" si="71"/>
        <v>3.2718366737953769E-3</v>
      </c>
    </row>
    <row r="767" spans="1:17" x14ac:dyDescent="0.4">
      <c r="A767" s="87">
        <v>41656</v>
      </c>
      <c r="B767">
        <v>33.652377999999999</v>
      </c>
      <c r="C767" s="31">
        <f t="shared" si="66"/>
        <v>4.9051511307759603E-3</v>
      </c>
      <c r="D767">
        <v>1838.7</v>
      </c>
      <c r="E767" s="31">
        <f t="shared" si="67"/>
        <v>2.7736988089410502E-3</v>
      </c>
      <c r="G767">
        <v>9.7533329999999996</v>
      </c>
      <c r="H767" s="35">
        <f t="shared" si="68"/>
        <v>-7.4162647784095981E-2</v>
      </c>
      <c r="J767">
        <v>34.679755999999998</v>
      </c>
      <c r="K767" s="35">
        <f t="shared" si="69"/>
        <v>-1.1938088607082607E-3</v>
      </c>
      <c r="M767">
        <v>20.497499000000001</v>
      </c>
      <c r="N767" s="35">
        <f t="shared" si="70"/>
        <v>3.4028590512432712E-2</v>
      </c>
      <c r="P767">
        <v>55.408085</v>
      </c>
      <c r="Q767" s="35">
        <f t="shared" si="71"/>
        <v>1.5163815894377163E-2</v>
      </c>
    </row>
    <row r="768" spans="1:17" x14ac:dyDescent="0.4">
      <c r="A768" s="87">
        <v>41660</v>
      </c>
      <c r="B768">
        <v>33.817447999999999</v>
      </c>
      <c r="C768" s="31">
        <f t="shared" si="66"/>
        <v>-3.3894929031900683E-3</v>
      </c>
      <c r="D768">
        <v>1843.8</v>
      </c>
      <c r="E768" s="31">
        <f t="shared" si="67"/>
        <v>5.7489966373790299E-4</v>
      </c>
      <c r="G768">
        <v>9.0299999999999994</v>
      </c>
      <c r="H768" s="35">
        <f t="shared" si="68"/>
        <v>1.6611295681063162E-2</v>
      </c>
      <c r="J768">
        <v>34.638354999999997</v>
      </c>
      <c r="K768" s="35">
        <f t="shared" si="69"/>
        <v>1.3284984232076319E-3</v>
      </c>
      <c r="M768">
        <v>21.195</v>
      </c>
      <c r="N768" s="35">
        <f t="shared" si="70"/>
        <v>-9.3182826138239697E-3</v>
      </c>
      <c r="P768">
        <v>56.248283000000001</v>
      </c>
      <c r="Q768" s="35">
        <f t="shared" si="71"/>
        <v>1.2688725094061938E-2</v>
      </c>
    </row>
    <row r="769" spans="1:17" x14ac:dyDescent="0.4">
      <c r="A769" s="87">
        <v>41661</v>
      </c>
      <c r="B769">
        <v>33.702824</v>
      </c>
      <c r="C769" s="31">
        <f t="shared" si="66"/>
        <v>-1.0476184428936844E-2</v>
      </c>
      <c r="D769">
        <v>1844.86</v>
      </c>
      <c r="E769" s="31">
        <f t="shared" si="67"/>
        <v>-8.8895634357077855E-3</v>
      </c>
      <c r="G769">
        <v>9.18</v>
      </c>
      <c r="H769" s="35">
        <f t="shared" si="68"/>
        <v>-8.7145969498910753E-3</v>
      </c>
      <c r="J769">
        <v>34.684372000000003</v>
      </c>
      <c r="K769" s="35">
        <f t="shared" si="69"/>
        <v>-3.5812670905502348E-3</v>
      </c>
      <c r="M769">
        <v>20.997499000000001</v>
      </c>
      <c r="N769" s="35">
        <f t="shared" si="70"/>
        <v>-1.0715085639484885E-3</v>
      </c>
      <c r="P769">
        <v>56.962001999999998</v>
      </c>
      <c r="Q769" s="35">
        <f t="shared" si="71"/>
        <v>-1.1578174517110485E-2</v>
      </c>
    </row>
    <row r="770" spans="1:17" x14ac:dyDescent="0.4">
      <c r="A770" s="87">
        <v>41662</v>
      </c>
      <c r="B770">
        <v>33.349747000000001</v>
      </c>
      <c r="C770" s="31">
        <f t="shared" si="66"/>
        <v>-1.4849767825824839E-2</v>
      </c>
      <c r="D770">
        <v>1828.46</v>
      </c>
      <c r="E770" s="31">
        <f t="shared" si="67"/>
        <v>-2.0875490850223725E-2</v>
      </c>
      <c r="G770">
        <v>9.1</v>
      </c>
      <c r="H770" s="35">
        <f t="shared" si="68"/>
        <v>-1.4651648351647663E-3</v>
      </c>
      <c r="J770">
        <v>34.560158000000001</v>
      </c>
      <c r="K770" s="35">
        <f t="shared" si="69"/>
        <v>-7.7213188666555872E-3</v>
      </c>
      <c r="M770">
        <v>20.975000000000001</v>
      </c>
      <c r="N770" s="35">
        <f t="shared" si="70"/>
        <v>-4.886817640047684E-3</v>
      </c>
      <c r="P770">
        <v>56.302486000000002</v>
      </c>
      <c r="Q770" s="35">
        <f t="shared" si="71"/>
        <v>-5.616171193577494E-2</v>
      </c>
    </row>
    <row r="771" spans="1:17" x14ac:dyDescent="0.4">
      <c r="A771" s="87">
        <v>41663</v>
      </c>
      <c r="B771">
        <v>32.854511000000002</v>
      </c>
      <c r="C771" s="31">
        <f t="shared" ref="C771:C834" si="72">(B772-B771)/B771</f>
        <v>3.4894142846929278E-3</v>
      </c>
      <c r="D771">
        <v>1790.29</v>
      </c>
      <c r="E771" s="31">
        <f t="shared" ref="E771:E834" si="73">(D772-D771)/D771</f>
        <v>-4.8763049561802935E-3</v>
      </c>
      <c r="G771">
        <v>9.0866670000000003</v>
      </c>
      <c r="H771" s="35">
        <f t="shared" ref="H771:H834" si="74">(G772-G771)/G771</f>
        <v>6.6030811957784406E-3</v>
      </c>
      <c r="J771">
        <v>34.293308000000003</v>
      </c>
      <c r="K771" s="35">
        <f t="shared" ref="K771:K834" si="75">(J772-J771)/J771</f>
        <v>2.1330779754463944E-2</v>
      </c>
      <c r="M771">
        <v>20.872499000000001</v>
      </c>
      <c r="N771" s="35">
        <f t="shared" ref="N771:N834" si="76">(M772-M771)/M771</f>
        <v>-6.7073425180185437E-3</v>
      </c>
      <c r="P771">
        <v>53.140442</v>
      </c>
      <c r="Q771" s="35">
        <f t="shared" ref="Q771:Q834" si="77">(P772-P771)/P771</f>
        <v>-4.4202492707907295E-3</v>
      </c>
    </row>
    <row r="772" spans="1:17" x14ac:dyDescent="0.4">
      <c r="A772" s="87">
        <v>41666</v>
      </c>
      <c r="B772">
        <v>32.969154000000003</v>
      </c>
      <c r="C772" s="31">
        <f t="shared" si="72"/>
        <v>1.126528754726305E-2</v>
      </c>
      <c r="D772">
        <v>1781.56</v>
      </c>
      <c r="E772" s="31">
        <f t="shared" si="73"/>
        <v>6.1406856911920202E-3</v>
      </c>
      <c r="G772">
        <v>9.1466670000000008</v>
      </c>
      <c r="H772" s="35">
        <f t="shared" si="74"/>
        <v>2.8061150580861765E-2</v>
      </c>
      <c r="J772">
        <v>35.024811</v>
      </c>
      <c r="K772" s="35">
        <f t="shared" si="75"/>
        <v>6.3050447295775261E-3</v>
      </c>
      <c r="M772">
        <v>20.732500000000002</v>
      </c>
      <c r="N772" s="35">
        <f t="shared" si="76"/>
        <v>3.4366333051971468E-2</v>
      </c>
      <c r="P772">
        <v>52.905548000000003</v>
      </c>
      <c r="Q772" s="35">
        <f t="shared" si="77"/>
        <v>6.1473704043288179E-3</v>
      </c>
    </row>
    <row r="773" spans="1:17" x14ac:dyDescent="0.4">
      <c r="A773" s="87">
        <v>41667</v>
      </c>
      <c r="B773">
        <v>33.340561000000001</v>
      </c>
      <c r="C773" s="31">
        <f t="shared" si="72"/>
        <v>-1.2927646898323101E-2</v>
      </c>
      <c r="D773">
        <v>1792.5</v>
      </c>
      <c r="E773" s="31">
        <f t="shared" si="73"/>
        <v>-1.0209205020920476E-2</v>
      </c>
      <c r="G773">
        <v>9.4033329999999999</v>
      </c>
      <c r="H773" s="35">
        <f t="shared" si="74"/>
        <v>1.2406983779049368E-2</v>
      </c>
      <c r="J773">
        <v>35.245643999999999</v>
      </c>
      <c r="K773" s="35">
        <f t="shared" si="75"/>
        <v>-3.1980207256249761E-2</v>
      </c>
      <c r="M773">
        <v>21.445</v>
      </c>
      <c r="N773" s="35">
        <f t="shared" si="76"/>
        <v>-6.5283282816507608E-3</v>
      </c>
      <c r="P773">
        <v>53.230778000000001</v>
      </c>
      <c r="Q773" s="35">
        <f t="shared" si="77"/>
        <v>-2.240305411279166E-2</v>
      </c>
    </row>
    <row r="774" spans="1:17" x14ac:dyDescent="0.4">
      <c r="A774" s="87">
        <v>41668</v>
      </c>
      <c r="B774">
        <v>32.909545999999999</v>
      </c>
      <c r="C774" s="31">
        <f t="shared" si="72"/>
        <v>3.0235269729944083E-2</v>
      </c>
      <c r="D774">
        <v>1774.2</v>
      </c>
      <c r="E774" s="31">
        <f t="shared" si="73"/>
        <v>1.1267049938000231E-2</v>
      </c>
      <c r="G774">
        <v>9.52</v>
      </c>
      <c r="H774" s="35">
        <f t="shared" si="74"/>
        <v>2.521008403361347E-2</v>
      </c>
      <c r="J774">
        <v>34.118481000000003</v>
      </c>
      <c r="K774" s="35">
        <f t="shared" si="75"/>
        <v>2.8991531012180626E-2</v>
      </c>
      <c r="M774">
        <v>21.305</v>
      </c>
      <c r="N774" s="35">
        <f t="shared" si="76"/>
        <v>0.2292889462567472</v>
      </c>
      <c r="P774">
        <v>52.038246000000001</v>
      </c>
      <c r="Q774" s="35">
        <f t="shared" si="77"/>
        <v>-1.5972348491530626E-2</v>
      </c>
    </row>
    <row r="775" spans="1:17" x14ac:dyDescent="0.4">
      <c r="A775" s="87">
        <v>41669</v>
      </c>
      <c r="B775">
        <v>33.904575000000001</v>
      </c>
      <c r="C775" s="31">
        <f t="shared" si="72"/>
        <v>-1.4741963289615035E-2</v>
      </c>
      <c r="D775">
        <v>1794.19</v>
      </c>
      <c r="E775" s="31">
        <f t="shared" si="73"/>
        <v>-6.465313038195585E-3</v>
      </c>
      <c r="G775">
        <v>9.76</v>
      </c>
      <c r="H775" s="35">
        <f t="shared" si="74"/>
        <v>-1.331967213114744E-2</v>
      </c>
      <c r="J775">
        <v>35.107627999999998</v>
      </c>
      <c r="K775" s="35">
        <f t="shared" si="75"/>
        <v>-2.5684617599343269E-2</v>
      </c>
      <c r="M775">
        <v>26.190000999999999</v>
      </c>
      <c r="N775" s="35">
        <f t="shared" si="76"/>
        <v>3.1977814739296923E-2</v>
      </c>
      <c r="P775">
        <v>51.207073000000001</v>
      </c>
      <c r="Q775" s="35">
        <f t="shared" si="77"/>
        <v>-1.7819393816944092E-2</v>
      </c>
    </row>
    <row r="776" spans="1:17" x14ac:dyDescent="0.4">
      <c r="A776" s="87">
        <v>41670</v>
      </c>
      <c r="B776">
        <v>33.404755000000002</v>
      </c>
      <c r="C776" s="31">
        <f t="shared" si="72"/>
        <v>-2.7041569381365056E-2</v>
      </c>
      <c r="D776">
        <v>1782.59</v>
      </c>
      <c r="E776" s="31">
        <f t="shared" si="73"/>
        <v>-2.2831946774075823E-2</v>
      </c>
      <c r="G776">
        <v>9.6300000000000008</v>
      </c>
      <c r="H776" s="35">
        <f t="shared" si="74"/>
        <v>-4.6036656282450759E-2</v>
      </c>
      <c r="J776">
        <v>34.205902000000002</v>
      </c>
      <c r="K776" s="35">
        <f t="shared" si="75"/>
        <v>-1.277759025328439E-2</v>
      </c>
      <c r="M776">
        <v>27.0275</v>
      </c>
      <c r="N776" s="35">
        <f t="shared" si="76"/>
        <v>-2.2847100175746916E-2</v>
      </c>
      <c r="P776">
        <v>50.294593999999996</v>
      </c>
      <c r="Q776" s="35">
        <f t="shared" si="77"/>
        <v>-2.2812909077265804E-2</v>
      </c>
    </row>
    <row r="777" spans="1:17" x14ac:dyDescent="0.4">
      <c r="A777" s="87">
        <v>41673</v>
      </c>
      <c r="B777">
        <v>32.501438</v>
      </c>
      <c r="C777" s="31">
        <f t="shared" si="72"/>
        <v>-5.2201382597287672E-3</v>
      </c>
      <c r="D777">
        <v>1741.89</v>
      </c>
      <c r="E777" s="31">
        <f t="shared" si="73"/>
        <v>7.6411254442013818E-3</v>
      </c>
      <c r="G777">
        <v>9.1866669999999999</v>
      </c>
      <c r="H777" s="35">
        <f t="shared" si="74"/>
        <v>-1.1248257937291105E-2</v>
      </c>
      <c r="J777">
        <v>33.768833000000001</v>
      </c>
      <c r="K777" s="35">
        <f t="shared" si="75"/>
        <v>0</v>
      </c>
      <c r="M777">
        <v>26.41</v>
      </c>
      <c r="N777" s="35">
        <f t="shared" si="76"/>
        <v>-9.3714502082543998E-3</v>
      </c>
      <c r="P777">
        <v>49.147227999999998</v>
      </c>
      <c r="Q777" s="35">
        <f t="shared" si="77"/>
        <v>2.5551532631708243E-2</v>
      </c>
    </row>
    <row r="778" spans="1:17" x14ac:dyDescent="0.4">
      <c r="A778" s="87">
        <v>41674</v>
      </c>
      <c r="B778">
        <v>32.331775999999998</v>
      </c>
      <c r="C778" s="31">
        <f t="shared" si="72"/>
        <v>1.2763604449073514E-3</v>
      </c>
      <c r="D778">
        <v>1755.2</v>
      </c>
      <c r="E778" s="31">
        <f t="shared" si="73"/>
        <v>-2.0282588878759943E-3</v>
      </c>
      <c r="G778">
        <v>9.0833329999999997</v>
      </c>
      <c r="H778" s="35">
        <f t="shared" si="74"/>
        <v>-1.2843963774090457E-2</v>
      </c>
      <c r="J778">
        <v>33.768833000000001</v>
      </c>
      <c r="K778" s="35">
        <f t="shared" si="75"/>
        <v>-7.4929743648528791E-3</v>
      </c>
      <c r="M778">
        <v>26.162500000000001</v>
      </c>
      <c r="N778" s="35">
        <f t="shared" si="76"/>
        <v>2.1022838031532608E-3</v>
      </c>
      <c r="P778">
        <v>50.403015000000003</v>
      </c>
      <c r="Q778" s="35">
        <f t="shared" si="77"/>
        <v>2.8678839946379257E-3</v>
      </c>
    </row>
    <row r="779" spans="1:17" x14ac:dyDescent="0.4">
      <c r="A779" s="87">
        <v>41675</v>
      </c>
      <c r="B779">
        <v>32.373043000000003</v>
      </c>
      <c r="C779" s="31">
        <f t="shared" si="72"/>
        <v>1.2890045585149166E-2</v>
      </c>
      <c r="D779">
        <v>1751.64</v>
      </c>
      <c r="E779" s="31">
        <f t="shared" si="73"/>
        <v>1.2439770729145237E-2</v>
      </c>
      <c r="G779">
        <v>8.9666669999999993</v>
      </c>
      <c r="H779" s="35">
        <f t="shared" si="74"/>
        <v>3.2713716255995735E-2</v>
      </c>
      <c r="J779">
        <v>33.515804000000003</v>
      </c>
      <c r="K779" s="35">
        <f t="shared" si="75"/>
        <v>2.0586407534784476E-3</v>
      </c>
      <c r="M779">
        <v>26.217500999999999</v>
      </c>
      <c r="N779" s="35">
        <f t="shared" si="76"/>
        <v>1.2396261565890732E-2</v>
      </c>
      <c r="P779">
        <v>50.547564999999999</v>
      </c>
      <c r="Q779" s="35">
        <f t="shared" si="77"/>
        <v>3.2350282352868985E-2</v>
      </c>
    </row>
    <row r="780" spans="1:17" x14ac:dyDescent="0.4">
      <c r="A780" s="87">
        <v>41676</v>
      </c>
      <c r="B780">
        <v>32.790332999999997</v>
      </c>
      <c r="C780" s="31">
        <f t="shared" si="72"/>
        <v>1.6500991313507074E-2</v>
      </c>
      <c r="D780">
        <v>1773.43</v>
      </c>
      <c r="E780" s="31">
        <f t="shared" si="73"/>
        <v>1.3301906475022931E-2</v>
      </c>
      <c r="G780">
        <v>9.26</v>
      </c>
      <c r="H780" s="35">
        <f t="shared" si="74"/>
        <v>4.3556479481641465E-2</v>
      </c>
      <c r="J780">
        <v>33.584800999999999</v>
      </c>
      <c r="K780" s="35">
        <f t="shared" si="75"/>
        <v>8.2194919064727499E-3</v>
      </c>
      <c r="M780">
        <v>26.5425</v>
      </c>
      <c r="N780" s="35">
        <f t="shared" si="76"/>
        <v>2.8350758217952389E-2</v>
      </c>
      <c r="P780">
        <v>52.182792999999997</v>
      </c>
      <c r="Q780" s="35">
        <f t="shared" si="77"/>
        <v>8.1371075710724213E-3</v>
      </c>
    </row>
    <row r="781" spans="1:17" x14ac:dyDescent="0.4">
      <c r="A781" s="87">
        <v>41677</v>
      </c>
      <c r="B781">
        <v>33.331406000000001</v>
      </c>
      <c r="C781" s="31">
        <f t="shared" si="72"/>
        <v>-2.7547592801823866E-4</v>
      </c>
      <c r="D781">
        <v>1797.02</v>
      </c>
      <c r="E781" s="31">
        <f t="shared" si="73"/>
        <v>1.5692646715116895E-3</v>
      </c>
      <c r="G781">
        <v>9.6633329999999997</v>
      </c>
      <c r="H781" s="35">
        <f t="shared" si="74"/>
        <v>1.2418075626701573E-2</v>
      </c>
      <c r="J781">
        <v>33.860850999999997</v>
      </c>
      <c r="K781" s="35">
        <f t="shared" si="75"/>
        <v>1.1277418869360453E-2</v>
      </c>
      <c r="M781">
        <v>27.295000000000002</v>
      </c>
      <c r="N781" s="35">
        <f t="shared" si="76"/>
        <v>-8.7011906942664665E-3</v>
      </c>
      <c r="P781">
        <v>52.607410000000002</v>
      </c>
      <c r="Q781" s="35">
        <f t="shared" si="77"/>
        <v>-3.4348773300190192E-4</v>
      </c>
    </row>
    <row r="782" spans="1:17" x14ac:dyDescent="0.4">
      <c r="A782" s="87">
        <v>41680</v>
      </c>
      <c r="B782">
        <v>33.322223999999999</v>
      </c>
      <c r="C782" s="31">
        <f t="shared" si="72"/>
        <v>1.8026557891213942E-2</v>
      </c>
      <c r="D782">
        <v>1799.84</v>
      </c>
      <c r="E782" s="31">
        <f t="shared" si="73"/>
        <v>1.1062094408391903E-2</v>
      </c>
      <c r="G782">
        <v>9.7833330000000007</v>
      </c>
      <c r="H782" s="35">
        <f t="shared" si="74"/>
        <v>2.350937047732083E-2</v>
      </c>
      <c r="J782">
        <v>34.242713999999999</v>
      </c>
      <c r="K782" s="35">
        <f t="shared" si="75"/>
        <v>6.5829478352678961E-3</v>
      </c>
      <c r="M782">
        <v>27.057500999999998</v>
      </c>
      <c r="N782" s="35">
        <f t="shared" si="76"/>
        <v>1.8475468225988536E-4</v>
      </c>
      <c r="P782">
        <v>52.58934</v>
      </c>
      <c r="Q782" s="35">
        <f t="shared" si="77"/>
        <v>9.6204287789122545E-3</v>
      </c>
    </row>
    <row r="783" spans="1:17" x14ac:dyDescent="0.4">
      <c r="A783" s="87">
        <v>41681</v>
      </c>
      <c r="B783">
        <v>33.922908999999997</v>
      </c>
      <c r="C783" s="31">
        <f t="shared" si="72"/>
        <v>1.757396454413902E-3</v>
      </c>
      <c r="D783">
        <v>1819.75</v>
      </c>
      <c r="E783" s="31">
        <f t="shared" si="73"/>
        <v>-2.6926775655997201E-4</v>
      </c>
      <c r="G783">
        <v>10.013332999999999</v>
      </c>
      <c r="H783" s="35">
        <f t="shared" si="74"/>
        <v>-1.9973369506436642E-3</v>
      </c>
      <c r="J783">
        <v>34.468131999999997</v>
      </c>
      <c r="K783" s="35">
        <f t="shared" si="75"/>
        <v>1.4681967679595149E-3</v>
      </c>
      <c r="M783">
        <v>27.0625</v>
      </c>
      <c r="N783" s="35">
        <f t="shared" si="76"/>
        <v>-2.6789838337183025E-3</v>
      </c>
      <c r="P783">
        <v>53.095272000000001</v>
      </c>
      <c r="Q783" s="35">
        <f t="shared" si="77"/>
        <v>-1.7016016039997175E-3</v>
      </c>
    </row>
    <row r="784" spans="1:17" x14ac:dyDescent="0.4">
      <c r="A784" s="87">
        <v>41682</v>
      </c>
      <c r="B784">
        <v>33.982525000000003</v>
      </c>
      <c r="C784" s="31">
        <f t="shared" si="72"/>
        <v>1.0254917784949651E-2</v>
      </c>
      <c r="D784">
        <v>1819.26</v>
      </c>
      <c r="E784" s="31">
        <f t="shared" si="73"/>
        <v>5.8100546375998681E-3</v>
      </c>
      <c r="G784">
        <v>9.9933329999999998</v>
      </c>
      <c r="H784" s="35">
        <f t="shared" si="74"/>
        <v>0.19279523658423073</v>
      </c>
      <c r="J784">
        <v>34.518737999999999</v>
      </c>
      <c r="K784" s="35">
        <f t="shared" si="75"/>
        <v>3.3186757870464378E-2</v>
      </c>
      <c r="M784">
        <v>26.99</v>
      </c>
      <c r="N784" s="35">
        <f t="shared" si="76"/>
        <v>5.7428677287884823E-3</v>
      </c>
      <c r="P784">
        <v>53.004925</v>
      </c>
      <c r="Q784" s="35">
        <f t="shared" si="77"/>
        <v>1.3124214400831592E-2</v>
      </c>
    </row>
    <row r="785" spans="1:17" x14ac:dyDescent="0.4">
      <c r="A785" s="87">
        <v>41683</v>
      </c>
      <c r="B785">
        <v>34.331012999999999</v>
      </c>
      <c r="C785" s="31">
        <f t="shared" si="72"/>
        <v>2.6717533793715687E-3</v>
      </c>
      <c r="D785">
        <v>1829.83</v>
      </c>
      <c r="E785" s="31">
        <f t="shared" si="73"/>
        <v>4.8091899247472069E-3</v>
      </c>
      <c r="G785">
        <v>11.92</v>
      </c>
      <c r="H785" s="35">
        <f t="shared" si="74"/>
        <v>-8.1096476510067166E-3</v>
      </c>
      <c r="J785">
        <v>35.664302999999997</v>
      </c>
      <c r="K785" s="35">
        <f t="shared" si="75"/>
        <v>-7.0947412038305634E-3</v>
      </c>
      <c r="M785">
        <v>27.145</v>
      </c>
      <c r="N785" s="35">
        <f t="shared" si="76"/>
        <v>-2.3761282004052295E-2</v>
      </c>
      <c r="P785">
        <v>53.700572999999999</v>
      </c>
      <c r="Q785" s="35">
        <f t="shared" si="77"/>
        <v>1.0095609221898202E-3</v>
      </c>
    </row>
    <row r="786" spans="1:17" x14ac:dyDescent="0.4">
      <c r="A786" s="87">
        <v>41684</v>
      </c>
      <c r="B786">
        <v>34.422736999999998</v>
      </c>
      <c r="C786" s="31">
        <f t="shared" si="72"/>
        <v>1.8646396421063036E-3</v>
      </c>
      <c r="D786">
        <v>1838.63</v>
      </c>
      <c r="E786" s="31">
        <f t="shared" si="73"/>
        <v>1.1584712530524801E-3</v>
      </c>
      <c r="G786">
        <v>11.823333</v>
      </c>
      <c r="H786" s="35">
        <f t="shared" si="74"/>
        <v>7.3301665444084401E-3</v>
      </c>
      <c r="J786">
        <v>35.411273999999999</v>
      </c>
      <c r="K786" s="35">
        <f t="shared" si="75"/>
        <v>2.2086412366863754E-2</v>
      </c>
      <c r="M786">
        <v>26.5</v>
      </c>
      <c r="N786" s="35">
        <f t="shared" si="76"/>
        <v>1.3773584905660318E-2</v>
      </c>
      <c r="P786">
        <v>53.754787</v>
      </c>
      <c r="Q786" s="35">
        <f t="shared" si="77"/>
        <v>-4.5379028290076376E-3</v>
      </c>
    </row>
    <row r="787" spans="1:17" x14ac:dyDescent="0.4">
      <c r="A787" s="87">
        <v>41688</v>
      </c>
      <c r="B787">
        <v>34.486922999999997</v>
      </c>
      <c r="C787" s="31">
        <f t="shared" si="72"/>
        <v>-5.1856467449993837E-3</v>
      </c>
      <c r="D787">
        <v>1840.76</v>
      </c>
      <c r="E787" s="31">
        <f t="shared" si="73"/>
        <v>-6.5244790195354042E-3</v>
      </c>
      <c r="G787">
        <v>11.91</v>
      </c>
      <c r="H787" s="35">
        <f t="shared" si="74"/>
        <v>-3.0226700251889119E-2</v>
      </c>
      <c r="J787">
        <v>36.193382</v>
      </c>
      <c r="K787" s="35">
        <f t="shared" si="75"/>
        <v>6.9531136935476273E-2</v>
      </c>
      <c r="M787">
        <v>26.864999999999998</v>
      </c>
      <c r="N787" s="35">
        <f t="shared" si="76"/>
        <v>-4.0014889261119728E-3</v>
      </c>
      <c r="P787">
        <v>53.510852999999997</v>
      </c>
      <c r="Q787" s="35">
        <f t="shared" si="77"/>
        <v>-1.536376181482286E-2</v>
      </c>
    </row>
    <row r="788" spans="1:17" x14ac:dyDescent="0.4">
      <c r="A788" s="87">
        <v>41689</v>
      </c>
      <c r="B788">
        <v>34.308086000000003</v>
      </c>
      <c r="C788" s="31">
        <f t="shared" si="72"/>
        <v>1.0157838592336431E-2</v>
      </c>
      <c r="D788">
        <v>1828.75</v>
      </c>
      <c r="E788" s="31">
        <f t="shared" si="73"/>
        <v>6.031442241968543E-3</v>
      </c>
      <c r="G788">
        <v>11.55</v>
      </c>
      <c r="H788" s="35">
        <f t="shared" si="74"/>
        <v>-1.3564242424242472E-2</v>
      </c>
      <c r="J788">
        <v>38.709949000000002</v>
      </c>
      <c r="K788" s="35">
        <f t="shared" si="75"/>
        <v>7.3686741359436864E-3</v>
      </c>
      <c r="M788">
        <v>26.7575</v>
      </c>
      <c r="N788" s="35">
        <f t="shared" si="76"/>
        <v>1.4949453424273633E-3</v>
      </c>
      <c r="P788">
        <v>52.688724999999998</v>
      </c>
      <c r="Q788" s="35">
        <f t="shared" si="77"/>
        <v>-1.2004086263237824E-3</v>
      </c>
    </row>
    <row r="789" spans="1:17" x14ac:dyDescent="0.4">
      <c r="A789" s="87">
        <v>41690</v>
      </c>
      <c r="B789">
        <v>34.656582</v>
      </c>
      <c r="C789" s="31">
        <f t="shared" si="72"/>
        <v>1.1908387272582102E-2</v>
      </c>
      <c r="D789">
        <v>1839.78</v>
      </c>
      <c r="E789" s="31">
        <f t="shared" si="73"/>
        <v>-1.918707671569412E-3</v>
      </c>
      <c r="G789">
        <v>11.393333</v>
      </c>
      <c r="H789" s="35">
        <f t="shared" si="74"/>
        <v>1.1703335626195074E-3</v>
      </c>
      <c r="J789">
        <v>38.995190000000001</v>
      </c>
      <c r="K789" s="35">
        <f t="shared" si="75"/>
        <v>-2.6191717491311179E-2</v>
      </c>
      <c r="M789">
        <v>26.797501</v>
      </c>
      <c r="N789" s="35">
        <f t="shared" si="76"/>
        <v>5.1217425087511002E-2</v>
      </c>
      <c r="P789">
        <v>52.625476999999997</v>
      </c>
      <c r="Q789" s="35">
        <f t="shared" si="77"/>
        <v>-8.4119712587118183E-3</v>
      </c>
    </row>
    <row r="790" spans="1:17" x14ac:dyDescent="0.4">
      <c r="A790" s="87">
        <v>41691</v>
      </c>
      <c r="B790">
        <v>35.069285999999998</v>
      </c>
      <c r="C790" s="31">
        <f t="shared" si="72"/>
        <v>1.7782397964988463E-2</v>
      </c>
      <c r="D790">
        <v>1836.25</v>
      </c>
      <c r="E790" s="31">
        <f t="shared" si="73"/>
        <v>6.1865214431585571E-3</v>
      </c>
      <c r="G790">
        <v>11.406667000000001</v>
      </c>
      <c r="H790" s="35">
        <f t="shared" si="74"/>
        <v>-2.9228520478423838E-4</v>
      </c>
      <c r="J790">
        <v>37.973838999999998</v>
      </c>
      <c r="K790" s="35">
        <f t="shared" si="75"/>
        <v>-5.9364553581215691E-3</v>
      </c>
      <c r="M790">
        <v>28.17</v>
      </c>
      <c r="N790" s="35">
        <f t="shared" si="76"/>
        <v>2.2630493432729739E-2</v>
      </c>
      <c r="P790">
        <v>52.182792999999997</v>
      </c>
      <c r="Q790" s="35">
        <f t="shared" si="77"/>
        <v>1.2292270365827382E-2</v>
      </c>
    </row>
    <row r="791" spans="1:17" x14ac:dyDescent="0.4">
      <c r="A791" s="87">
        <v>41694</v>
      </c>
      <c r="B791">
        <v>35.692901999999997</v>
      </c>
      <c r="C791" s="31">
        <f t="shared" si="72"/>
        <v>3.4685327631808942E-3</v>
      </c>
      <c r="D791">
        <v>1847.61</v>
      </c>
      <c r="E791" s="31">
        <f t="shared" si="73"/>
        <v>-1.347687011869393E-3</v>
      </c>
      <c r="G791">
        <v>11.403333</v>
      </c>
      <c r="H791" s="35">
        <f t="shared" si="74"/>
        <v>4.0924000027009076E-3</v>
      </c>
      <c r="J791">
        <v>37.748409000000002</v>
      </c>
      <c r="K791" s="35">
        <f t="shared" si="75"/>
        <v>3.1444345111339637E-2</v>
      </c>
      <c r="M791">
        <v>28.807500999999998</v>
      </c>
      <c r="N791" s="35">
        <f t="shared" si="76"/>
        <v>1.2757024637437355E-2</v>
      </c>
      <c r="P791">
        <v>52.824238000000001</v>
      </c>
      <c r="Q791" s="35">
        <f t="shared" si="77"/>
        <v>-8.8934174497699563E-3</v>
      </c>
    </row>
    <row r="792" spans="1:17" x14ac:dyDescent="0.4">
      <c r="A792" s="87">
        <v>41695</v>
      </c>
      <c r="B792">
        <v>35.816704000000001</v>
      </c>
      <c r="C792" s="31">
        <f t="shared" si="72"/>
        <v>3.9686231318213213E-3</v>
      </c>
      <c r="D792">
        <v>1845.12</v>
      </c>
      <c r="E792" s="31">
        <f t="shared" si="73"/>
        <v>2.1678806798577326E-5</v>
      </c>
      <c r="G792">
        <v>11.45</v>
      </c>
      <c r="H792" s="35">
        <f t="shared" si="74"/>
        <v>8.7336244541498379E-4</v>
      </c>
      <c r="J792">
        <v>38.935383000000002</v>
      </c>
      <c r="K792" s="35">
        <f t="shared" si="75"/>
        <v>1.6540995628577392E-3</v>
      </c>
      <c r="M792">
        <v>29.174999</v>
      </c>
      <c r="N792" s="35">
        <f t="shared" si="76"/>
        <v>-5.141354075110717E-3</v>
      </c>
      <c r="P792">
        <v>52.35445</v>
      </c>
      <c r="Q792" s="35">
        <f t="shared" si="77"/>
        <v>-1.0181197586833614E-2</v>
      </c>
    </row>
    <row r="793" spans="1:17" x14ac:dyDescent="0.4">
      <c r="A793" s="87">
        <v>41696</v>
      </c>
      <c r="B793">
        <v>35.958846999999999</v>
      </c>
      <c r="C793" s="31">
        <f t="shared" si="72"/>
        <v>-2.0463670595445215E-3</v>
      </c>
      <c r="D793">
        <v>1845.16</v>
      </c>
      <c r="E793" s="31">
        <f t="shared" si="73"/>
        <v>4.9480803832729313E-3</v>
      </c>
      <c r="G793">
        <v>11.46</v>
      </c>
      <c r="H793" s="35">
        <f t="shared" si="74"/>
        <v>-5.8176265270507856E-4</v>
      </c>
      <c r="J793">
        <v>38.999786</v>
      </c>
      <c r="K793" s="35">
        <f t="shared" si="75"/>
        <v>-1.616147329628935E-2</v>
      </c>
      <c r="M793">
        <v>29.024999999999999</v>
      </c>
      <c r="N793" s="35">
        <f t="shared" si="76"/>
        <v>2.1533161068044791E-3</v>
      </c>
      <c r="P793">
        <v>51.821418999999999</v>
      </c>
      <c r="Q793" s="35">
        <f t="shared" si="77"/>
        <v>-3.3125684960498237E-3</v>
      </c>
    </row>
    <row r="794" spans="1:17" x14ac:dyDescent="0.4">
      <c r="A794" s="87">
        <v>41697</v>
      </c>
      <c r="B794">
        <v>35.885261999999997</v>
      </c>
      <c r="C794" s="31">
        <f t="shared" si="72"/>
        <v>3.5885484129947833E-3</v>
      </c>
      <c r="D794">
        <v>1854.29</v>
      </c>
      <c r="E794" s="31">
        <f t="shared" si="73"/>
        <v>2.7827362494540131E-3</v>
      </c>
      <c r="G794">
        <v>11.453333000000001</v>
      </c>
      <c r="H794" s="35">
        <f t="shared" si="74"/>
        <v>-1.8335274107545884E-2</v>
      </c>
      <c r="J794">
        <v>38.369492000000001</v>
      </c>
      <c r="K794" s="35">
        <f t="shared" si="75"/>
        <v>-3.7170416538222172E-3</v>
      </c>
      <c r="M794">
        <v>29.087499999999999</v>
      </c>
      <c r="N794" s="35">
        <f t="shared" si="76"/>
        <v>-2.7503223033949194E-2</v>
      </c>
      <c r="P794">
        <v>51.649757000000001</v>
      </c>
      <c r="Q794" s="35">
        <f t="shared" si="77"/>
        <v>1.6617251461609025E-2</v>
      </c>
    </row>
    <row r="795" spans="1:17" x14ac:dyDescent="0.4">
      <c r="A795" s="87">
        <v>41698</v>
      </c>
      <c r="B795">
        <v>36.014037999999999</v>
      </c>
      <c r="C795" s="31">
        <f t="shared" si="72"/>
        <v>-1.1622245747616427E-2</v>
      </c>
      <c r="D795">
        <v>1859.45</v>
      </c>
      <c r="E795" s="31">
        <f t="shared" si="73"/>
        <v>-7.3785259081986755E-3</v>
      </c>
      <c r="G795">
        <v>11.243333</v>
      </c>
      <c r="H795" s="35">
        <f t="shared" si="74"/>
        <v>4.1506375378190215E-3</v>
      </c>
      <c r="J795">
        <v>38.226871000000003</v>
      </c>
      <c r="K795" s="35">
        <f t="shared" si="75"/>
        <v>1.8054315771750646E-3</v>
      </c>
      <c r="M795">
        <v>28.287500000000001</v>
      </c>
      <c r="N795" s="35">
        <f t="shared" si="76"/>
        <v>4.2421210782147582E-3</v>
      </c>
      <c r="P795">
        <v>52.508034000000002</v>
      </c>
      <c r="Q795" s="35">
        <f t="shared" si="77"/>
        <v>-4.1465883106573773E-2</v>
      </c>
    </row>
    <row r="796" spans="1:17" x14ac:dyDescent="0.4">
      <c r="A796" s="87">
        <v>41701</v>
      </c>
      <c r="B796">
        <v>35.595474000000003</v>
      </c>
      <c r="C796" s="31">
        <f t="shared" si="72"/>
        <v>1.5893453195762935E-2</v>
      </c>
      <c r="D796">
        <v>1845.73</v>
      </c>
      <c r="E796" s="31">
        <f t="shared" si="73"/>
        <v>1.5267671869666778E-2</v>
      </c>
      <c r="G796">
        <v>11.29</v>
      </c>
      <c r="H796" s="35">
        <f t="shared" si="74"/>
        <v>2.2438706820194984E-2</v>
      </c>
      <c r="J796">
        <v>38.295887</v>
      </c>
      <c r="K796" s="35">
        <f t="shared" si="75"/>
        <v>2.5228113922521216E-2</v>
      </c>
      <c r="M796">
        <v>28.407499000000001</v>
      </c>
      <c r="N796" s="35">
        <f t="shared" si="76"/>
        <v>3.1241785839717897E-2</v>
      </c>
      <c r="P796">
        <v>50.330742000000001</v>
      </c>
      <c r="Q796" s="35">
        <f t="shared" si="77"/>
        <v>2.9079265312639296E-2</v>
      </c>
    </row>
    <row r="797" spans="1:17" x14ac:dyDescent="0.4">
      <c r="A797" s="87">
        <v>41702</v>
      </c>
      <c r="B797">
        <v>36.161208999999999</v>
      </c>
      <c r="C797" s="31">
        <f t="shared" si="72"/>
        <v>-1.5262929953475883E-2</v>
      </c>
      <c r="D797">
        <v>1873.91</v>
      </c>
      <c r="E797" s="31">
        <f t="shared" si="73"/>
        <v>-5.336435581225161E-5</v>
      </c>
      <c r="G797">
        <v>11.543333000000001</v>
      </c>
      <c r="H797" s="35">
        <f t="shared" si="74"/>
        <v>-1.1550390168940936E-3</v>
      </c>
      <c r="J797">
        <v>39.26202</v>
      </c>
      <c r="K797" s="35">
        <f t="shared" si="75"/>
        <v>-9.9928123922305139E-3</v>
      </c>
      <c r="M797">
        <v>29.295000000000002</v>
      </c>
      <c r="N797" s="35">
        <f t="shared" si="76"/>
        <v>-9.5579791773340896E-3</v>
      </c>
      <c r="P797">
        <v>51.794322999999999</v>
      </c>
      <c r="Q797" s="35">
        <f t="shared" si="77"/>
        <v>-2.354802475167015E-2</v>
      </c>
    </row>
    <row r="798" spans="1:17" x14ac:dyDescent="0.4">
      <c r="A798" s="87">
        <v>41703</v>
      </c>
      <c r="B798">
        <v>35.609282999999998</v>
      </c>
      <c r="C798" s="31">
        <f t="shared" si="72"/>
        <v>1.0333541397056485E-2</v>
      </c>
      <c r="D798">
        <v>1873.81</v>
      </c>
      <c r="E798" s="31">
        <f t="shared" si="73"/>
        <v>1.7184239597397961E-3</v>
      </c>
      <c r="G798">
        <v>11.53</v>
      </c>
      <c r="H798" s="35">
        <f t="shared" si="74"/>
        <v>8.383954900260197E-3</v>
      </c>
      <c r="J798">
        <v>38.869681999999997</v>
      </c>
      <c r="K798" s="35">
        <f t="shared" si="75"/>
        <v>-3.3250850881671066E-3</v>
      </c>
      <c r="M798">
        <v>29.014999</v>
      </c>
      <c r="N798" s="35">
        <f t="shared" si="76"/>
        <v>-2.2401517229071496E-3</v>
      </c>
      <c r="P798">
        <v>50.574669</v>
      </c>
      <c r="Q798" s="35">
        <f t="shared" si="77"/>
        <v>-4.1086576364938706E-3</v>
      </c>
    </row>
    <row r="799" spans="1:17" x14ac:dyDescent="0.4">
      <c r="A799" s="87">
        <v>41704</v>
      </c>
      <c r="B799">
        <v>35.977252999999997</v>
      </c>
      <c r="C799" s="31">
        <f t="shared" si="72"/>
        <v>1.5852572179426833E-2</v>
      </c>
      <c r="D799">
        <v>1877.03</v>
      </c>
      <c r="E799" s="31">
        <f t="shared" si="73"/>
        <v>5.3808410094670356E-4</v>
      </c>
      <c r="G799">
        <v>11.626666999999999</v>
      </c>
      <c r="H799" s="35">
        <f t="shared" si="74"/>
        <v>1.9208686375897774E-2</v>
      </c>
      <c r="J799">
        <v>38.740437</v>
      </c>
      <c r="K799" s="35">
        <f t="shared" si="75"/>
        <v>8.3429621612175287E-4</v>
      </c>
      <c r="M799">
        <v>28.950001</v>
      </c>
      <c r="N799" s="35">
        <f t="shared" si="76"/>
        <v>5.2677027541380688E-3</v>
      </c>
      <c r="P799">
        <v>50.366875</v>
      </c>
      <c r="Q799" s="35">
        <f t="shared" si="77"/>
        <v>3.5874768883318343E-3</v>
      </c>
    </row>
    <row r="800" spans="1:17" x14ac:dyDescent="0.4">
      <c r="A800" s="87">
        <v>41705</v>
      </c>
      <c r="B800">
        <v>36.547584999999998</v>
      </c>
      <c r="C800" s="31">
        <f t="shared" si="72"/>
        <v>-6.0407821748003528E-3</v>
      </c>
      <c r="D800">
        <v>1878.04</v>
      </c>
      <c r="E800" s="31">
        <f t="shared" si="73"/>
        <v>-4.6324891908579736E-4</v>
      </c>
      <c r="G800">
        <v>11.85</v>
      </c>
      <c r="H800" s="35">
        <f t="shared" si="74"/>
        <v>2.0815780590717335E-2</v>
      </c>
      <c r="J800">
        <v>38.772758000000003</v>
      </c>
      <c r="K800" s="35">
        <f t="shared" si="75"/>
        <v>-1.1933636498095843E-4</v>
      </c>
      <c r="M800">
        <v>29.102501</v>
      </c>
      <c r="N800" s="35">
        <f t="shared" si="76"/>
        <v>8.5043893650240312E-3</v>
      </c>
      <c r="P800">
        <v>50.547564999999999</v>
      </c>
      <c r="Q800" s="35">
        <f t="shared" si="77"/>
        <v>-1.3047334723245362E-2</v>
      </c>
    </row>
    <row r="801" spans="1:17" x14ac:dyDescent="0.4">
      <c r="A801" s="87">
        <v>41708</v>
      </c>
      <c r="B801">
        <v>36.326808999999997</v>
      </c>
      <c r="C801" s="31">
        <f t="shared" si="72"/>
        <v>-2.2790330964659105E-3</v>
      </c>
      <c r="D801">
        <v>1877.17</v>
      </c>
      <c r="E801" s="31">
        <f t="shared" si="73"/>
        <v>-5.0821182950931262E-3</v>
      </c>
      <c r="G801">
        <v>12.096667</v>
      </c>
      <c r="H801" s="35">
        <f t="shared" si="74"/>
        <v>-3.6649268761386924E-2</v>
      </c>
      <c r="J801">
        <v>38.768130999999997</v>
      </c>
      <c r="K801" s="35">
        <f t="shared" si="75"/>
        <v>-2.3812084209063177E-3</v>
      </c>
      <c r="M801">
        <v>29.35</v>
      </c>
      <c r="N801" s="35">
        <f t="shared" si="76"/>
        <v>-7.6660988074957895E-3</v>
      </c>
      <c r="P801">
        <v>49.888053999999997</v>
      </c>
      <c r="Q801" s="35">
        <f t="shared" si="77"/>
        <v>-8.5114965598778302E-3</v>
      </c>
    </row>
    <row r="802" spans="1:17" x14ac:dyDescent="0.4">
      <c r="A802" s="87">
        <v>41709</v>
      </c>
      <c r="B802">
        <v>36.244019000000002</v>
      </c>
      <c r="C802" s="31">
        <f t="shared" si="72"/>
        <v>2.1569903712941214E-3</v>
      </c>
      <c r="D802">
        <v>1867.63</v>
      </c>
      <c r="E802" s="31">
        <f t="shared" si="73"/>
        <v>3.0519963804390393E-4</v>
      </c>
      <c r="G802">
        <v>11.653333</v>
      </c>
      <c r="H802" s="35">
        <f t="shared" si="74"/>
        <v>-2.5743707830197045E-3</v>
      </c>
      <c r="J802">
        <v>38.675815999999998</v>
      </c>
      <c r="K802" s="35">
        <f t="shared" si="75"/>
        <v>-5.9673724789671787E-3</v>
      </c>
      <c r="M802">
        <v>29.125</v>
      </c>
      <c r="N802" s="35">
        <f t="shared" si="76"/>
        <v>7.8969957081545215E-3</v>
      </c>
      <c r="P802">
        <v>49.463431999999997</v>
      </c>
      <c r="Q802" s="35">
        <f t="shared" si="77"/>
        <v>-1.1506844086354495E-2</v>
      </c>
    </row>
    <row r="803" spans="1:17" x14ac:dyDescent="0.4">
      <c r="A803" s="87">
        <v>41710</v>
      </c>
      <c r="B803">
        <v>36.322197000000003</v>
      </c>
      <c r="C803" s="31">
        <f t="shared" si="72"/>
        <v>-5.5717169311097995E-3</v>
      </c>
      <c r="D803">
        <v>1868.2</v>
      </c>
      <c r="E803" s="31">
        <f t="shared" si="73"/>
        <v>-1.1701102665667555E-2</v>
      </c>
      <c r="G803">
        <v>11.623333000000001</v>
      </c>
      <c r="H803" s="35">
        <f t="shared" si="74"/>
        <v>-1.6633180861290033E-2</v>
      </c>
      <c r="J803">
        <v>38.445022999999999</v>
      </c>
      <c r="K803" s="35">
        <f t="shared" si="75"/>
        <v>-3.1218085108182074E-3</v>
      </c>
      <c r="M803">
        <v>29.355</v>
      </c>
      <c r="N803" s="35">
        <f t="shared" si="76"/>
        <v>-8.6015670243570173E-3</v>
      </c>
      <c r="P803">
        <v>48.894264</v>
      </c>
      <c r="Q803" s="35">
        <f t="shared" si="77"/>
        <v>-3.0857423275662696E-2</v>
      </c>
    </row>
    <row r="804" spans="1:17" x14ac:dyDescent="0.4">
      <c r="A804" s="87">
        <v>41711</v>
      </c>
      <c r="B804">
        <v>36.119819999999997</v>
      </c>
      <c r="C804" s="31">
        <f t="shared" si="72"/>
        <v>-2.6737951628772339E-3</v>
      </c>
      <c r="D804">
        <v>1846.34</v>
      </c>
      <c r="E804" s="31">
        <f t="shared" si="73"/>
        <v>-2.8217988019540331E-3</v>
      </c>
      <c r="G804">
        <v>11.43</v>
      </c>
      <c r="H804" s="35">
        <f t="shared" si="74"/>
        <v>1.2248468941382377E-2</v>
      </c>
      <c r="J804">
        <v>38.325004999999997</v>
      </c>
      <c r="K804" s="35">
        <f t="shared" si="75"/>
        <v>2.2884015279320837E-3</v>
      </c>
      <c r="M804">
        <v>29.102501</v>
      </c>
      <c r="N804" s="35">
        <f t="shared" si="76"/>
        <v>8.0748730152091878E-3</v>
      </c>
      <c r="P804">
        <v>47.385513000000003</v>
      </c>
      <c r="Q804" s="35">
        <f t="shared" si="77"/>
        <v>2.0972443624278098E-2</v>
      </c>
    </row>
    <row r="805" spans="1:17" x14ac:dyDescent="0.4">
      <c r="A805" s="87">
        <v>41712</v>
      </c>
      <c r="B805">
        <v>36.023243000000001</v>
      </c>
      <c r="C805" s="31">
        <f t="shared" si="72"/>
        <v>8.4269481234656319E-3</v>
      </c>
      <c r="D805">
        <v>1841.13</v>
      </c>
      <c r="E805" s="31">
        <f t="shared" si="73"/>
        <v>9.6136611754736589E-3</v>
      </c>
      <c r="G805">
        <v>11.57</v>
      </c>
      <c r="H805" s="35">
        <f t="shared" si="74"/>
        <v>3.7452895419187995E-3</v>
      </c>
      <c r="J805">
        <v>38.412708000000002</v>
      </c>
      <c r="K805" s="35">
        <f t="shared" si="75"/>
        <v>7.5703592675630997E-3</v>
      </c>
      <c r="M805">
        <v>29.337499999999999</v>
      </c>
      <c r="N805" s="35">
        <f t="shared" si="76"/>
        <v>1.9769919045590178E-2</v>
      </c>
      <c r="P805">
        <v>48.379303</v>
      </c>
      <c r="Q805" s="35">
        <f t="shared" si="77"/>
        <v>1.6806670406144482E-2</v>
      </c>
    </row>
    <row r="806" spans="1:17" x14ac:dyDescent="0.4">
      <c r="A806" s="87">
        <v>41715</v>
      </c>
      <c r="B806">
        <v>36.326808999999997</v>
      </c>
      <c r="C806" s="31">
        <f t="shared" si="72"/>
        <v>8.3565280947193454E-3</v>
      </c>
      <c r="D806">
        <v>1858.83</v>
      </c>
      <c r="E806" s="31">
        <f t="shared" si="73"/>
        <v>7.2195951216625903E-3</v>
      </c>
      <c r="G806">
        <v>11.613333000000001</v>
      </c>
      <c r="H806" s="35">
        <f t="shared" si="74"/>
        <v>1.6934587168042085E-2</v>
      </c>
      <c r="J806">
        <v>38.703505999999997</v>
      </c>
      <c r="K806" s="35">
        <f t="shared" si="75"/>
        <v>2.9816161874328282E-3</v>
      </c>
      <c r="M806">
        <v>29.9175</v>
      </c>
      <c r="N806" s="35">
        <f t="shared" si="76"/>
        <v>3.9859647363583189E-2</v>
      </c>
      <c r="P806">
        <v>49.192397999999997</v>
      </c>
      <c r="Q806" s="35">
        <f t="shared" si="77"/>
        <v>1.8549187213845617E-2</v>
      </c>
    </row>
    <row r="807" spans="1:17" x14ac:dyDescent="0.4">
      <c r="A807" s="87">
        <v>41716</v>
      </c>
      <c r="B807">
        <v>36.630375000000001</v>
      </c>
      <c r="C807" s="31">
        <f t="shared" si="72"/>
        <v>-6.1530355613340663E-3</v>
      </c>
      <c r="D807">
        <v>1872.25</v>
      </c>
      <c r="E807" s="31">
        <f t="shared" si="73"/>
        <v>-6.1316597676592428E-3</v>
      </c>
      <c r="G807">
        <v>11.81</v>
      </c>
      <c r="H807" s="35">
        <f t="shared" si="74"/>
        <v>2.8221845893307247E-4</v>
      </c>
      <c r="J807">
        <v>38.818905000000001</v>
      </c>
      <c r="K807" s="35">
        <f t="shared" si="75"/>
        <v>-5.4694742162356407E-3</v>
      </c>
      <c r="M807">
        <v>31.110001</v>
      </c>
      <c r="N807" s="35">
        <f t="shared" si="76"/>
        <v>-1.9527482496705856E-2</v>
      </c>
      <c r="P807">
        <v>50.104877000000002</v>
      </c>
      <c r="Q807" s="35">
        <f t="shared" si="77"/>
        <v>-2.9751055970060579E-2</v>
      </c>
    </row>
    <row r="808" spans="1:17" x14ac:dyDescent="0.4">
      <c r="A808" s="87">
        <v>41717</v>
      </c>
      <c r="B808">
        <v>36.404986999999998</v>
      </c>
      <c r="C808" s="31">
        <f t="shared" si="72"/>
        <v>1.515946153201514E-3</v>
      </c>
      <c r="D808">
        <v>1860.77</v>
      </c>
      <c r="E808" s="31">
        <f t="shared" si="73"/>
        <v>6.0405101114054983E-3</v>
      </c>
      <c r="G808">
        <v>11.813333</v>
      </c>
      <c r="H808" s="35">
        <f t="shared" si="74"/>
        <v>-3.386004610214655E-3</v>
      </c>
      <c r="J808">
        <v>38.606586</v>
      </c>
      <c r="K808" s="35">
        <f t="shared" si="75"/>
        <v>1.9126788367145201E-3</v>
      </c>
      <c r="M808">
        <v>30.502500999999999</v>
      </c>
      <c r="N808" s="35">
        <f t="shared" si="76"/>
        <v>-1.3114006618670441E-3</v>
      </c>
      <c r="P808">
        <v>48.614204000000001</v>
      </c>
      <c r="Q808" s="35">
        <f t="shared" si="77"/>
        <v>-8.1770751609962014E-3</v>
      </c>
    </row>
    <row r="809" spans="1:17" x14ac:dyDescent="0.4">
      <c r="A809" s="87">
        <v>41718</v>
      </c>
      <c r="B809">
        <v>36.460175</v>
      </c>
      <c r="C809" s="31">
        <f t="shared" si="72"/>
        <v>-5.1217143088314751E-2</v>
      </c>
      <c r="D809">
        <v>1872.01</v>
      </c>
      <c r="E809" s="31">
        <f t="shared" si="73"/>
        <v>-2.9326766416846112E-3</v>
      </c>
      <c r="G809">
        <v>11.773332999999999</v>
      </c>
      <c r="H809" s="35">
        <f t="shared" si="74"/>
        <v>-1.6138165802326285E-2</v>
      </c>
      <c r="J809">
        <v>38.680427999999999</v>
      </c>
      <c r="K809" s="35">
        <f t="shared" si="75"/>
        <v>-1.4677655583335286E-2</v>
      </c>
      <c r="M809">
        <v>30.462499999999999</v>
      </c>
      <c r="N809" s="35">
        <f t="shared" si="76"/>
        <v>-1.386947886745994E-2</v>
      </c>
      <c r="P809">
        <v>48.216681999999999</v>
      </c>
      <c r="Q809" s="35">
        <f t="shared" si="77"/>
        <v>-1.7612804630563257E-2</v>
      </c>
    </row>
    <row r="810" spans="1:17" x14ac:dyDescent="0.4">
      <c r="A810" s="87">
        <v>41719</v>
      </c>
      <c r="B810">
        <v>34.592789000000003</v>
      </c>
      <c r="C810" s="31">
        <f t="shared" si="72"/>
        <v>-4.6535999164452075E-3</v>
      </c>
      <c r="D810">
        <v>1866.52</v>
      </c>
      <c r="E810" s="31">
        <f t="shared" si="73"/>
        <v>-4.8646679381951045E-3</v>
      </c>
      <c r="G810">
        <v>11.583333</v>
      </c>
      <c r="H810" s="35">
        <f t="shared" si="74"/>
        <v>1.1511367237737533E-3</v>
      </c>
      <c r="J810">
        <v>38.112690000000001</v>
      </c>
      <c r="K810" s="35">
        <f t="shared" si="75"/>
        <v>-1.1505249301479394E-2</v>
      </c>
      <c r="M810">
        <v>30.040001</v>
      </c>
      <c r="N810" s="35">
        <f t="shared" si="76"/>
        <v>-1.2649833134160017E-2</v>
      </c>
      <c r="P810">
        <v>47.367451000000003</v>
      </c>
      <c r="Q810" s="35">
        <f t="shared" si="77"/>
        <v>-5.3403760316340773E-3</v>
      </c>
    </row>
    <row r="811" spans="1:17" x14ac:dyDescent="0.4">
      <c r="A811" s="87">
        <v>41722</v>
      </c>
      <c r="B811">
        <v>34.431807999999997</v>
      </c>
      <c r="C811" s="31">
        <f t="shared" si="72"/>
        <v>-1.6163339433119362E-2</v>
      </c>
      <c r="D811">
        <v>1857.44</v>
      </c>
      <c r="E811" s="31">
        <f t="shared" si="73"/>
        <v>4.4039107588938736E-3</v>
      </c>
      <c r="G811">
        <v>11.596667</v>
      </c>
      <c r="H811" s="35">
        <f t="shared" si="74"/>
        <v>-2.1270508155489885E-2</v>
      </c>
      <c r="J811">
        <v>37.674194</v>
      </c>
      <c r="K811" s="35">
        <f t="shared" si="75"/>
        <v>-1.2374757108274147E-2</v>
      </c>
      <c r="M811">
        <v>29.66</v>
      </c>
      <c r="N811" s="35">
        <f t="shared" si="76"/>
        <v>-3.4558327714093007E-2</v>
      </c>
      <c r="P811">
        <v>47.114491000000001</v>
      </c>
      <c r="Q811" s="35">
        <f t="shared" si="77"/>
        <v>1.0546288189763036E-2</v>
      </c>
    </row>
    <row r="812" spans="1:17" x14ac:dyDescent="0.4">
      <c r="A812" s="87">
        <v>41723</v>
      </c>
      <c r="B812">
        <v>33.875275000000002</v>
      </c>
      <c r="C812" s="31">
        <f t="shared" si="72"/>
        <v>-5.8385061080684685E-3</v>
      </c>
      <c r="D812">
        <v>1865.62</v>
      </c>
      <c r="E812" s="31">
        <f t="shared" si="73"/>
        <v>-7.0003537697923193E-3</v>
      </c>
      <c r="G812">
        <v>11.35</v>
      </c>
      <c r="H812" s="35">
        <f t="shared" si="74"/>
        <v>2.0851718061674063E-2</v>
      </c>
      <c r="J812">
        <v>37.207985000000001</v>
      </c>
      <c r="K812" s="35">
        <f t="shared" si="75"/>
        <v>1.6126914693175875E-3</v>
      </c>
      <c r="M812">
        <v>28.635000000000002</v>
      </c>
      <c r="N812" s="35">
        <f t="shared" si="76"/>
        <v>-8.3813514929283045E-3</v>
      </c>
      <c r="P812">
        <v>47.611373999999998</v>
      </c>
      <c r="Q812" s="35">
        <f t="shared" si="77"/>
        <v>2.352946167863177E-2</v>
      </c>
    </row>
    <row r="813" spans="1:17" x14ac:dyDescent="0.4">
      <c r="A813" s="87">
        <v>41724</v>
      </c>
      <c r="B813">
        <v>33.677494000000003</v>
      </c>
      <c r="C813" s="31">
        <f t="shared" si="72"/>
        <v>1.3658379688226599E-3</v>
      </c>
      <c r="D813">
        <v>1852.56</v>
      </c>
      <c r="E813" s="31">
        <f t="shared" si="73"/>
        <v>-1.9000734119272692E-3</v>
      </c>
      <c r="G813">
        <v>11.586667</v>
      </c>
      <c r="H813" s="35">
        <f t="shared" si="74"/>
        <v>4.0275602984016111E-3</v>
      </c>
      <c r="J813">
        <v>37.267989999999998</v>
      </c>
      <c r="K813" s="35">
        <f t="shared" si="75"/>
        <v>1.0899541402689077E-2</v>
      </c>
      <c r="M813">
        <v>28.395</v>
      </c>
      <c r="N813" s="35">
        <f t="shared" si="76"/>
        <v>8.980454305335412E-3</v>
      </c>
      <c r="P813">
        <v>48.731644000000003</v>
      </c>
      <c r="Q813" s="35">
        <f t="shared" si="77"/>
        <v>-7.9719247723307428E-3</v>
      </c>
    </row>
    <row r="814" spans="1:17" x14ac:dyDescent="0.4">
      <c r="A814" s="87">
        <v>41725</v>
      </c>
      <c r="B814">
        <v>33.723492</v>
      </c>
      <c r="C814" s="31">
        <f t="shared" si="72"/>
        <v>3.0005196377646923E-3</v>
      </c>
      <c r="D814">
        <v>1849.04</v>
      </c>
      <c r="E814" s="31">
        <f t="shared" si="73"/>
        <v>4.640245749145463E-3</v>
      </c>
      <c r="G814">
        <v>11.633333</v>
      </c>
      <c r="H814" s="35">
        <f t="shared" si="74"/>
        <v>3.1518912077905413E-3</v>
      </c>
      <c r="J814">
        <v>37.674194</v>
      </c>
      <c r="K814" s="35">
        <f t="shared" si="75"/>
        <v>1.8374912015370641E-3</v>
      </c>
      <c r="M814">
        <v>28.65</v>
      </c>
      <c r="N814" s="35">
        <f t="shared" si="76"/>
        <v>5.4101221640489054E-3</v>
      </c>
      <c r="P814">
        <v>48.343159</v>
      </c>
      <c r="Q814" s="35">
        <f t="shared" si="77"/>
        <v>1.1773641023334891E-2</v>
      </c>
    </row>
    <row r="815" spans="1:17" x14ac:dyDescent="0.4">
      <c r="A815" s="87">
        <v>41726</v>
      </c>
      <c r="B815">
        <v>33.824680000000001</v>
      </c>
      <c r="C815" s="31">
        <f t="shared" si="72"/>
        <v>4.3512311129033972E-3</v>
      </c>
      <c r="D815">
        <v>1857.62</v>
      </c>
      <c r="E815" s="31">
        <f t="shared" si="73"/>
        <v>7.9241179573863486E-3</v>
      </c>
      <c r="G815">
        <v>11.67</v>
      </c>
      <c r="H815" s="35">
        <f t="shared" si="74"/>
        <v>4.3701799485861163E-2</v>
      </c>
      <c r="J815">
        <v>37.74342</v>
      </c>
      <c r="K815" s="35">
        <f t="shared" si="75"/>
        <v>1.0761928834217917E-2</v>
      </c>
      <c r="M815">
        <v>28.805</v>
      </c>
      <c r="N815" s="35">
        <f t="shared" si="76"/>
        <v>-5.0338482902273765E-3</v>
      </c>
      <c r="P815">
        <v>48.912334000000001</v>
      </c>
      <c r="Q815" s="35">
        <f t="shared" si="77"/>
        <v>2.9551441973715412E-3</v>
      </c>
    </row>
    <row r="816" spans="1:17" x14ac:dyDescent="0.4">
      <c r="A816" s="87">
        <v>41729</v>
      </c>
      <c r="B816">
        <v>33.971859000000002</v>
      </c>
      <c r="C816" s="31">
        <f t="shared" si="72"/>
        <v>7.1759982284159349E-3</v>
      </c>
      <c r="D816">
        <v>1872.34</v>
      </c>
      <c r="E816" s="31">
        <f t="shared" si="73"/>
        <v>7.0393197816636215E-3</v>
      </c>
      <c r="G816">
        <v>12.18</v>
      </c>
      <c r="H816" s="35">
        <f t="shared" si="74"/>
        <v>-3.284072249589421E-3</v>
      </c>
      <c r="J816">
        <v>38.149611999999998</v>
      </c>
      <c r="K816" s="35">
        <f t="shared" si="75"/>
        <v>7.2598117118466386E-3</v>
      </c>
      <c r="M816">
        <v>28.66</v>
      </c>
      <c r="N816" s="35">
        <f t="shared" si="76"/>
        <v>1.1863224005582689E-2</v>
      </c>
      <c r="P816">
        <v>49.056877</v>
      </c>
      <c r="Q816" s="35">
        <f t="shared" si="77"/>
        <v>6.8141720476825656E-3</v>
      </c>
    </row>
    <row r="817" spans="1:17" x14ac:dyDescent="0.4">
      <c r="A817" s="87">
        <v>41730</v>
      </c>
      <c r="B817">
        <v>34.215640999999998</v>
      </c>
      <c r="C817" s="31">
        <f t="shared" si="72"/>
        <v>2.0163000891902615E-3</v>
      </c>
      <c r="D817">
        <v>1885.52</v>
      </c>
      <c r="E817" s="31">
        <f t="shared" si="73"/>
        <v>2.8533242818957684E-3</v>
      </c>
      <c r="G817">
        <v>12.14</v>
      </c>
      <c r="H817" s="35">
        <f t="shared" si="74"/>
        <v>1.8945634266886214E-2</v>
      </c>
      <c r="J817">
        <v>38.426571000000003</v>
      </c>
      <c r="K817" s="35">
        <f t="shared" si="75"/>
        <v>1.3573316234747982E-2</v>
      </c>
      <c r="M817">
        <v>29</v>
      </c>
      <c r="N817" s="35">
        <f t="shared" si="76"/>
        <v>2.4827551724137979E-2</v>
      </c>
      <c r="P817">
        <v>49.391159000000002</v>
      </c>
      <c r="Q817" s="35">
        <f t="shared" si="77"/>
        <v>4.3899961934482038E-3</v>
      </c>
    </row>
    <row r="818" spans="1:17" x14ac:dyDescent="0.4">
      <c r="A818" s="87">
        <v>41731</v>
      </c>
      <c r="B818">
        <v>34.28463</v>
      </c>
      <c r="C818" s="31">
        <f t="shared" si="72"/>
        <v>-7.378700018054643E-3</v>
      </c>
      <c r="D818">
        <v>1890.9</v>
      </c>
      <c r="E818" s="31">
        <f t="shared" si="73"/>
        <v>-1.1264477233064198E-3</v>
      </c>
      <c r="G818">
        <v>12.37</v>
      </c>
      <c r="H818" s="35">
        <f t="shared" si="74"/>
        <v>-1.1317704122877834E-2</v>
      </c>
      <c r="J818">
        <v>38.948146999999999</v>
      </c>
      <c r="K818" s="35">
        <f t="shared" si="75"/>
        <v>-3.4369285912369744E-3</v>
      </c>
      <c r="M818">
        <v>29.719999000000001</v>
      </c>
      <c r="N818" s="35">
        <f t="shared" si="76"/>
        <v>-5.2321603375558697E-2</v>
      </c>
      <c r="P818">
        <v>49.607985999999997</v>
      </c>
      <c r="Q818" s="35">
        <f t="shared" si="77"/>
        <v>-1.2566000966054102E-2</v>
      </c>
    </row>
    <row r="819" spans="1:17" x14ac:dyDescent="0.4">
      <c r="A819" s="87">
        <v>41732</v>
      </c>
      <c r="B819">
        <v>34.031654000000003</v>
      </c>
      <c r="C819" s="31">
        <f t="shared" si="72"/>
        <v>-1.5542412367027669E-2</v>
      </c>
      <c r="D819">
        <v>1888.77</v>
      </c>
      <c r="E819" s="31">
        <f t="shared" si="73"/>
        <v>-1.2537259698110445E-2</v>
      </c>
      <c r="G819">
        <v>12.23</v>
      </c>
      <c r="H819" s="35">
        <f t="shared" si="74"/>
        <v>-2.6165167620605091E-2</v>
      </c>
      <c r="J819">
        <v>38.814284999999998</v>
      </c>
      <c r="K819" s="35">
        <f t="shared" si="75"/>
        <v>-8.5623115304067823E-3</v>
      </c>
      <c r="M819">
        <v>28.165001</v>
      </c>
      <c r="N819" s="35">
        <f t="shared" si="76"/>
        <v>-7.3939319228144201E-2</v>
      </c>
      <c r="P819">
        <v>48.984611999999998</v>
      </c>
      <c r="Q819" s="35">
        <f t="shared" si="77"/>
        <v>-1.1988315840901239E-2</v>
      </c>
    </row>
    <row r="820" spans="1:17" x14ac:dyDescent="0.4">
      <c r="A820" s="87">
        <v>41733</v>
      </c>
      <c r="B820">
        <v>33.502719999999997</v>
      </c>
      <c r="C820" s="31">
        <f t="shared" si="72"/>
        <v>-2.7594535607854936E-2</v>
      </c>
      <c r="D820">
        <v>1865.09</v>
      </c>
      <c r="E820" s="31">
        <f t="shared" si="73"/>
        <v>-1.0750151467221396E-2</v>
      </c>
      <c r="G820">
        <v>11.91</v>
      </c>
      <c r="H820" s="35">
        <f t="shared" si="74"/>
        <v>5.5978169605375324E-4</v>
      </c>
      <c r="J820">
        <v>38.481945000000003</v>
      </c>
      <c r="K820" s="35">
        <f t="shared" si="75"/>
        <v>-3.1425854384439414E-2</v>
      </c>
      <c r="M820">
        <v>26.0825</v>
      </c>
      <c r="N820" s="35">
        <f t="shared" si="76"/>
        <v>-1.7444608453944247E-2</v>
      </c>
      <c r="P820">
        <v>48.397368999999998</v>
      </c>
      <c r="Q820" s="35">
        <f t="shared" si="77"/>
        <v>-1.2506960863926235E-2</v>
      </c>
    </row>
    <row r="821" spans="1:17" x14ac:dyDescent="0.4">
      <c r="A821" s="87">
        <v>41736</v>
      </c>
      <c r="B821">
        <v>32.578228000000003</v>
      </c>
      <c r="C821" s="31">
        <f t="shared" si="72"/>
        <v>2.9506976254202545E-2</v>
      </c>
      <c r="D821">
        <v>1845.04</v>
      </c>
      <c r="E821" s="31">
        <f t="shared" si="73"/>
        <v>3.7505961930365049E-3</v>
      </c>
      <c r="G821">
        <v>11.916667</v>
      </c>
      <c r="H821" s="35">
        <f t="shared" si="74"/>
        <v>1.4545426166561464E-2</v>
      </c>
      <c r="J821">
        <v>37.272616999999997</v>
      </c>
      <c r="K821" s="35">
        <f t="shared" si="75"/>
        <v>1.9318713252681086E-2</v>
      </c>
      <c r="M821">
        <v>25.627500999999999</v>
      </c>
      <c r="N821" s="35">
        <f t="shared" si="76"/>
        <v>3.2679698266327301E-2</v>
      </c>
      <c r="P821">
        <v>47.792065000000001</v>
      </c>
      <c r="Q821" s="35">
        <f t="shared" si="77"/>
        <v>1.0207907944551009E-2</v>
      </c>
    </row>
    <row r="822" spans="1:17" x14ac:dyDescent="0.4">
      <c r="A822" s="87">
        <v>41737</v>
      </c>
      <c r="B822">
        <v>33.539512999999999</v>
      </c>
      <c r="C822" s="31">
        <f t="shared" si="72"/>
        <v>8.7766629169600385E-3</v>
      </c>
      <c r="D822">
        <v>1851.96</v>
      </c>
      <c r="E822" s="31">
        <f t="shared" si="73"/>
        <v>1.0918162379317062E-2</v>
      </c>
      <c r="G822">
        <v>12.09</v>
      </c>
      <c r="H822" s="35">
        <f t="shared" si="74"/>
        <v>-3.3085194375516249E-3</v>
      </c>
      <c r="J822">
        <v>37.992676000000003</v>
      </c>
      <c r="K822" s="35">
        <f t="shared" si="75"/>
        <v>-6.0746708128694479E-3</v>
      </c>
      <c r="M822">
        <v>26.465</v>
      </c>
      <c r="N822" s="35">
        <f t="shared" si="76"/>
        <v>2.616659739278298E-2</v>
      </c>
      <c r="P822">
        <v>48.279921999999999</v>
      </c>
      <c r="Q822" s="35">
        <f t="shared" si="77"/>
        <v>2.002246399652434E-2</v>
      </c>
    </row>
    <row r="823" spans="1:17" x14ac:dyDescent="0.4">
      <c r="A823" s="87">
        <v>41738</v>
      </c>
      <c r="B823">
        <v>33.833877999999999</v>
      </c>
      <c r="C823" s="31">
        <f t="shared" si="72"/>
        <v>-1.5089727521036635E-2</v>
      </c>
      <c r="D823">
        <v>1872.18</v>
      </c>
      <c r="E823" s="31">
        <f t="shared" si="73"/>
        <v>-2.0884743988291796E-2</v>
      </c>
      <c r="G823">
        <v>12.05</v>
      </c>
      <c r="H823" s="35">
        <f t="shared" si="74"/>
        <v>-5.2005560165975198E-2</v>
      </c>
      <c r="J823">
        <v>37.761882999999997</v>
      </c>
      <c r="K823" s="35">
        <f t="shared" si="75"/>
        <v>-1.723499858309489E-2</v>
      </c>
      <c r="M823">
        <v>27.157499000000001</v>
      </c>
      <c r="N823" s="35">
        <f t="shared" si="76"/>
        <v>-5.8823531577778941E-2</v>
      </c>
      <c r="P823">
        <v>49.246605000000002</v>
      </c>
      <c r="Q823" s="35">
        <f t="shared" si="77"/>
        <v>-9.5395002356000215E-3</v>
      </c>
    </row>
    <row r="824" spans="1:17" x14ac:dyDescent="0.4">
      <c r="A824" s="87">
        <v>41739</v>
      </c>
      <c r="B824">
        <v>33.323334000000003</v>
      </c>
      <c r="C824" s="31">
        <f t="shared" si="72"/>
        <v>-1.6563198628324505E-2</v>
      </c>
      <c r="D824">
        <v>1833.08</v>
      </c>
      <c r="E824" s="31">
        <f t="shared" si="73"/>
        <v>-9.4867654439521869E-3</v>
      </c>
      <c r="G824">
        <v>11.423333</v>
      </c>
      <c r="H824" s="35">
        <f t="shared" si="74"/>
        <v>-3.0930815025702153E-2</v>
      </c>
      <c r="J824">
        <v>37.111057000000002</v>
      </c>
      <c r="K824" s="35">
        <f t="shared" si="75"/>
        <v>-2.1393138977421258E-2</v>
      </c>
      <c r="M824">
        <v>25.559999000000001</v>
      </c>
      <c r="N824" s="35">
        <f t="shared" si="76"/>
        <v>-3.5211268983226427E-3</v>
      </c>
      <c r="P824">
        <v>48.776817000000001</v>
      </c>
      <c r="Q824" s="35">
        <f t="shared" si="77"/>
        <v>-3.7046287788728783E-4</v>
      </c>
    </row>
    <row r="825" spans="1:17" x14ac:dyDescent="0.4">
      <c r="A825" s="87">
        <v>41740</v>
      </c>
      <c r="B825">
        <v>32.771393000000003</v>
      </c>
      <c r="C825" s="31">
        <f t="shared" si="72"/>
        <v>1.5859594372445388E-2</v>
      </c>
      <c r="D825">
        <v>1815.69</v>
      </c>
      <c r="E825" s="31">
        <f t="shared" si="73"/>
        <v>8.2172617572382096E-3</v>
      </c>
      <c r="G825">
        <v>11.07</v>
      </c>
      <c r="H825" s="35">
        <f t="shared" si="74"/>
        <v>9.3345076784100475E-3</v>
      </c>
      <c r="J825">
        <v>36.317135</v>
      </c>
      <c r="K825" s="35">
        <f t="shared" si="75"/>
        <v>2.05901704525977E-2</v>
      </c>
      <c r="M825">
        <v>25.469999000000001</v>
      </c>
      <c r="N825" s="35">
        <f t="shared" si="76"/>
        <v>2.7484100019006196E-3</v>
      </c>
      <c r="P825">
        <v>48.758747</v>
      </c>
      <c r="Q825" s="35">
        <f t="shared" si="77"/>
        <v>2.0382804340726922E-3</v>
      </c>
    </row>
    <row r="826" spans="1:17" x14ac:dyDescent="0.4">
      <c r="A826" s="87">
        <v>41743</v>
      </c>
      <c r="B826">
        <v>33.291134</v>
      </c>
      <c r="C826" s="31">
        <f t="shared" si="72"/>
        <v>-1.3814488866614218E-3</v>
      </c>
      <c r="D826">
        <v>1830.61</v>
      </c>
      <c r="E826" s="31">
        <f t="shared" si="73"/>
        <v>6.7573104047285431E-3</v>
      </c>
      <c r="G826">
        <v>11.173333</v>
      </c>
      <c r="H826" s="35">
        <f t="shared" si="74"/>
        <v>2.3269690431673325E-2</v>
      </c>
      <c r="J826">
        <v>37.064911000000002</v>
      </c>
      <c r="K826" s="35">
        <f t="shared" si="75"/>
        <v>-5.3549029161300008E-3</v>
      </c>
      <c r="M826">
        <v>25.540001</v>
      </c>
      <c r="N826" s="35">
        <f t="shared" si="76"/>
        <v>2.6820633248996396E-2</v>
      </c>
      <c r="P826">
        <v>48.858131</v>
      </c>
      <c r="Q826" s="35">
        <f t="shared" si="77"/>
        <v>-9.8003748854003439E-3</v>
      </c>
    </row>
    <row r="827" spans="1:17" x14ac:dyDescent="0.4">
      <c r="A827" s="87">
        <v>41744</v>
      </c>
      <c r="B827">
        <v>33.245144000000003</v>
      </c>
      <c r="C827" s="31">
        <f t="shared" si="72"/>
        <v>1.1344664351581536E-2</v>
      </c>
      <c r="D827">
        <v>1842.98</v>
      </c>
      <c r="E827" s="31">
        <f t="shared" si="73"/>
        <v>1.0488448056951202E-2</v>
      </c>
      <c r="G827">
        <v>11.433332999999999</v>
      </c>
      <c r="H827" s="35">
        <f t="shared" si="74"/>
        <v>1.9825102618807731E-2</v>
      </c>
      <c r="J827">
        <v>36.866432000000003</v>
      </c>
      <c r="K827" s="35">
        <f t="shared" si="75"/>
        <v>2.2911818534541047E-2</v>
      </c>
      <c r="M827">
        <v>26.225000000000001</v>
      </c>
      <c r="N827" s="35">
        <f t="shared" si="76"/>
        <v>2.4785510009532833E-2</v>
      </c>
      <c r="P827">
        <v>48.379303</v>
      </c>
      <c r="Q827" s="35">
        <f t="shared" si="77"/>
        <v>-5.2287648707960641E-3</v>
      </c>
    </row>
    <row r="828" spans="1:17" x14ac:dyDescent="0.4">
      <c r="A828" s="87">
        <v>41745</v>
      </c>
      <c r="B828">
        <v>33.622298999999998</v>
      </c>
      <c r="C828" s="31">
        <f t="shared" si="72"/>
        <v>1.2722211529913621E-2</v>
      </c>
      <c r="D828">
        <v>1862.31</v>
      </c>
      <c r="E828" s="31">
        <f t="shared" si="73"/>
        <v>1.3638975251166368E-3</v>
      </c>
      <c r="G828">
        <v>11.66</v>
      </c>
      <c r="H828" s="35">
        <f t="shared" si="74"/>
        <v>8.0045454545454066E-3</v>
      </c>
      <c r="J828">
        <v>37.711109</v>
      </c>
      <c r="K828" s="35">
        <f t="shared" si="75"/>
        <v>-3.7942400474088216E-3</v>
      </c>
      <c r="M828">
        <v>26.875</v>
      </c>
      <c r="N828" s="35">
        <f t="shared" si="76"/>
        <v>-1.2837172093023307E-2</v>
      </c>
      <c r="P828">
        <v>48.126339000000002</v>
      </c>
      <c r="Q828" s="35">
        <f t="shared" si="77"/>
        <v>-1.5393358717769876E-2</v>
      </c>
    </row>
    <row r="829" spans="1:17" x14ac:dyDescent="0.4">
      <c r="A829" s="87">
        <v>41746</v>
      </c>
      <c r="B829">
        <v>34.050049000000001</v>
      </c>
      <c r="C829" s="31">
        <f t="shared" si="72"/>
        <v>-1.7558858725872791E-3</v>
      </c>
      <c r="D829">
        <v>1864.85</v>
      </c>
      <c r="E829" s="31">
        <f t="shared" si="73"/>
        <v>3.7751025551653974E-3</v>
      </c>
      <c r="G829">
        <v>11.753333</v>
      </c>
      <c r="H829" s="35">
        <f t="shared" si="74"/>
        <v>1.8718094688544996E-2</v>
      </c>
      <c r="J829">
        <v>37.568024000000001</v>
      </c>
      <c r="K829" s="35">
        <f t="shared" si="75"/>
        <v>1.9658207203019848E-3</v>
      </c>
      <c r="M829">
        <v>26.530000999999999</v>
      </c>
      <c r="N829" s="35">
        <f t="shared" si="76"/>
        <v>-9.4240478920438347E-4</v>
      </c>
      <c r="P829">
        <v>47.385513000000003</v>
      </c>
      <c r="Q829" s="35">
        <f t="shared" si="77"/>
        <v>-1.9064687555456067E-3</v>
      </c>
    </row>
    <row r="830" spans="1:17" x14ac:dyDescent="0.4">
      <c r="A830" s="87">
        <v>41750</v>
      </c>
      <c r="B830">
        <v>33.990260999999997</v>
      </c>
      <c r="C830" s="31">
        <f t="shared" si="72"/>
        <v>6.0893324708511821E-3</v>
      </c>
      <c r="D830">
        <v>1871.89</v>
      </c>
      <c r="E830" s="31">
        <f t="shared" si="73"/>
        <v>4.0921207976963676E-3</v>
      </c>
      <c r="G830">
        <v>11.973333</v>
      </c>
      <c r="H830" s="35">
        <f t="shared" si="74"/>
        <v>2.6447690045871015E-2</v>
      </c>
      <c r="J830">
        <v>37.641876000000003</v>
      </c>
      <c r="K830" s="35">
        <f t="shared" si="75"/>
        <v>9.9324220716310238E-3</v>
      </c>
      <c r="M830">
        <v>26.504999000000002</v>
      </c>
      <c r="N830" s="35">
        <f t="shared" si="76"/>
        <v>1.6223354696221635E-2</v>
      </c>
      <c r="P830">
        <v>47.295174000000003</v>
      </c>
      <c r="Q830" s="35">
        <f t="shared" si="77"/>
        <v>1.14597315996759E-3</v>
      </c>
    </row>
    <row r="831" spans="1:17" x14ac:dyDescent="0.4">
      <c r="A831" s="87">
        <v>41751</v>
      </c>
      <c r="B831">
        <v>34.197239000000003</v>
      </c>
      <c r="C831" s="31">
        <f t="shared" si="72"/>
        <v>-3.3625521639336414E-3</v>
      </c>
      <c r="D831">
        <v>1879.55</v>
      </c>
      <c r="E831" s="31">
        <f t="shared" si="73"/>
        <v>-2.2132957356813358E-3</v>
      </c>
      <c r="G831">
        <v>12.29</v>
      </c>
      <c r="H831" s="35">
        <f t="shared" si="74"/>
        <v>4.5023026851098484E-2</v>
      </c>
      <c r="J831">
        <v>38.015751000000002</v>
      </c>
      <c r="K831" s="35">
        <f t="shared" si="75"/>
        <v>3.4000906624203084E-3</v>
      </c>
      <c r="M831">
        <v>26.934999000000001</v>
      </c>
      <c r="N831" s="35">
        <f t="shared" si="76"/>
        <v>1.0581028794543491E-2</v>
      </c>
      <c r="P831">
        <v>47.349373</v>
      </c>
      <c r="Q831" s="35">
        <f t="shared" si="77"/>
        <v>8.3953382022609047E-3</v>
      </c>
    </row>
    <row r="832" spans="1:17" x14ac:dyDescent="0.4">
      <c r="A832" s="87">
        <v>41752</v>
      </c>
      <c r="B832">
        <v>34.082248999999997</v>
      </c>
      <c r="C832" s="31">
        <f t="shared" si="72"/>
        <v>-9.5815566631180394E-3</v>
      </c>
      <c r="D832">
        <v>1875.39</v>
      </c>
      <c r="E832" s="31">
        <f t="shared" si="73"/>
        <v>1.7169762022831516E-3</v>
      </c>
      <c r="G832">
        <v>12.843332999999999</v>
      </c>
      <c r="H832" s="35">
        <f t="shared" si="74"/>
        <v>3.6594862096933925E-2</v>
      </c>
      <c r="J832">
        <v>38.145007999999997</v>
      </c>
      <c r="K832" s="35">
        <f t="shared" si="75"/>
        <v>-1.8635151420075609E-2</v>
      </c>
      <c r="M832">
        <v>27.219999000000001</v>
      </c>
      <c r="N832" s="35">
        <f t="shared" si="76"/>
        <v>-7.3842765387316933E-2</v>
      </c>
      <c r="P832">
        <v>47.746887000000001</v>
      </c>
      <c r="Q832" s="35">
        <f t="shared" si="77"/>
        <v>1.1353829203567182E-3</v>
      </c>
    </row>
    <row r="833" spans="1:17" x14ac:dyDescent="0.4">
      <c r="A833" s="87">
        <v>41753</v>
      </c>
      <c r="B833">
        <v>33.755687999999999</v>
      </c>
      <c r="C833" s="31">
        <f t="shared" si="72"/>
        <v>-9.4020302593150785E-3</v>
      </c>
      <c r="D833">
        <v>1878.61</v>
      </c>
      <c r="E833" s="31">
        <f t="shared" si="73"/>
        <v>-8.0964117086568307E-3</v>
      </c>
      <c r="G833">
        <v>13.313333</v>
      </c>
      <c r="H833" s="35">
        <f t="shared" si="74"/>
        <v>2.7541563033088379E-3</v>
      </c>
      <c r="J833">
        <v>37.434170000000002</v>
      </c>
      <c r="K833" s="35">
        <f t="shared" si="75"/>
        <v>-1.1097881961854739E-2</v>
      </c>
      <c r="M833">
        <v>25.209999</v>
      </c>
      <c r="N833" s="35">
        <f t="shared" si="76"/>
        <v>-3.9666800462784625E-2</v>
      </c>
      <c r="P833">
        <v>47.801098000000003</v>
      </c>
      <c r="Q833" s="35">
        <f t="shared" si="77"/>
        <v>-5.1029580952304992E-3</v>
      </c>
    </row>
    <row r="834" spans="1:17" x14ac:dyDescent="0.4">
      <c r="A834" s="87">
        <v>41754</v>
      </c>
      <c r="B834">
        <v>33.438316</v>
      </c>
      <c r="C834" s="31">
        <f t="shared" si="72"/>
        <v>-1.4167669209179043E-2</v>
      </c>
      <c r="D834">
        <v>1863.4</v>
      </c>
      <c r="E834" s="31">
        <f t="shared" si="73"/>
        <v>3.2360201781689237E-3</v>
      </c>
      <c r="G834">
        <v>13.35</v>
      </c>
      <c r="H834" s="35">
        <f t="shared" si="74"/>
        <v>-9.7378277153557305E-3</v>
      </c>
      <c r="J834">
        <v>37.018729999999998</v>
      </c>
      <c r="K834" s="35">
        <f t="shared" si="75"/>
        <v>-6.8577177012825695E-3</v>
      </c>
      <c r="M834">
        <v>24.209999</v>
      </c>
      <c r="N834" s="35">
        <f t="shared" si="76"/>
        <v>-3.4696325266267106E-2</v>
      </c>
      <c r="P834">
        <v>47.557170999999997</v>
      </c>
      <c r="Q834" s="35">
        <f t="shared" si="77"/>
        <v>5.6990353778621267E-4</v>
      </c>
    </row>
    <row r="835" spans="1:17" x14ac:dyDescent="0.4">
      <c r="A835" s="87">
        <v>41757</v>
      </c>
      <c r="B835">
        <v>32.964573000000001</v>
      </c>
      <c r="C835" s="31">
        <f t="shared" ref="C835:C898" si="78">(B836-B835)/B835</f>
        <v>1.130225469627652E-2</v>
      </c>
      <c r="D835">
        <v>1869.43</v>
      </c>
      <c r="E835" s="31">
        <f t="shared" ref="E835:E898" si="79">(D836-D835)/D835</f>
        <v>4.7608094445899894E-3</v>
      </c>
      <c r="G835">
        <v>13.22</v>
      </c>
      <c r="H835" s="35">
        <f t="shared" ref="H835:H898" si="80">(G836-G835)/G835</f>
        <v>5.6227912254160343E-2</v>
      </c>
      <c r="J835">
        <v>36.764865999999998</v>
      </c>
      <c r="K835" s="35">
        <f t="shared" ref="K835:K898" si="81">(J836-J835)/J835</f>
        <v>2.8751090783249549E-2</v>
      </c>
      <c r="M835">
        <v>23.370000999999998</v>
      </c>
      <c r="N835" s="35">
        <f t="shared" ref="N835:N898" si="82">(M836-M835)/M835</f>
        <v>9.1997428669344673E-3</v>
      </c>
      <c r="P835">
        <v>47.584274000000001</v>
      </c>
      <c r="Q835" s="35">
        <f t="shared" ref="Q835:Q898" si="83">(P836-P835)/P835</f>
        <v>9.1134100312216942E-3</v>
      </c>
    </row>
    <row r="836" spans="1:17" x14ac:dyDescent="0.4">
      <c r="A836" s="87">
        <v>41758</v>
      </c>
      <c r="B836">
        <v>33.337147000000002</v>
      </c>
      <c r="C836" s="31">
        <f t="shared" si="78"/>
        <v>6.4843881211549288E-3</v>
      </c>
      <c r="D836">
        <v>1878.33</v>
      </c>
      <c r="E836" s="31">
        <f t="shared" si="79"/>
        <v>2.9920195066895161E-3</v>
      </c>
      <c r="G836">
        <v>13.963333</v>
      </c>
      <c r="H836" s="35">
        <f t="shared" si="80"/>
        <v>-2.1484841763782379E-2</v>
      </c>
      <c r="J836">
        <v>37.821896000000002</v>
      </c>
      <c r="K836" s="35">
        <f t="shared" si="81"/>
        <v>4.9304138533932805E-2</v>
      </c>
      <c r="M836">
        <v>23.584999</v>
      </c>
      <c r="N836" s="35">
        <f t="shared" si="82"/>
        <v>3.646389809047694E-2</v>
      </c>
      <c r="P836">
        <v>48.017929000000002</v>
      </c>
      <c r="Q836" s="35">
        <f t="shared" si="83"/>
        <v>3.9511075123626893E-3</v>
      </c>
    </row>
    <row r="837" spans="1:17" x14ac:dyDescent="0.4">
      <c r="A837" s="87">
        <v>41759</v>
      </c>
      <c r="B837">
        <v>33.553317999999997</v>
      </c>
      <c r="C837" s="31">
        <f t="shared" si="78"/>
        <v>-4.1143472010719915E-4</v>
      </c>
      <c r="D837">
        <v>1883.95</v>
      </c>
      <c r="E837" s="31">
        <f t="shared" si="79"/>
        <v>-1.4331590541149277E-4</v>
      </c>
      <c r="G837">
        <v>13.663333</v>
      </c>
      <c r="H837" s="35">
        <f t="shared" si="80"/>
        <v>2.3908295289297311E-2</v>
      </c>
      <c r="J837">
        <v>39.686672000000002</v>
      </c>
      <c r="K837" s="35">
        <f t="shared" si="81"/>
        <v>1.6284812190852508E-3</v>
      </c>
      <c r="M837">
        <v>24.445</v>
      </c>
      <c r="N837" s="35">
        <f t="shared" si="82"/>
        <v>5.9316833708324638E-3</v>
      </c>
      <c r="P837">
        <v>48.207653000000001</v>
      </c>
      <c r="Q837" s="35">
        <f t="shared" si="83"/>
        <v>-3.9355577007658561E-3</v>
      </c>
    </row>
    <row r="838" spans="1:17" x14ac:dyDescent="0.4">
      <c r="A838" s="87">
        <v>41760</v>
      </c>
      <c r="B838">
        <v>33.539512999999999</v>
      </c>
      <c r="C838" s="31">
        <f t="shared" si="78"/>
        <v>9.5994238198983406E-4</v>
      </c>
      <c r="D838">
        <v>1883.68</v>
      </c>
      <c r="E838" s="31">
        <f t="shared" si="79"/>
        <v>-1.3484243608255985E-3</v>
      </c>
      <c r="G838">
        <v>13.99</v>
      </c>
      <c r="H838" s="35">
        <f t="shared" si="80"/>
        <v>-4.860614724803429E-2</v>
      </c>
      <c r="J838">
        <v>39.751300999999998</v>
      </c>
      <c r="K838" s="35">
        <f t="shared" si="81"/>
        <v>4.2963122137814995E-3</v>
      </c>
      <c r="M838">
        <v>24.59</v>
      </c>
      <c r="N838" s="35">
        <f t="shared" si="82"/>
        <v>-6.913379422529408E-3</v>
      </c>
      <c r="P838">
        <v>48.017929000000002</v>
      </c>
      <c r="Q838" s="35">
        <f t="shared" si="83"/>
        <v>4.8917978116048491E-3</v>
      </c>
    </row>
    <row r="839" spans="1:17" x14ac:dyDescent="0.4">
      <c r="A839" s="87">
        <v>41761</v>
      </c>
      <c r="B839">
        <v>33.571708999999998</v>
      </c>
      <c r="C839" s="31">
        <f t="shared" si="78"/>
        <v>4.1101571564319374E-3</v>
      </c>
      <c r="D839">
        <v>1881.14</v>
      </c>
      <c r="E839" s="31">
        <f t="shared" si="79"/>
        <v>1.8712057582104371E-3</v>
      </c>
      <c r="G839">
        <v>13.31</v>
      </c>
      <c r="H839" s="35">
        <f t="shared" si="80"/>
        <v>2.9802178812922537E-2</v>
      </c>
      <c r="J839">
        <v>39.922085000000003</v>
      </c>
      <c r="K839" s="35">
        <f t="shared" si="81"/>
        <v>-1.144647129527443E-2</v>
      </c>
      <c r="M839">
        <v>24.42</v>
      </c>
      <c r="N839" s="35">
        <f t="shared" si="82"/>
        <v>-5.3234643734644356E-3</v>
      </c>
      <c r="P839">
        <v>48.252822999999999</v>
      </c>
      <c r="Q839" s="35">
        <f t="shared" si="83"/>
        <v>-1.8728437919578915E-4</v>
      </c>
    </row>
    <row r="840" spans="1:17" x14ac:dyDescent="0.4">
      <c r="A840" s="87">
        <v>41764</v>
      </c>
      <c r="B840">
        <v>33.709693999999999</v>
      </c>
      <c r="C840" s="31">
        <f t="shared" si="78"/>
        <v>-1.4190339431737382E-2</v>
      </c>
      <c r="D840">
        <v>1884.66</v>
      </c>
      <c r="E840" s="31">
        <f t="shared" si="79"/>
        <v>-8.9883586429382774E-3</v>
      </c>
      <c r="G840">
        <v>13.706666999999999</v>
      </c>
      <c r="H840" s="35">
        <f t="shared" si="80"/>
        <v>-1.7023394527641129E-2</v>
      </c>
      <c r="J840">
        <v>39.465117999999997</v>
      </c>
      <c r="K840" s="35">
        <f t="shared" si="81"/>
        <v>-6.7836867990613793E-3</v>
      </c>
      <c r="M840">
        <v>24.290001</v>
      </c>
      <c r="N840" s="35">
        <f t="shared" si="82"/>
        <v>-1.7702757607955623E-2</v>
      </c>
      <c r="P840">
        <v>48.243786</v>
      </c>
      <c r="Q840" s="35">
        <f t="shared" si="83"/>
        <v>2.1583297795077865E-3</v>
      </c>
    </row>
    <row r="841" spans="1:17" x14ac:dyDescent="0.4">
      <c r="A841" s="87">
        <v>41765</v>
      </c>
      <c r="B841">
        <v>33.231341999999998</v>
      </c>
      <c r="C841" s="31">
        <f t="shared" si="78"/>
        <v>-9.6872404370533375E-4</v>
      </c>
      <c r="D841">
        <v>1867.72</v>
      </c>
      <c r="E841" s="31">
        <f t="shared" si="79"/>
        <v>5.6164735613475304E-3</v>
      </c>
      <c r="G841">
        <v>13.473333</v>
      </c>
      <c r="H841" s="35">
        <f t="shared" si="80"/>
        <v>-1.8307719403951449E-2</v>
      </c>
      <c r="J841">
        <v>39.197398999999997</v>
      </c>
      <c r="K841" s="35">
        <f t="shared" si="81"/>
        <v>-7.5364694478834392E-3</v>
      </c>
      <c r="M841">
        <v>23.860001</v>
      </c>
      <c r="N841" s="35">
        <f t="shared" si="82"/>
        <v>-3.1014248490601571E-2</v>
      </c>
      <c r="P841">
        <v>48.347912000000001</v>
      </c>
      <c r="Q841" s="35">
        <f t="shared" si="83"/>
        <v>-4.3834157719158133E-3</v>
      </c>
    </row>
    <row r="842" spans="1:17" x14ac:dyDescent="0.4">
      <c r="A842" s="87">
        <v>41766</v>
      </c>
      <c r="B842">
        <v>33.199150000000003</v>
      </c>
      <c r="C842" s="31">
        <f t="shared" si="78"/>
        <v>1.2053139914726535E-2</v>
      </c>
      <c r="D842">
        <v>1878.21</v>
      </c>
      <c r="E842" s="31">
        <f t="shared" si="79"/>
        <v>-1.3736483140862456E-3</v>
      </c>
      <c r="G842">
        <v>13.226667000000001</v>
      </c>
      <c r="H842" s="35">
        <f t="shared" si="80"/>
        <v>-1.0081148939487476E-3</v>
      </c>
      <c r="J842">
        <v>38.901989</v>
      </c>
      <c r="K842" s="35">
        <f t="shared" si="81"/>
        <v>4.743973373701534E-4</v>
      </c>
      <c r="M842">
        <v>23.120000999999998</v>
      </c>
      <c r="N842" s="35">
        <f t="shared" si="82"/>
        <v>7.1366346394189902E-3</v>
      </c>
      <c r="P842">
        <v>48.135983000000003</v>
      </c>
      <c r="Q842" s="35">
        <f t="shared" si="83"/>
        <v>1.3399539384081883E-2</v>
      </c>
    </row>
    <row r="843" spans="1:17" x14ac:dyDescent="0.4">
      <c r="A843" s="87">
        <v>41767</v>
      </c>
      <c r="B843">
        <v>33.599303999999997</v>
      </c>
      <c r="C843" s="31">
        <f t="shared" si="78"/>
        <v>5.4753515132337314E-3</v>
      </c>
      <c r="D843">
        <v>1875.63</v>
      </c>
      <c r="E843" s="31">
        <f t="shared" si="79"/>
        <v>1.5194894515442325E-3</v>
      </c>
      <c r="G843">
        <v>13.213333</v>
      </c>
      <c r="H843" s="35">
        <f t="shared" si="80"/>
        <v>3.6579264293119626E-2</v>
      </c>
      <c r="J843">
        <v>38.920444000000003</v>
      </c>
      <c r="K843" s="35">
        <f t="shared" si="81"/>
        <v>6.7598406636881457E-3</v>
      </c>
      <c r="M843">
        <v>23.285</v>
      </c>
      <c r="N843" s="35">
        <f t="shared" si="82"/>
        <v>4.72407129053036E-3</v>
      </c>
      <c r="P843">
        <v>48.780982999999999</v>
      </c>
      <c r="Q843" s="35">
        <f t="shared" si="83"/>
        <v>1.1334334939498737E-3</v>
      </c>
    </row>
    <row r="844" spans="1:17" x14ac:dyDescent="0.4">
      <c r="A844" s="87">
        <v>41768</v>
      </c>
      <c r="B844">
        <v>33.783271999999997</v>
      </c>
      <c r="C844" s="31">
        <f t="shared" si="78"/>
        <v>1.606543617207953E-2</v>
      </c>
      <c r="D844">
        <v>1878.48</v>
      </c>
      <c r="E844" s="31">
        <f t="shared" si="79"/>
        <v>9.6727141092798827E-3</v>
      </c>
      <c r="G844">
        <v>13.696667</v>
      </c>
      <c r="H844" s="35">
        <f t="shared" si="80"/>
        <v>2.7987319834818235E-2</v>
      </c>
      <c r="J844">
        <v>39.183540000000001</v>
      </c>
      <c r="K844" s="35">
        <f t="shared" si="81"/>
        <v>9.4244164769185824E-3</v>
      </c>
      <c r="M844">
        <v>23.395</v>
      </c>
      <c r="N844" s="35">
        <f t="shared" si="82"/>
        <v>4.6163710194486084E-2</v>
      </c>
      <c r="P844">
        <v>48.836272999999998</v>
      </c>
      <c r="Q844" s="35">
        <f t="shared" si="83"/>
        <v>6.2263965147381327E-3</v>
      </c>
    </row>
    <row r="845" spans="1:17" x14ac:dyDescent="0.4">
      <c r="A845" s="87">
        <v>41771</v>
      </c>
      <c r="B845">
        <v>34.326014999999998</v>
      </c>
      <c r="C845" s="31">
        <f t="shared" si="78"/>
        <v>-5.3574526492505977E-4</v>
      </c>
      <c r="D845">
        <v>1896.65</v>
      </c>
      <c r="E845" s="31">
        <f t="shared" si="79"/>
        <v>4.2179632509949355E-4</v>
      </c>
      <c r="G845">
        <v>14.08</v>
      </c>
      <c r="H845" s="35">
        <f t="shared" si="80"/>
        <v>-2.3911008522727293E-2</v>
      </c>
      <c r="J845">
        <v>39.552821999999999</v>
      </c>
      <c r="K845" s="35">
        <f t="shared" si="81"/>
        <v>3.9803986678878219E-3</v>
      </c>
      <c r="M845">
        <v>24.475000000000001</v>
      </c>
      <c r="N845" s="35">
        <f t="shared" si="82"/>
        <v>-1.7364698672114473E-2</v>
      </c>
      <c r="P845">
        <v>49.140346999999998</v>
      </c>
      <c r="Q845" s="35">
        <f t="shared" si="83"/>
        <v>1.3500840765328832E-2</v>
      </c>
    </row>
    <row r="846" spans="1:17" x14ac:dyDescent="0.4">
      <c r="A846" s="87">
        <v>41772</v>
      </c>
      <c r="B846">
        <v>34.307625000000002</v>
      </c>
      <c r="C846" s="31">
        <f t="shared" si="78"/>
        <v>-1.3540838224738659E-2</v>
      </c>
      <c r="D846">
        <v>1897.45</v>
      </c>
      <c r="E846" s="31">
        <f t="shared" si="79"/>
        <v>-4.7010461408733151E-3</v>
      </c>
      <c r="G846">
        <v>13.743333</v>
      </c>
      <c r="H846" s="35">
        <f t="shared" si="80"/>
        <v>-6.063521854560292E-3</v>
      </c>
      <c r="J846">
        <v>39.710258000000003</v>
      </c>
      <c r="K846" s="35">
        <f t="shared" si="81"/>
        <v>-1.1661697085926856E-2</v>
      </c>
      <c r="M846">
        <v>24.049999</v>
      </c>
      <c r="N846" s="35">
        <f t="shared" si="82"/>
        <v>-1.6216175310443861E-2</v>
      </c>
      <c r="P846">
        <v>49.803783000000003</v>
      </c>
      <c r="Q846" s="35">
        <f t="shared" si="83"/>
        <v>1.849859477541189E-4</v>
      </c>
    </row>
    <row r="847" spans="1:17" x14ac:dyDescent="0.4">
      <c r="A847" s="87">
        <v>41773</v>
      </c>
      <c r="B847">
        <v>33.843071000000002</v>
      </c>
      <c r="C847" s="31">
        <f t="shared" si="78"/>
        <v>-8.6974967490391578E-3</v>
      </c>
      <c r="D847">
        <v>1888.53</v>
      </c>
      <c r="E847" s="31">
        <f t="shared" si="79"/>
        <v>-9.3617787379602461E-3</v>
      </c>
      <c r="G847">
        <v>13.66</v>
      </c>
      <c r="H847" s="35">
        <f t="shared" si="80"/>
        <v>-7.0766471449487597E-3</v>
      </c>
      <c r="J847">
        <v>39.247169</v>
      </c>
      <c r="K847" s="35">
        <f t="shared" si="81"/>
        <v>-1.3450855525400991E-2</v>
      </c>
      <c r="M847">
        <v>23.66</v>
      </c>
      <c r="N847" s="35">
        <f t="shared" si="82"/>
        <v>-2.1132713440405747E-2</v>
      </c>
      <c r="P847">
        <v>49.812995999999998</v>
      </c>
      <c r="Q847" s="35">
        <f t="shared" si="83"/>
        <v>-2.0346698279299648E-3</v>
      </c>
    </row>
    <row r="848" spans="1:17" x14ac:dyDescent="0.4">
      <c r="A848" s="87">
        <v>41774</v>
      </c>
      <c r="B848">
        <v>33.548721</v>
      </c>
      <c r="C848" s="31">
        <f t="shared" si="78"/>
        <v>1.3709553935006972E-2</v>
      </c>
      <c r="D848">
        <v>1870.85</v>
      </c>
      <c r="E848" s="31">
        <f t="shared" si="79"/>
        <v>3.7469599379960934E-3</v>
      </c>
      <c r="G848">
        <v>13.563333</v>
      </c>
      <c r="H848" s="35">
        <f t="shared" si="80"/>
        <v>6.1440650318030738E-3</v>
      </c>
      <c r="J848">
        <v>38.719261000000003</v>
      </c>
      <c r="K848" s="35">
        <f t="shared" si="81"/>
        <v>4.1855137679408898E-3</v>
      </c>
      <c r="M848">
        <v>23.16</v>
      </c>
      <c r="N848" s="35">
        <f t="shared" si="82"/>
        <v>7.5560880829015405E-3</v>
      </c>
      <c r="P848">
        <v>49.711643000000002</v>
      </c>
      <c r="Q848" s="35">
        <f t="shared" si="83"/>
        <v>-8.3411043163470113E-3</v>
      </c>
    </row>
    <row r="849" spans="1:17" x14ac:dyDescent="0.4">
      <c r="A849" s="87">
        <v>41775</v>
      </c>
      <c r="B849">
        <v>34.008659000000002</v>
      </c>
      <c r="C849" s="31">
        <f t="shared" si="78"/>
        <v>7.438223306599611E-3</v>
      </c>
      <c r="D849">
        <v>1877.86</v>
      </c>
      <c r="E849" s="31">
        <f t="shared" si="79"/>
        <v>3.8448020619215638E-3</v>
      </c>
      <c r="G849">
        <v>13.646667000000001</v>
      </c>
      <c r="H849" s="35">
        <f t="shared" si="80"/>
        <v>3.8104542303259804E-2</v>
      </c>
      <c r="J849">
        <v>38.881321</v>
      </c>
      <c r="K849" s="35">
        <f t="shared" si="81"/>
        <v>7.2657253594856884E-3</v>
      </c>
      <c r="M849">
        <v>23.334999</v>
      </c>
      <c r="N849" s="35">
        <f t="shared" si="82"/>
        <v>1.564182625420299E-2</v>
      </c>
      <c r="P849">
        <v>49.296993000000001</v>
      </c>
      <c r="Q849" s="35">
        <f t="shared" si="83"/>
        <v>-2.803842416919861E-3</v>
      </c>
    </row>
    <row r="850" spans="1:17" x14ac:dyDescent="0.4">
      <c r="A850" s="87">
        <v>41778</v>
      </c>
      <c r="B850">
        <v>34.261623</v>
      </c>
      <c r="C850" s="31">
        <f t="shared" si="78"/>
        <v>-1.6512527734018824E-2</v>
      </c>
      <c r="D850">
        <v>1885.08</v>
      </c>
      <c r="E850" s="31">
        <f t="shared" si="79"/>
        <v>-6.4983979459757677E-3</v>
      </c>
      <c r="G850">
        <v>14.166667</v>
      </c>
      <c r="H850" s="35">
        <f t="shared" si="80"/>
        <v>-1.4588258480276235E-2</v>
      </c>
      <c r="J850">
        <v>39.163822000000003</v>
      </c>
      <c r="K850" s="35">
        <f t="shared" si="81"/>
        <v>-1.1470152223651775E-2</v>
      </c>
      <c r="M850">
        <v>23.700001</v>
      </c>
      <c r="N850" s="35">
        <f t="shared" si="82"/>
        <v>-1.286923996332324E-2</v>
      </c>
      <c r="P850">
        <v>49.158771999999999</v>
      </c>
      <c r="Q850" s="35">
        <f t="shared" si="83"/>
        <v>-4.1235773749595736E-3</v>
      </c>
    </row>
    <row r="851" spans="1:17" x14ac:dyDescent="0.4">
      <c r="A851" s="87">
        <v>41779</v>
      </c>
      <c r="B851">
        <v>33.695877000000003</v>
      </c>
      <c r="C851" s="31">
        <f t="shared" si="78"/>
        <v>1.2968174118156926E-2</v>
      </c>
      <c r="D851">
        <v>1872.83</v>
      </c>
      <c r="E851" s="31">
        <f t="shared" si="79"/>
        <v>8.1160596530384741E-3</v>
      </c>
      <c r="G851">
        <v>13.96</v>
      </c>
      <c r="H851" s="35">
        <f t="shared" si="80"/>
        <v>1.0506232091690472E-2</v>
      </c>
      <c r="J851">
        <v>38.714607000000001</v>
      </c>
      <c r="K851" s="35">
        <f t="shared" si="81"/>
        <v>-1.0884935497343354E-2</v>
      </c>
      <c r="M851">
        <v>23.395</v>
      </c>
      <c r="N851" s="35">
        <f t="shared" si="82"/>
        <v>7.0527463133148822E-3</v>
      </c>
      <c r="P851">
        <v>48.956062000000003</v>
      </c>
      <c r="Q851" s="35">
        <f t="shared" si="83"/>
        <v>-1.5057379410950164E-3</v>
      </c>
    </row>
    <row r="852" spans="1:17" x14ac:dyDescent="0.4">
      <c r="A852" s="87">
        <v>41780</v>
      </c>
      <c r="B852">
        <v>34.132851000000002</v>
      </c>
      <c r="C852" s="31">
        <f t="shared" si="78"/>
        <v>9.0283111715454365E-3</v>
      </c>
      <c r="D852">
        <v>1888.03</v>
      </c>
      <c r="E852" s="31">
        <f t="shared" si="79"/>
        <v>2.36225059983159E-3</v>
      </c>
      <c r="G852">
        <v>14.106667</v>
      </c>
      <c r="H852" s="35">
        <f t="shared" si="80"/>
        <v>-5.1985348488058254E-3</v>
      </c>
      <c r="J852">
        <v>38.293201000000003</v>
      </c>
      <c r="K852" s="35">
        <f t="shared" si="81"/>
        <v>1.0884282042652842E-2</v>
      </c>
      <c r="M852">
        <v>23.559999000000001</v>
      </c>
      <c r="N852" s="35">
        <f t="shared" si="82"/>
        <v>1.6341299505148493E-2</v>
      </c>
      <c r="P852">
        <v>48.882347000000003</v>
      </c>
      <c r="Q852" s="35">
        <f t="shared" si="83"/>
        <v>-5.278040352686056E-3</v>
      </c>
    </row>
    <row r="853" spans="1:17" x14ac:dyDescent="0.4">
      <c r="A853" s="87">
        <v>41781</v>
      </c>
      <c r="B853">
        <v>34.441012999999998</v>
      </c>
      <c r="C853" s="31">
        <f t="shared" si="78"/>
        <v>1.2954322801132448E-2</v>
      </c>
      <c r="D853">
        <v>1892.49</v>
      </c>
      <c r="E853" s="31">
        <f t="shared" si="79"/>
        <v>4.2483711935069474E-3</v>
      </c>
      <c r="G853">
        <v>14.033333000000001</v>
      </c>
      <c r="H853" s="35">
        <f t="shared" si="80"/>
        <v>8.3135631428399529E-3</v>
      </c>
      <c r="J853">
        <v>38.709994999999999</v>
      </c>
      <c r="K853" s="35">
        <f t="shared" si="81"/>
        <v>-9.5737547886525854E-4</v>
      </c>
      <c r="M853">
        <v>23.945</v>
      </c>
      <c r="N853" s="35">
        <f t="shared" si="82"/>
        <v>1.0022927542284442E-2</v>
      </c>
      <c r="P853">
        <v>48.624344000000001</v>
      </c>
      <c r="Q853" s="35">
        <f t="shared" si="83"/>
        <v>4.5478865483510947E-3</v>
      </c>
    </row>
    <row r="854" spans="1:17" x14ac:dyDescent="0.4">
      <c r="A854" s="87">
        <v>41782</v>
      </c>
      <c r="B854">
        <v>34.887172999999997</v>
      </c>
      <c r="C854" s="31">
        <f t="shared" si="78"/>
        <v>1.0019384488390784E-2</v>
      </c>
      <c r="D854">
        <v>1900.53</v>
      </c>
      <c r="E854" s="31">
        <f t="shared" si="79"/>
        <v>5.9878034022089154E-3</v>
      </c>
      <c r="G854">
        <v>14.15</v>
      </c>
      <c r="H854" s="35">
        <f t="shared" si="80"/>
        <v>2.5441696113074164E-2</v>
      </c>
      <c r="J854">
        <v>38.672935000000003</v>
      </c>
      <c r="K854" s="35">
        <f t="shared" si="81"/>
        <v>1.5567166029679337E-2</v>
      </c>
      <c r="M854">
        <v>24.184999000000001</v>
      </c>
      <c r="N854" s="35">
        <f t="shared" si="82"/>
        <v>3.0597479040623422E-2</v>
      </c>
      <c r="P854">
        <v>48.845481999999997</v>
      </c>
      <c r="Q854" s="35">
        <f t="shared" si="83"/>
        <v>1.1130097968938072E-2</v>
      </c>
    </row>
    <row r="855" spans="1:17" x14ac:dyDescent="0.4">
      <c r="A855" s="87">
        <v>41786</v>
      </c>
      <c r="B855">
        <v>35.236721000000003</v>
      </c>
      <c r="C855" s="31">
        <f t="shared" si="78"/>
        <v>-4.4381825425811403E-3</v>
      </c>
      <c r="D855">
        <v>1911.91</v>
      </c>
      <c r="E855" s="31">
        <f t="shared" si="79"/>
        <v>-1.1140691768964592E-3</v>
      </c>
      <c r="G855">
        <v>14.51</v>
      </c>
      <c r="H855" s="35">
        <f t="shared" si="80"/>
        <v>5.5134390075809838E-3</v>
      </c>
      <c r="J855">
        <v>39.274963</v>
      </c>
      <c r="K855" s="35">
        <f t="shared" si="81"/>
        <v>-1.0022721090787529E-2</v>
      </c>
      <c r="M855">
        <v>24.924999</v>
      </c>
      <c r="N855" s="35">
        <f t="shared" si="82"/>
        <v>6.0181346446593897E-3</v>
      </c>
      <c r="P855">
        <v>49.389136999999998</v>
      </c>
      <c r="Q855" s="35">
        <f t="shared" si="83"/>
        <v>-4.8508237752766265E-3</v>
      </c>
    </row>
    <row r="856" spans="1:17" x14ac:dyDescent="0.4">
      <c r="A856" s="87">
        <v>41787</v>
      </c>
      <c r="B856">
        <v>35.080334000000001</v>
      </c>
      <c r="C856" s="31">
        <f t="shared" si="78"/>
        <v>4.6034624413780678E-3</v>
      </c>
      <c r="D856">
        <v>1909.78</v>
      </c>
      <c r="E856" s="31">
        <f t="shared" si="79"/>
        <v>5.3671103477887505E-3</v>
      </c>
      <c r="G856">
        <v>14.59</v>
      </c>
      <c r="H856" s="35">
        <f t="shared" si="80"/>
        <v>1.3708019191226819E-2</v>
      </c>
      <c r="J856">
        <v>38.881321</v>
      </c>
      <c r="K856" s="35">
        <f t="shared" si="81"/>
        <v>-3.5728209954595373E-3</v>
      </c>
      <c r="M856">
        <v>25.075001</v>
      </c>
      <c r="N856" s="35">
        <f t="shared" si="82"/>
        <v>1.2761674466134588E-2</v>
      </c>
      <c r="P856">
        <v>49.149559000000004</v>
      </c>
      <c r="Q856" s="35">
        <f t="shared" si="83"/>
        <v>1.1250151807058208E-3</v>
      </c>
    </row>
    <row r="857" spans="1:17" x14ac:dyDescent="0.4">
      <c r="A857" s="87">
        <v>41788</v>
      </c>
      <c r="B857">
        <v>35.241824999999999</v>
      </c>
      <c r="C857" s="31">
        <f t="shared" si="78"/>
        <v>6.9391695804629653E-3</v>
      </c>
      <c r="D857">
        <v>1920.03</v>
      </c>
      <c r="E857" s="31">
        <f t="shared" si="79"/>
        <v>1.8437211918563583E-3</v>
      </c>
      <c r="G857">
        <v>14.79</v>
      </c>
      <c r="H857" s="35">
        <f t="shared" si="80"/>
        <v>2.9298850574712991E-3</v>
      </c>
      <c r="J857">
        <v>38.742404999999998</v>
      </c>
      <c r="K857" s="35">
        <f t="shared" si="81"/>
        <v>-1.0759011992156663E-3</v>
      </c>
      <c r="M857">
        <v>25.395</v>
      </c>
      <c r="N857" s="35">
        <f t="shared" si="82"/>
        <v>0</v>
      </c>
      <c r="P857">
        <v>49.204853</v>
      </c>
      <c r="Q857" s="35">
        <f t="shared" si="83"/>
        <v>7.1159647606304855E-3</v>
      </c>
    </row>
    <row r="858" spans="1:17" x14ac:dyDescent="0.4">
      <c r="A858" s="87">
        <v>41789</v>
      </c>
      <c r="B858">
        <v>35.486373999999998</v>
      </c>
      <c r="C858" s="31">
        <f t="shared" si="78"/>
        <v>-2.4700748518290592E-3</v>
      </c>
      <c r="D858">
        <v>1923.57</v>
      </c>
      <c r="E858" s="31">
        <f t="shared" si="79"/>
        <v>7.278133886471982E-4</v>
      </c>
      <c r="G858">
        <v>14.833333</v>
      </c>
      <c r="H858" s="35">
        <f t="shared" si="80"/>
        <v>4.044943911122369E-3</v>
      </c>
      <c r="J858">
        <v>38.700721999999999</v>
      </c>
      <c r="K858" s="35">
        <f t="shared" si="81"/>
        <v>5.3848349392550858E-3</v>
      </c>
      <c r="M858">
        <v>25.395</v>
      </c>
      <c r="N858" s="35">
        <f t="shared" si="82"/>
        <v>1.3388501673557823E-2</v>
      </c>
      <c r="P858">
        <v>49.554993000000003</v>
      </c>
      <c r="Q858" s="35">
        <f t="shared" si="83"/>
        <v>-9.8549504385966151E-3</v>
      </c>
    </row>
    <row r="859" spans="1:17" x14ac:dyDescent="0.4">
      <c r="A859" s="87">
        <v>41792</v>
      </c>
      <c r="B859">
        <v>35.398719999999997</v>
      </c>
      <c r="C859" s="31">
        <f t="shared" si="78"/>
        <v>-1.5250410184323042E-2</v>
      </c>
      <c r="D859">
        <v>1924.97</v>
      </c>
      <c r="E859" s="31">
        <f t="shared" si="79"/>
        <v>-3.792266892471146E-4</v>
      </c>
      <c r="G859">
        <v>14.893333</v>
      </c>
      <c r="H859" s="35">
        <f t="shared" si="80"/>
        <v>-3.5809982896374032E-3</v>
      </c>
      <c r="J859">
        <v>38.909118999999997</v>
      </c>
      <c r="K859" s="35">
        <f t="shared" si="81"/>
        <v>2.3801361320980579E-3</v>
      </c>
      <c r="M859">
        <v>25.735001</v>
      </c>
      <c r="N859" s="35">
        <f t="shared" si="82"/>
        <v>-7.1887310204495729E-3</v>
      </c>
      <c r="P859">
        <v>49.066631000000001</v>
      </c>
      <c r="Q859" s="35">
        <f t="shared" si="83"/>
        <v>-9.3900883474156577E-4</v>
      </c>
    </row>
    <row r="860" spans="1:17" x14ac:dyDescent="0.4">
      <c r="A860" s="87">
        <v>41793</v>
      </c>
      <c r="B860">
        <v>34.858874999999998</v>
      </c>
      <c r="C860" s="31">
        <f t="shared" si="78"/>
        <v>7.6765816452769083E-3</v>
      </c>
      <c r="D860">
        <v>1924.24</v>
      </c>
      <c r="E860" s="31">
        <f t="shared" si="79"/>
        <v>1.8916559264957073E-3</v>
      </c>
      <c r="G860">
        <v>14.84</v>
      </c>
      <c r="H860" s="35">
        <f t="shared" si="80"/>
        <v>3.4366576819406996E-2</v>
      </c>
      <c r="J860">
        <v>39.001728</v>
      </c>
      <c r="K860" s="35">
        <f t="shared" si="81"/>
        <v>6.649397688225497E-3</v>
      </c>
      <c r="M860">
        <v>25.549999</v>
      </c>
      <c r="N860" s="35">
        <f t="shared" si="82"/>
        <v>4.9315070423290489E-2</v>
      </c>
      <c r="P860">
        <v>49.020556999999997</v>
      </c>
      <c r="Q860" s="35">
        <f t="shared" si="83"/>
        <v>-2.0676223650415797E-3</v>
      </c>
    </row>
    <row r="861" spans="1:17" x14ac:dyDescent="0.4">
      <c r="A861" s="87">
        <v>41794</v>
      </c>
      <c r="B861">
        <v>35.126472</v>
      </c>
      <c r="C861" s="31">
        <f t="shared" si="78"/>
        <v>-3.4148889191035871E-3</v>
      </c>
      <c r="D861">
        <v>1927.88</v>
      </c>
      <c r="E861" s="31">
        <f t="shared" si="79"/>
        <v>6.5253024047139483E-3</v>
      </c>
      <c r="G861">
        <v>15.35</v>
      </c>
      <c r="H861" s="35">
        <f t="shared" si="80"/>
        <v>-4.343127035830549E-3</v>
      </c>
      <c r="J861">
        <v>39.261066</v>
      </c>
      <c r="K861" s="35">
        <f t="shared" si="81"/>
        <v>8.6105405288792007E-3</v>
      </c>
      <c r="M861">
        <v>26.809999000000001</v>
      </c>
      <c r="N861" s="35">
        <f t="shared" si="82"/>
        <v>2.6669191595270009E-2</v>
      </c>
      <c r="P861">
        <v>48.919201000000001</v>
      </c>
      <c r="Q861" s="35">
        <f t="shared" si="83"/>
        <v>-9.0412556002295377E-3</v>
      </c>
    </row>
    <row r="862" spans="1:17" x14ac:dyDescent="0.4">
      <c r="A862" s="87">
        <v>41795</v>
      </c>
      <c r="B862">
        <v>35.006518999999997</v>
      </c>
      <c r="C862" s="31">
        <f t="shared" si="78"/>
        <v>4.7451447543242105E-3</v>
      </c>
      <c r="D862">
        <v>1940.46</v>
      </c>
      <c r="E862" s="31">
        <f t="shared" si="79"/>
        <v>4.6277686734073455E-3</v>
      </c>
      <c r="G862">
        <v>15.283333000000001</v>
      </c>
      <c r="H862" s="35">
        <f t="shared" si="80"/>
        <v>3.2933523073795407E-2</v>
      </c>
      <c r="J862">
        <v>39.599125000000001</v>
      </c>
      <c r="K862" s="35">
        <f t="shared" si="81"/>
        <v>-4.560782593049666E-3</v>
      </c>
      <c r="M862">
        <v>27.524999999999999</v>
      </c>
      <c r="N862" s="35">
        <f t="shared" si="82"/>
        <v>1.7438655767484212E-2</v>
      </c>
      <c r="P862">
        <v>48.476909999999997</v>
      </c>
      <c r="Q862" s="35">
        <f t="shared" si="83"/>
        <v>-8.3634456074036002E-3</v>
      </c>
    </row>
    <row r="863" spans="1:17" x14ac:dyDescent="0.4">
      <c r="A863" s="87">
        <v>41796</v>
      </c>
      <c r="B863">
        <v>35.172629999999998</v>
      </c>
      <c r="C863" s="31">
        <f t="shared" si="78"/>
        <v>5.7717321678816599E-3</v>
      </c>
      <c r="D863">
        <v>1949.44</v>
      </c>
      <c r="E863" s="31">
        <f t="shared" si="79"/>
        <v>9.3873112278394159E-4</v>
      </c>
      <c r="G863">
        <v>15.786667</v>
      </c>
      <c r="H863" s="35">
        <f t="shared" si="80"/>
        <v>-1.2246663592764712E-2</v>
      </c>
      <c r="J863">
        <v>39.418522000000003</v>
      </c>
      <c r="K863" s="35">
        <f t="shared" si="81"/>
        <v>8.6934258976020546E-3</v>
      </c>
      <c r="M863">
        <v>28.004999000000002</v>
      </c>
      <c r="N863" s="35">
        <f t="shared" si="82"/>
        <v>-2.6780575853618781E-3</v>
      </c>
      <c r="P863">
        <v>48.071475999999997</v>
      </c>
      <c r="Q863" s="35">
        <f t="shared" si="83"/>
        <v>4.6003580168831205E-3</v>
      </c>
    </row>
    <row r="864" spans="1:17" x14ac:dyDescent="0.4">
      <c r="A864" s="87">
        <v>41799</v>
      </c>
      <c r="B864">
        <v>35.375636999999998</v>
      </c>
      <c r="C864" s="31">
        <f t="shared" si="78"/>
        <v>-4.6954066155755637E-3</v>
      </c>
      <c r="D864">
        <v>1951.27</v>
      </c>
      <c r="E864" s="31">
        <f t="shared" si="79"/>
        <v>-2.4599363491470589E-4</v>
      </c>
      <c r="G864">
        <v>15.593332999999999</v>
      </c>
      <c r="H864" s="35">
        <f t="shared" si="80"/>
        <v>-2.1804190290812098E-2</v>
      </c>
      <c r="J864">
        <v>39.761203999999999</v>
      </c>
      <c r="K864" s="35">
        <f t="shared" si="81"/>
        <v>-1.1629426513341346E-4</v>
      </c>
      <c r="M864">
        <v>27.93</v>
      </c>
      <c r="N864" s="35">
        <f t="shared" si="82"/>
        <v>5.907590404582946E-3</v>
      </c>
      <c r="P864">
        <v>48.292622000000001</v>
      </c>
      <c r="Q864" s="35">
        <f t="shared" si="83"/>
        <v>1.0875822812022909E-2</v>
      </c>
    </row>
    <row r="865" spans="1:17" x14ac:dyDescent="0.4">
      <c r="A865" s="87">
        <v>41800</v>
      </c>
      <c r="B865">
        <v>35.209533999999998</v>
      </c>
      <c r="C865" s="31">
        <f t="shared" si="78"/>
        <v>-1.533212566800795E-2</v>
      </c>
      <c r="D865">
        <v>1950.79</v>
      </c>
      <c r="E865" s="31">
        <f t="shared" si="79"/>
        <v>-3.5370285884179556E-3</v>
      </c>
      <c r="G865">
        <v>15.253333</v>
      </c>
      <c r="H865" s="35">
        <f t="shared" si="80"/>
        <v>-1.5515690898507205E-2</v>
      </c>
      <c r="J865">
        <v>39.75658</v>
      </c>
      <c r="K865" s="35">
        <f t="shared" si="81"/>
        <v>-1.6657142037871428E-2</v>
      </c>
      <c r="M865">
        <v>28.094999000000001</v>
      </c>
      <c r="N865" s="35">
        <f t="shared" si="82"/>
        <v>-2.8474818596719597E-3</v>
      </c>
      <c r="P865">
        <v>48.817844000000001</v>
      </c>
      <c r="Q865" s="35">
        <f t="shared" si="83"/>
        <v>-1.0570028451072203E-2</v>
      </c>
    </row>
    <row r="866" spans="1:17" x14ac:dyDescent="0.4">
      <c r="A866" s="87">
        <v>41801</v>
      </c>
      <c r="B866">
        <v>34.669696999999999</v>
      </c>
      <c r="C866" s="31">
        <f t="shared" si="78"/>
        <v>-4.9243868499917786E-3</v>
      </c>
      <c r="D866">
        <v>1943.89</v>
      </c>
      <c r="E866" s="31">
        <f t="shared" si="79"/>
        <v>-7.0888784859226596E-3</v>
      </c>
      <c r="G866">
        <v>15.016667</v>
      </c>
      <c r="H866" s="35">
        <f t="shared" si="80"/>
        <v>-9.9889009991365168E-3</v>
      </c>
      <c r="J866">
        <v>39.094349000000001</v>
      </c>
      <c r="K866" s="35">
        <f t="shared" si="81"/>
        <v>-1.4333043376678329E-2</v>
      </c>
      <c r="M866">
        <v>28.014999</v>
      </c>
      <c r="N866" s="35">
        <f t="shared" si="82"/>
        <v>1.0351633423224474E-2</v>
      </c>
      <c r="P866">
        <v>48.301837999999996</v>
      </c>
      <c r="Q866" s="35">
        <f t="shared" si="83"/>
        <v>1.0873685593496609E-2</v>
      </c>
    </row>
    <row r="867" spans="1:17" x14ac:dyDescent="0.4">
      <c r="A867" s="87">
        <v>41802</v>
      </c>
      <c r="B867">
        <v>34.49897</v>
      </c>
      <c r="C867" s="31">
        <f t="shared" si="78"/>
        <v>-2.0057120545917909E-3</v>
      </c>
      <c r="D867">
        <v>1930.11</v>
      </c>
      <c r="E867" s="31">
        <f t="shared" si="79"/>
        <v>3.1345363735746576E-3</v>
      </c>
      <c r="G867">
        <v>14.866667</v>
      </c>
      <c r="H867" s="35">
        <f t="shared" si="80"/>
        <v>1.3004461591828274E-2</v>
      </c>
      <c r="J867">
        <v>38.534008</v>
      </c>
      <c r="K867" s="35">
        <f t="shared" si="81"/>
        <v>-1.8024078886369761E-3</v>
      </c>
      <c r="M867">
        <v>28.305</v>
      </c>
      <c r="N867" s="35">
        <f t="shared" si="82"/>
        <v>1.5898215862921811E-2</v>
      </c>
      <c r="P867">
        <v>48.827057000000003</v>
      </c>
      <c r="Q867" s="35">
        <f t="shared" si="83"/>
        <v>-4.3404827778172643E-3</v>
      </c>
    </row>
    <row r="868" spans="1:17" x14ac:dyDescent="0.4">
      <c r="A868" s="87">
        <v>41803</v>
      </c>
      <c r="B868">
        <v>34.429774999999999</v>
      </c>
      <c r="C868" s="31">
        <f t="shared" si="78"/>
        <v>-9.3831574560096292E-4</v>
      </c>
      <c r="D868">
        <v>1936.16</v>
      </c>
      <c r="E868" s="31">
        <f t="shared" si="79"/>
        <v>8.3670771010654638E-4</v>
      </c>
      <c r="G868">
        <v>15.06</v>
      </c>
      <c r="H868" s="35">
        <f t="shared" si="80"/>
        <v>-6.4187915006640147E-3</v>
      </c>
      <c r="J868">
        <v>38.464554</v>
      </c>
      <c r="K868" s="35">
        <f t="shared" si="81"/>
        <v>2.2875606460950461E-3</v>
      </c>
      <c r="M868">
        <v>28.754999000000002</v>
      </c>
      <c r="N868" s="35">
        <f t="shared" si="82"/>
        <v>1.7388280903783023E-2</v>
      </c>
      <c r="P868">
        <v>48.615124000000002</v>
      </c>
      <c r="Q868" s="35">
        <f t="shared" si="83"/>
        <v>6.633861511903108E-3</v>
      </c>
    </row>
    <row r="869" spans="1:17" x14ac:dyDescent="0.4">
      <c r="A869" s="87">
        <v>41806</v>
      </c>
      <c r="B869">
        <v>34.397469000000001</v>
      </c>
      <c r="C869" s="31">
        <f t="shared" si="78"/>
        <v>7.2434689889537144E-3</v>
      </c>
      <c r="D869">
        <v>1937.78</v>
      </c>
      <c r="E869" s="31">
        <f t="shared" si="79"/>
        <v>2.1725892516178493E-3</v>
      </c>
      <c r="G869">
        <v>14.963333</v>
      </c>
      <c r="H869" s="35">
        <f t="shared" si="80"/>
        <v>1.3143261598201396E-2</v>
      </c>
      <c r="J869">
        <v>38.552543999999997</v>
      </c>
      <c r="K869" s="35">
        <f t="shared" si="81"/>
        <v>1.2612604760920665E-2</v>
      </c>
      <c r="M869">
        <v>29.254999000000002</v>
      </c>
      <c r="N869" s="35">
        <f t="shared" si="82"/>
        <v>1.8458417995502244E-2</v>
      </c>
      <c r="P869">
        <v>48.937629999999999</v>
      </c>
      <c r="Q869" s="35">
        <f t="shared" si="83"/>
        <v>-7.3431426899912859E-3</v>
      </c>
    </row>
    <row r="870" spans="1:17" x14ac:dyDescent="0.4">
      <c r="A870" s="87">
        <v>41807</v>
      </c>
      <c r="B870">
        <v>34.646625999999998</v>
      </c>
      <c r="C870" s="31">
        <f t="shared" si="78"/>
        <v>1.4915074270146983E-2</v>
      </c>
      <c r="D870">
        <v>1941.99</v>
      </c>
      <c r="E870" s="31">
        <f t="shared" si="79"/>
        <v>7.7188862970458188E-3</v>
      </c>
      <c r="G870">
        <v>15.16</v>
      </c>
      <c r="H870" s="35">
        <f t="shared" si="80"/>
        <v>1.0993865435356224E-2</v>
      </c>
      <c r="J870">
        <v>39.038792000000001</v>
      </c>
      <c r="K870" s="35">
        <f t="shared" si="81"/>
        <v>-4.270777640865633E-3</v>
      </c>
      <c r="M870">
        <v>29.795000000000002</v>
      </c>
      <c r="N870" s="35">
        <f t="shared" si="82"/>
        <v>1.0069139117301095E-3</v>
      </c>
      <c r="P870">
        <v>48.578274</v>
      </c>
      <c r="Q870" s="35">
        <f t="shared" si="83"/>
        <v>5.6891687835592059E-4</v>
      </c>
    </row>
    <row r="871" spans="1:17" x14ac:dyDescent="0.4">
      <c r="A871" s="87">
        <v>41808</v>
      </c>
      <c r="B871">
        <v>35.163383000000003</v>
      </c>
      <c r="C871" s="31">
        <f t="shared" si="78"/>
        <v>-7.4791438582574405E-3</v>
      </c>
      <c r="D871">
        <v>1956.98</v>
      </c>
      <c r="E871" s="31">
        <f t="shared" si="79"/>
        <v>1.2774785639096977E-3</v>
      </c>
      <c r="G871">
        <v>15.326667</v>
      </c>
      <c r="H871" s="35">
        <f t="shared" si="80"/>
        <v>-1.8486341485725498E-2</v>
      </c>
      <c r="J871">
        <v>38.872065999999997</v>
      </c>
      <c r="K871" s="35">
        <f t="shared" si="81"/>
        <v>-4.7661474952215949E-4</v>
      </c>
      <c r="M871">
        <v>29.825001</v>
      </c>
      <c r="N871" s="35">
        <f t="shared" si="82"/>
        <v>-1.52556574935237E-2</v>
      </c>
      <c r="P871">
        <v>48.605910999999999</v>
      </c>
      <c r="Q871" s="35">
        <f t="shared" si="83"/>
        <v>-1.0995267633189757E-2</v>
      </c>
    </row>
    <row r="872" spans="1:17" x14ac:dyDescent="0.4">
      <c r="A872" s="87">
        <v>41809</v>
      </c>
      <c r="B872">
        <v>34.900390999999999</v>
      </c>
      <c r="C872" s="31">
        <f t="shared" si="78"/>
        <v>-7.1387738893812424E-3</v>
      </c>
      <c r="D872">
        <v>1959.48</v>
      </c>
      <c r="E872" s="31">
        <f t="shared" si="79"/>
        <v>1.7300508298119259E-3</v>
      </c>
      <c r="G872">
        <v>15.043333000000001</v>
      </c>
      <c r="H872" s="35">
        <f t="shared" si="80"/>
        <v>-1.7061777466469759E-2</v>
      </c>
      <c r="J872">
        <v>38.853538999999998</v>
      </c>
      <c r="K872" s="35">
        <f t="shared" si="81"/>
        <v>3.5755558843688722E-3</v>
      </c>
      <c r="M872">
        <v>29.370000999999998</v>
      </c>
      <c r="N872" s="35">
        <f t="shared" si="82"/>
        <v>2.3833843247060252E-3</v>
      </c>
      <c r="P872">
        <v>48.071475999999997</v>
      </c>
      <c r="Q872" s="35">
        <f t="shared" si="83"/>
        <v>-1.3609338727190315E-2</v>
      </c>
    </row>
    <row r="873" spans="1:17" x14ac:dyDescent="0.4">
      <c r="A873" s="87">
        <v>41810</v>
      </c>
      <c r="B873">
        <v>34.651245000000003</v>
      </c>
      <c r="C873" s="31">
        <f t="shared" si="78"/>
        <v>4.6601500176977019E-3</v>
      </c>
      <c r="D873">
        <v>1962.87</v>
      </c>
      <c r="E873" s="31">
        <f t="shared" si="79"/>
        <v>-1.3245910325186637E-4</v>
      </c>
      <c r="G873">
        <v>14.786667</v>
      </c>
      <c r="H873" s="35">
        <f t="shared" si="80"/>
        <v>1.4652794980775589E-2</v>
      </c>
      <c r="J873">
        <v>38.992462000000003</v>
      </c>
      <c r="K873" s="35">
        <f t="shared" si="81"/>
        <v>-2.2561796687781003E-3</v>
      </c>
      <c r="M873">
        <v>29.440000999999999</v>
      </c>
      <c r="N873" s="35">
        <f t="shared" si="82"/>
        <v>-7.3030228497613621E-3</v>
      </c>
      <c r="P873">
        <v>47.417254999999997</v>
      </c>
      <c r="Q873" s="35">
        <f t="shared" si="83"/>
        <v>-9.910569475183666E-3</v>
      </c>
    </row>
    <row r="874" spans="1:17" x14ac:dyDescent="0.4">
      <c r="A874" s="87">
        <v>41813</v>
      </c>
      <c r="B874">
        <v>34.812725</v>
      </c>
      <c r="C874" s="31">
        <f t="shared" si="78"/>
        <v>-6.2293888226215843E-3</v>
      </c>
      <c r="D874">
        <v>1962.61</v>
      </c>
      <c r="E874" s="31">
        <f t="shared" si="79"/>
        <v>-6.4353080846423294E-3</v>
      </c>
      <c r="G874">
        <v>15.003333</v>
      </c>
      <c r="H874" s="35">
        <f t="shared" si="80"/>
        <v>-4.4434126737038808E-3</v>
      </c>
      <c r="J874">
        <v>38.904488000000001</v>
      </c>
      <c r="K874" s="35">
        <f t="shared" si="81"/>
        <v>-8.2134225747939136E-3</v>
      </c>
      <c r="M874">
        <v>29.225000000000001</v>
      </c>
      <c r="N874" s="35">
        <f t="shared" si="82"/>
        <v>-1.0778443113772499E-2</v>
      </c>
      <c r="P874">
        <v>46.947322999999997</v>
      </c>
      <c r="Q874" s="35">
        <f t="shared" si="83"/>
        <v>-3.1403494508088869E-3</v>
      </c>
    </row>
    <row r="875" spans="1:17" x14ac:dyDescent="0.4">
      <c r="A875" s="87">
        <v>41814</v>
      </c>
      <c r="B875">
        <v>34.595863000000001</v>
      </c>
      <c r="C875" s="31">
        <f t="shared" si="78"/>
        <v>1.9872318259556061E-2</v>
      </c>
      <c r="D875">
        <v>1949.98</v>
      </c>
      <c r="E875" s="31">
        <f t="shared" si="79"/>
        <v>4.8974861280628289E-3</v>
      </c>
      <c r="G875">
        <v>14.936667</v>
      </c>
      <c r="H875" s="35">
        <f t="shared" si="80"/>
        <v>2.4101762461464758E-2</v>
      </c>
      <c r="J875">
        <v>38.584949000000002</v>
      </c>
      <c r="K875" s="35">
        <f t="shared" si="81"/>
        <v>-5.4005773080068814E-3</v>
      </c>
      <c r="M875">
        <v>28.91</v>
      </c>
      <c r="N875" s="35">
        <f t="shared" si="82"/>
        <v>2.3175371843652651E-2</v>
      </c>
      <c r="P875">
        <v>46.799892</v>
      </c>
      <c r="Q875" s="35">
        <f t="shared" si="83"/>
        <v>-1.0238228754886915E-2</v>
      </c>
    </row>
    <row r="876" spans="1:17" x14ac:dyDescent="0.4">
      <c r="A876" s="87">
        <v>41815</v>
      </c>
      <c r="B876">
        <v>35.283363000000001</v>
      </c>
      <c r="C876" s="31">
        <f t="shared" si="78"/>
        <v>5.099627266255795E-3</v>
      </c>
      <c r="D876">
        <v>1959.53</v>
      </c>
      <c r="E876" s="31">
        <f t="shared" si="79"/>
        <v>-1.178854112976043E-3</v>
      </c>
      <c r="G876">
        <v>15.296666999999999</v>
      </c>
      <c r="H876" s="35">
        <f t="shared" si="80"/>
        <v>-5.6657440473796353E-3</v>
      </c>
      <c r="J876">
        <v>38.376567999999999</v>
      </c>
      <c r="K876" s="35">
        <f t="shared" si="81"/>
        <v>6.0336296877831026E-4</v>
      </c>
      <c r="M876">
        <v>29.58</v>
      </c>
      <c r="N876" s="35">
        <f t="shared" si="82"/>
        <v>1.6899932386752977E-4</v>
      </c>
      <c r="P876">
        <v>46.320743999999998</v>
      </c>
      <c r="Q876" s="35">
        <f t="shared" si="83"/>
        <v>-9.9463212421631118E-3</v>
      </c>
    </row>
    <row r="877" spans="1:17" x14ac:dyDescent="0.4">
      <c r="A877" s="87">
        <v>41816</v>
      </c>
      <c r="B877">
        <v>35.463295000000002</v>
      </c>
      <c r="C877" s="31">
        <f t="shared" si="78"/>
        <v>1.0668974780826236E-2</v>
      </c>
      <c r="D877">
        <v>1957.22</v>
      </c>
      <c r="E877" s="31">
        <f t="shared" si="79"/>
        <v>1.9108735860046439E-3</v>
      </c>
      <c r="G877">
        <v>15.21</v>
      </c>
      <c r="H877" s="35">
        <f t="shared" si="80"/>
        <v>-4.3833004602236687E-4</v>
      </c>
      <c r="J877">
        <v>38.399723000000002</v>
      </c>
      <c r="K877" s="35">
        <f t="shared" si="81"/>
        <v>-8.0800582858372369E-3</v>
      </c>
      <c r="M877">
        <v>29.584999</v>
      </c>
      <c r="N877" s="35">
        <f t="shared" si="82"/>
        <v>5.4082138045703039E-3</v>
      </c>
      <c r="P877">
        <v>45.860022999999998</v>
      </c>
      <c r="Q877" s="35">
        <f t="shared" si="83"/>
        <v>1.3662880195241162E-2</v>
      </c>
    </row>
    <row r="878" spans="1:17" x14ac:dyDescent="0.4">
      <c r="A878" s="87">
        <v>41817</v>
      </c>
      <c r="B878">
        <v>35.841652000000003</v>
      </c>
      <c r="C878" s="31">
        <f t="shared" si="78"/>
        <v>-1.6735277715437078E-3</v>
      </c>
      <c r="D878">
        <v>1960.96</v>
      </c>
      <c r="E878" s="31">
        <f t="shared" si="79"/>
        <v>-3.7226664490862547E-4</v>
      </c>
      <c r="G878">
        <v>15.203333000000001</v>
      </c>
      <c r="H878" s="35">
        <f t="shared" si="80"/>
        <v>1.9732515232021401E-3</v>
      </c>
      <c r="J878">
        <v>38.089450999999997</v>
      </c>
      <c r="K878" s="35">
        <f t="shared" si="81"/>
        <v>4.8629212324430753E-3</v>
      </c>
      <c r="M878">
        <v>29.745000999999998</v>
      </c>
      <c r="N878" s="35">
        <f t="shared" si="82"/>
        <v>0</v>
      </c>
      <c r="P878">
        <v>46.486603000000002</v>
      </c>
      <c r="Q878" s="35">
        <f t="shared" si="83"/>
        <v>4.3607617446256462E-3</v>
      </c>
    </row>
    <row r="879" spans="1:17" x14ac:dyDescent="0.4">
      <c r="A879" s="87">
        <v>41820</v>
      </c>
      <c r="B879">
        <v>35.781669999999998</v>
      </c>
      <c r="C879" s="31">
        <f t="shared" si="78"/>
        <v>5.8028035024636571E-3</v>
      </c>
      <c r="D879">
        <v>1960.23</v>
      </c>
      <c r="E879" s="31">
        <f t="shared" si="79"/>
        <v>6.6777878106140188E-3</v>
      </c>
      <c r="G879">
        <v>15.233333</v>
      </c>
      <c r="H879" s="35">
        <f t="shared" si="80"/>
        <v>4.3763895924812182E-3</v>
      </c>
      <c r="J879">
        <v>38.274676999999997</v>
      </c>
      <c r="K879" s="35">
        <f t="shared" si="81"/>
        <v>1.6213043417714644E-2</v>
      </c>
      <c r="M879">
        <v>29.745000999999998</v>
      </c>
      <c r="N879" s="35">
        <f t="shared" si="82"/>
        <v>1.327947509566401E-2</v>
      </c>
      <c r="P879">
        <v>46.689320000000002</v>
      </c>
      <c r="Q879" s="35">
        <f t="shared" si="83"/>
        <v>-2.9603129794994318E-3</v>
      </c>
    </row>
    <row r="880" spans="1:17" x14ac:dyDescent="0.4">
      <c r="A880" s="87">
        <v>41821</v>
      </c>
      <c r="B880">
        <v>35.989303999999997</v>
      </c>
      <c r="C880" s="31">
        <f t="shared" si="78"/>
        <v>-2.692411056351519E-3</v>
      </c>
      <c r="D880">
        <v>1973.32</v>
      </c>
      <c r="E880" s="31">
        <f t="shared" si="79"/>
        <v>6.5878823505561928E-4</v>
      </c>
      <c r="G880">
        <v>15.3</v>
      </c>
      <c r="H880" s="35">
        <f t="shared" si="80"/>
        <v>-1.5686274509803935E-2</v>
      </c>
      <c r="J880">
        <v>38.895226000000001</v>
      </c>
      <c r="K880" s="35">
        <f t="shared" si="81"/>
        <v>9.5230196117121208E-4</v>
      </c>
      <c r="M880">
        <v>30.139999</v>
      </c>
      <c r="N880" s="35">
        <f t="shared" si="82"/>
        <v>-1.6921035730624874E-2</v>
      </c>
      <c r="P880">
        <v>46.551105</v>
      </c>
      <c r="Q880" s="35">
        <f t="shared" si="83"/>
        <v>-2.9692313426287406E-3</v>
      </c>
    </row>
    <row r="881" spans="1:17" x14ac:dyDescent="0.4">
      <c r="A881" s="87">
        <v>41822</v>
      </c>
      <c r="B881">
        <v>35.892406000000001</v>
      </c>
      <c r="C881" s="31">
        <f t="shared" si="78"/>
        <v>8.4843573874652106E-3</v>
      </c>
      <c r="D881">
        <v>1974.62</v>
      </c>
      <c r="E881" s="31">
        <f t="shared" si="79"/>
        <v>5.4795353029950897E-3</v>
      </c>
      <c r="G881">
        <v>15.06</v>
      </c>
      <c r="H881" s="35">
        <f t="shared" si="80"/>
        <v>3.0987184594953469E-2</v>
      </c>
      <c r="J881">
        <v>38.932265999999998</v>
      </c>
      <c r="K881" s="35">
        <f t="shared" si="81"/>
        <v>1.3322060421553733E-2</v>
      </c>
      <c r="M881">
        <v>29.629999000000002</v>
      </c>
      <c r="N881" s="35">
        <f t="shared" si="82"/>
        <v>1.6706075487886395E-2</v>
      </c>
      <c r="P881">
        <v>46.412883999999998</v>
      </c>
      <c r="Q881" s="35">
        <f t="shared" si="83"/>
        <v>4.566339812022863E-3</v>
      </c>
    </row>
    <row r="882" spans="1:17" x14ac:dyDescent="0.4">
      <c r="A882" s="87">
        <v>41823</v>
      </c>
      <c r="B882">
        <v>36.196930000000002</v>
      </c>
      <c r="C882" s="31">
        <f t="shared" si="78"/>
        <v>2.5494151023304967E-3</v>
      </c>
      <c r="D882">
        <v>1985.44</v>
      </c>
      <c r="E882" s="31">
        <f t="shared" si="79"/>
        <v>-3.9235635425900368E-3</v>
      </c>
      <c r="G882">
        <v>15.526667</v>
      </c>
      <c r="H882" s="35">
        <f t="shared" si="80"/>
        <v>-9.6607984186174896E-3</v>
      </c>
      <c r="J882">
        <v>39.450924000000001</v>
      </c>
      <c r="K882" s="35">
        <f t="shared" si="81"/>
        <v>-7.7470935788475003E-3</v>
      </c>
      <c r="M882">
        <v>30.125</v>
      </c>
      <c r="N882" s="35">
        <f t="shared" si="82"/>
        <v>-1.5269676348547713E-2</v>
      </c>
      <c r="P882">
        <v>46.624820999999997</v>
      </c>
      <c r="Q882" s="35">
        <f t="shared" si="83"/>
        <v>-1.4229352215636364E-2</v>
      </c>
    </row>
    <row r="883" spans="1:17" x14ac:dyDescent="0.4">
      <c r="A883" s="87">
        <v>41827</v>
      </c>
      <c r="B883">
        <v>36.289211000000002</v>
      </c>
      <c r="C883" s="31">
        <f t="shared" si="78"/>
        <v>-1.2460425221149089E-2</v>
      </c>
      <c r="D883">
        <v>1977.65</v>
      </c>
      <c r="E883" s="31">
        <f t="shared" si="79"/>
        <v>-7.048770004803708E-3</v>
      </c>
      <c r="G883">
        <v>15.376666999999999</v>
      </c>
      <c r="H883" s="35">
        <f t="shared" si="80"/>
        <v>3.9020159570341542E-3</v>
      </c>
      <c r="J883">
        <v>39.145294</v>
      </c>
      <c r="K883" s="35">
        <f t="shared" si="81"/>
        <v>-4.022322581100011E-3</v>
      </c>
      <c r="M883">
        <v>29.665001</v>
      </c>
      <c r="N883" s="35">
        <f t="shared" si="82"/>
        <v>-1.8708915600575901E-2</v>
      </c>
      <c r="P883">
        <v>45.961379999999998</v>
      </c>
      <c r="Q883" s="35">
        <f t="shared" si="83"/>
        <v>-5.0119905015905833E-3</v>
      </c>
    </row>
    <row r="884" spans="1:17" x14ac:dyDescent="0.4">
      <c r="A884" s="87">
        <v>41828</v>
      </c>
      <c r="B884">
        <v>35.837032000000001</v>
      </c>
      <c r="C884" s="31">
        <f t="shared" si="78"/>
        <v>1.3132532850376598E-2</v>
      </c>
      <c r="D884">
        <v>1963.71</v>
      </c>
      <c r="E884" s="31">
        <f t="shared" si="79"/>
        <v>4.6442702843087274E-3</v>
      </c>
      <c r="G884">
        <v>15.436667</v>
      </c>
      <c r="H884" s="35">
        <f t="shared" si="80"/>
        <v>-6.4780823476983643E-4</v>
      </c>
      <c r="J884">
        <v>38.987839000000001</v>
      </c>
      <c r="K884" s="35">
        <f t="shared" si="81"/>
        <v>0</v>
      </c>
      <c r="M884">
        <v>29.110001</v>
      </c>
      <c r="N884" s="35">
        <f t="shared" si="82"/>
        <v>2.9027790139890337E-2</v>
      </c>
      <c r="P884">
        <v>45.731022000000003</v>
      </c>
      <c r="Q884" s="35">
        <f t="shared" si="83"/>
        <v>-8.6640093020444748E-3</v>
      </c>
    </row>
    <row r="885" spans="1:17" x14ac:dyDescent="0.4">
      <c r="A885" s="87">
        <v>41829</v>
      </c>
      <c r="B885">
        <v>36.307662999999998</v>
      </c>
      <c r="C885" s="31">
        <f t="shared" si="78"/>
        <v>-1.5122455003506965E-2</v>
      </c>
      <c r="D885">
        <v>1972.83</v>
      </c>
      <c r="E885" s="31">
        <f t="shared" si="79"/>
        <v>-4.1311212826243846E-3</v>
      </c>
      <c r="G885">
        <v>15.426667</v>
      </c>
      <c r="H885" s="35">
        <f t="shared" si="80"/>
        <v>-2.1175474909778016E-2</v>
      </c>
      <c r="J885">
        <v>38.987839000000001</v>
      </c>
      <c r="K885" s="35">
        <f t="shared" si="81"/>
        <v>-1.9479612604330242E-2</v>
      </c>
      <c r="M885">
        <v>29.954999999999998</v>
      </c>
      <c r="N885" s="35">
        <f t="shared" si="82"/>
        <v>-2.8709764646970354E-2</v>
      </c>
      <c r="P885">
        <v>45.334808000000002</v>
      </c>
      <c r="Q885" s="35">
        <f t="shared" si="83"/>
        <v>-6.097566355635603E-3</v>
      </c>
    </row>
    <row r="886" spans="1:17" x14ac:dyDescent="0.4">
      <c r="A886" s="87">
        <v>41830</v>
      </c>
      <c r="B886">
        <v>35.758602000000003</v>
      </c>
      <c r="C886" s="31">
        <f t="shared" si="78"/>
        <v>-2.7097535860044404E-3</v>
      </c>
      <c r="D886">
        <v>1964.68</v>
      </c>
      <c r="E886" s="31">
        <f t="shared" si="79"/>
        <v>1.4709774619784761E-3</v>
      </c>
      <c r="G886">
        <v>15.1</v>
      </c>
      <c r="H886" s="35">
        <f t="shared" si="80"/>
        <v>-8.8300000000000253E-3</v>
      </c>
      <c r="J886">
        <v>38.228371000000003</v>
      </c>
      <c r="K886" s="35">
        <f t="shared" si="81"/>
        <v>-1.1507945237844529E-2</v>
      </c>
      <c r="M886">
        <v>29.094999000000001</v>
      </c>
      <c r="N886" s="35">
        <f t="shared" si="82"/>
        <v>9.4518649064052919E-3</v>
      </c>
      <c r="P886">
        <v>45.058376000000003</v>
      </c>
      <c r="Q886" s="35">
        <f t="shared" si="83"/>
        <v>-4.0900719546572038E-3</v>
      </c>
    </row>
    <row r="887" spans="1:17" x14ac:dyDescent="0.4">
      <c r="A887" s="87">
        <v>41831</v>
      </c>
      <c r="B887">
        <v>35.661704999999998</v>
      </c>
      <c r="C887" s="31">
        <f t="shared" si="78"/>
        <v>8.5393281112050093E-3</v>
      </c>
      <c r="D887">
        <v>1967.57</v>
      </c>
      <c r="E887" s="31">
        <f t="shared" si="79"/>
        <v>4.8435379681535974E-3</v>
      </c>
      <c r="G887">
        <v>14.966666999999999</v>
      </c>
      <c r="H887" s="35">
        <f t="shared" si="80"/>
        <v>2.8062360176784849E-2</v>
      </c>
      <c r="J887">
        <v>37.788440999999999</v>
      </c>
      <c r="K887" s="35">
        <f t="shared" si="81"/>
        <v>1.593053283145614E-3</v>
      </c>
      <c r="M887">
        <v>29.370000999999998</v>
      </c>
      <c r="N887" s="35">
        <f t="shared" si="82"/>
        <v>4.0857676511485298E-3</v>
      </c>
      <c r="P887">
        <v>44.874084000000003</v>
      </c>
      <c r="Q887" s="35">
        <f t="shared" si="83"/>
        <v>3.1211467180031951E-2</v>
      </c>
    </row>
    <row r="888" spans="1:17" x14ac:dyDescent="0.4">
      <c r="A888" s="87">
        <v>41834</v>
      </c>
      <c r="B888">
        <v>35.966231999999998</v>
      </c>
      <c r="C888" s="31">
        <f t="shared" si="78"/>
        <v>1.0263794105537793E-3</v>
      </c>
      <c r="D888">
        <v>1977.1</v>
      </c>
      <c r="E888" s="31">
        <f t="shared" si="79"/>
        <v>-1.9321228061301586E-3</v>
      </c>
      <c r="G888">
        <v>15.386666999999999</v>
      </c>
      <c r="H888" s="35">
        <f t="shared" si="80"/>
        <v>8.232192196009713E-3</v>
      </c>
      <c r="J888">
        <v>37.848640000000003</v>
      </c>
      <c r="K888" s="35">
        <f t="shared" si="81"/>
        <v>-1.2724816532377383E-2</v>
      </c>
      <c r="M888">
        <v>29.49</v>
      </c>
      <c r="N888" s="35">
        <f t="shared" si="82"/>
        <v>-1.034252288911486E-2</v>
      </c>
      <c r="P888">
        <v>46.27467</v>
      </c>
      <c r="Q888" s="35">
        <f t="shared" si="83"/>
        <v>-2.0708910511949608E-2</v>
      </c>
    </row>
    <row r="889" spans="1:17" x14ac:dyDescent="0.4">
      <c r="A889" s="87">
        <v>41835</v>
      </c>
      <c r="B889">
        <v>36.003146999999998</v>
      </c>
      <c r="C889" s="31">
        <f t="shared" si="78"/>
        <v>-1.422514537409739E-2</v>
      </c>
      <c r="D889">
        <v>1973.28</v>
      </c>
      <c r="E889" s="31">
        <f t="shared" si="79"/>
        <v>4.201127057488022E-3</v>
      </c>
      <c r="G889">
        <v>15.513332999999999</v>
      </c>
      <c r="H889" s="35">
        <f t="shared" si="80"/>
        <v>-9.8839495033078931E-3</v>
      </c>
      <c r="J889">
        <v>37.367023000000003</v>
      </c>
      <c r="K889" s="35">
        <f t="shared" si="81"/>
        <v>-4.957338988444567E-3</v>
      </c>
      <c r="M889">
        <v>29.184999000000001</v>
      </c>
      <c r="N889" s="35">
        <f t="shared" si="82"/>
        <v>-1.7646017394072878E-2</v>
      </c>
      <c r="P889">
        <v>45.316372000000001</v>
      </c>
      <c r="Q889" s="35">
        <f t="shared" si="83"/>
        <v>1.8301332683913684E-3</v>
      </c>
    </row>
    <row r="890" spans="1:17" x14ac:dyDescent="0.4">
      <c r="A890" s="87">
        <v>41836</v>
      </c>
      <c r="B890">
        <v>35.490997</v>
      </c>
      <c r="C890" s="31">
        <f t="shared" si="78"/>
        <v>-5.0705253504149004E-3</v>
      </c>
      <c r="D890">
        <v>1981.57</v>
      </c>
      <c r="E890" s="31">
        <f t="shared" si="79"/>
        <v>-1.1834050777918543E-2</v>
      </c>
      <c r="G890">
        <v>15.36</v>
      </c>
      <c r="H890" s="35">
        <f t="shared" si="80"/>
        <v>1.7144075520833409E-2</v>
      </c>
      <c r="J890">
        <v>37.181781999999998</v>
      </c>
      <c r="K890" s="35">
        <f t="shared" si="81"/>
        <v>-3.6120915345047261E-3</v>
      </c>
      <c r="M890">
        <v>28.67</v>
      </c>
      <c r="N890" s="35">
        <f t="shared" si="82"/>
        <v>-5.9295430763865262E-3</v>
      </c>
      <c r="P890">
        <v>45.399307</v>
      </c>
      <c r="Q890" s="35">
        <f t="shared" si="83"/>
        <v>-1.8267899992393958E-3</v>
      </c>
    </row>
    <row r="891" spans="1:17" x14ac:dyDescent="0.4">
      <c r="A891" s="87">
        <v>41837</v>
      </c>
      <c r="B891">
        <v>35.311039000000001</v>
      </c>
      <c r="C891" s="31">
        <f t="shared" si="78"/>
        <v>1.2936322830942459E-2</v>
      </c>
      <c r="D891">
        <v>1958.12</v>
      </c>
      <c r="E891" s="31">
        <f t="shared" si="79"/>
        <v>1.0264948011357904E-2</v>
      </c>
      <c r="G891">
        <v>15.623333000000001</v>
      </c>
      <c r="H891" s="35">
        <f t="shared" si="80"/>
        <v>1.7495242532435312E-2</v>
      </c>
      <c r="J891">
        <v>37.047477999999998</v>
      </c>
      <c r="K891" s="35">
        <f t="shared" si="81"/>
        <v>8.1251684662583951E-3</v>
      </c>
      <c r="M891">
        <v>28.5</v>
      </c>
      <c r="N891" s="35">
        <f t="shared" si="82"/>
        <v>2.8245614035087709E-2</v>
      </c>
      <c r="P891">
        <v>45.316372000000001</v>
      </c>
      <c r="Q891" s="35">
        <f t="shared" si="83"/>
        <v>1.6876748209234346E-2</v>
      </c>
    </row>
    <row r="892" spans="1:17" x14ac:dyDescent="0.4">
      <c r="A892" s="87">
        <v>41838</v>
      </c>
      <c r="B892">
        <v>35.767834000000001</v>
      </c>
      <c r="C892" s="31">
        <f t="shared" si="78"/>
        <v>-9.0300967064429367E-3</v>
      </c>
      <c r="D892">
        <v>1978.22</v>
      </c>
      <c r="E892" s="31">
        <f t="shared" si="79"/>
        <v>-2.3202677154208927E-3</v>
      </c>
      <c r="G892">
        <v>15.896667000000001</v>
      </c>
      <c r="H892" s="35">
        <f t="shared" si="80"/>
        <v>1.6775025859194145E-2</v>
      </c>
      <c r="J892">
        <v>37.348495</v>
      </c>
      <c r="K892" s="35">
        <f t="shared" si="81"/>
        <v>-2.9757825583064694E-3</v>
      </c>
      <c r="M892">
        <v>29.305</v>
      </c>
      <c r="N892" s="35">
        <f t="shared" si="82"/>
        <v>5.9716771881931658E-3</v>
      </c>
      <c r="P892">
        <v>46.081164999999999</v>
      </c>
      <c r="Q892" s="35">
        <f t="shared" si="83"/>
        <v>-1.6196574023247812E-2</v>
      </c>
    </row>
    <row r="893" spans="1:17" x14ac:dyDescent="0.4">
      <c r="A893" s="87">
        <v>41841</v>
      </c>
      <c r="B893">
        <v>35.444847000000003</v>
      </c>
      <c r="C893" s="31">
        <f t="shared" si="78"/>
        <v>2.8636602663285981E-3</v>
      </c>
      <c r="D893">
        <v>1973.63</v>
      </c>
      <c r="E893" s="31">
        <f t="shared" si="79"/>
        <v>5.016137776584194E-3</v>
      </c>
      <c r="G893">
        <v>16.163333999999999</v>
      </c>
      <c r="H893" s="35">
        <f t="shared" si="80"/>
        <v>-2.4747988255393459E-3</v>
      </c>
      <c r="J893">
        <v>37.237354000000003</v>
      </c>
      <c r="K893" s="35">
        <f t="shared" si="81"/>
        <v>2.2509252402842472E-2</v>
      </c>
      <c r="M893">
        <v>29.48</v>
      </c>
      <c r="N893" s="35">
        <f t="shared" si="82"/>
        <v>2.2048812754409806E-2</v>
      </c>
      <c r="P893">
        <v>45.334808000000002</v>
      </c>
      <c r="Q893" s="35">
        <f t="shared" si="83"/>
        <v>-6.910738433038157E-3</v>
      </c>
    </row>
    <row r="894" spans="1:17" x14ac:dyDescent="0.4">
      <c r="A894" s="87">
        <v>41842</v>
      </c>
      <c r="B894">
        <v>35.546348999999999</v>
      </c>
      <c r="C894" s="31">
        <f t="shared" si="78"/>
        <v>4.2839280062209086E-3</v>
      </c>
      <c r="D894">
        <v>1983.53</v>
      </c>
      <c r="E894" s="31">
        <f t="shared" si="79"/>
        <v>1.7544478782776254E-3</v>
      </c>
      <c r="G894">
        <v>16.123332999999999</v>
      </c>
      <c r="H894" s="35">
        <f t="shared" si="80"/>
        <v>8.270002238371187E-4</v>
      </c>
      <c r="J894">
        <v>38.075538999999999</v>
      </c>
      <c r="K894" s="35">
        <f t="shared" si="81"/>
        <v>6.0823827077010543E-4</v>
      </c>
      <c r="M894">
        <v>30.129999000000002</v>
      </c>
      <c r="N894" s="35">
        <f t="shared" si="82"/>
        <v>6.1401263239337384E-3</v>
      </c>
      <c r="P894">
        <v>45.021510999999997</v>
      </c>
      <c r="Q894" s="35">
        <f t="shared" si="83"/>
        <v>-4.0932433387230859E-3</v>
      </c>
    </row>
    <row r="895" spans="1:17" x14ac:dyDescent="0.4">
      <c r="A895" s="87">
        <v>41843</v>
      </c>
      <c r="B895">
        <v>35.698627000000002</v>
      </c>
      <c r="C895" s="31">
        <f t="shared" si="78"/>
        <v>1.5897222041620848E-2</v>
      </c>
      <c r="D895">
        <v>1987.01</v>
      </c>
      <c r="E895" s="31">
        <f t="shared" si="79"/>
        <v>4.8817066849186832E-4</v>
      </c>
      <c r="G895">
        <v>16.136666999999999</v>
      </c>
      <c r="H895" s="35">
        <f t="shared" si="80"/>
        <v>8.0355193547713477E-2</v>
      </c>
      <c r="J895">
        <v>38.098697999999999</v>
      </c>
      <c r="K895" s="35">
        <f t="shared" si="81"/>
        <v>1.1912375588268099E-2</v>
      </c>
      <c r="M895">
        <v>30.315000999999999</v>
      </c>
      <c r="N895" s="35">
        <f t="shared" si="82"/>
        <v>0.1471219149885564</v>
      </c>
      <c r="P895">
        <v>44.837226999999999</v>
      </c>
      <c r="Q895" s="35">
        <f t="shared" si="83"/>
        <v>3.493681712296783E-3</v>
      </c>
    </row>
    <row r="896" spans="1:17" x14ac:dyDescent="0.4">
      <c r="A896" s="87">
        <v>41844</v>
      </c>
      <c r="B896">
        <v>36.266136000000003</v>
      </c>
      <c r="C896" s="31">
        <f t="shared" si="78"/>
        <v>-1.1195706098934818E-2</v>
      </c>
      <c r="D896">
        <v>1987.98</v>
      </c>
      <c r="E896" s="31">
        <f t="shared" si="79"/>
        <v>-4.849143351542822E-3</v>
      </c>
      <c r="G896">
        <v>17.433332</v>
      </c>
      <c r="H896" s="35">
        <f t="shared" si="80"/>
        <v>1.7208987931852965E-3</v>
      </c>
      <c r="J896">
        <v>38.552543999999997</v>
      </c>
      <c r="K896" s="35">
        <f t="shared" si="81"/>
        <v>-8.9729720560075041E-2</v>
      </c>
      <c r="M896">
        <v>34.775002000000001</v>
      </c>
      <c r="N896" s="35">
        <f t="shared" si="82"/>
        <v>-6.3264410452083053E-3</v>
      </c>
      <c r="P896">
        <v>44.993873999999998</v>
      </c>
      <c r="Q896" s="35">
        <f t="shared" si="83"/>
        <v>-1.822665903362752E-2</v>
      </c>
    </row>
    <row r="897" spans="1:17" x14ac:dyDescent="0.4">
      <c r="A897" s="87">
        <v>41845</v>
      </c>
      <c r="B897">
        <v>35.860111000000003</v>
      </c>
      <c r="C897" s="31">
        <f t="shared" si="78"/>
        <v>8.7494151928306438E-3</v>
      </c>
      <c r="D897">
        <v>1978.34</v>
      </c>
      <c r="E897" s="31">
        <f t="shared" si="79"/>
        <v>2.8812034331821815E-4</v>
      </c>
      <c r="G897">
        <v>17.463332999999999</v>
      </c>
      <c r="H897" s="35">
        <f t="shared" si="80"/>
        <v>1.9278450453873899E-2</v>
      </c>
      <c r="J897">
        <v>35.093235</v>
      </c>
      <c r="K897" s="35">
        <f t="shared" si="81"/>
        <v>1.794645036286904E-2</v>
      </c>
      <c r="M897">
        <v>34.555</v>
      </c>
      <c r="N897" s="35">
        <f t="shared" si="82"/>
        <v>7.5242077846910879E-3</v>
      </c>
      <c r="P897">
        <v>44.173786</v>
      </c>
      <c r="Q897" s="35">
        <f t="shared" si="83"/>
        <v>-2.1276532647665689E-2</v>
      </c>
    </row>
    <row r="898" spans="1:17" x14ac:dyDescent="0.4">
      <c r="A898" s="87">
        <v>41848</v>
      </c>
      <c r="B898">
        <v>36.173865999999997</v>
      </c>
      <c r="C898" s="31">
        <f t="shared" si="78"/>
        <v>-3.8267129092588582E-3</v>
      </c>
      <c r="D898">
        <v>1978.91</v>
      </c>
      <c r="E898" s="31">
        <f t="shared" si="79"/>
        <v>-4.5277450717819585E-3</v>
      </c>
      <c r="G898">
        <v>17.799999</v>
      </c>
      <c r="H898" s="35">
        <f t="shared" si="80"/>
        <v>2.621741720322532E-3</v>
      </c>
      <c r="J898">
        <v>35.723033999999998</v>
      </c>
      <c r="K898" s="35">
        <f t="shared" si="81"/>
        <v>3.3707943171904513E-3</v>
      </c>
      <c r="M898">
        <v>34.814999</v>
      </c>
      <c r="N898" s="35">
        <f t="shared" si="82"/>
        <v>-1.1202068395865832E-2</v>
      </c>
      <c r="P898">
        <v>43.233921000000002</v>
      </c>
      <c r="Q898" s="35">
        <f t="shared" si="83"/>
        <v>1.0656447283603883E-2</v>
      </c>
    </row>
    <row r="899" spans="1:17" x14ac:dyDescent="0.4">
      <c r="A899" s="87">
        <v>41849</v>
      </c>
      <c r="B899">
        <v>36.035438999999997</v>
      </c>
      <c r="C899" s="31">
        <f t="shared" ref="C899:C962" si="84">(B900-B899)/B899</f>
        <v>1.9333967320337101E-2</v>
      </c>
      <c r="D899">
        <v>1969.95</v>
      </c>
      <c r="E899" s="31">
        <f t="shared" ref="E899:E962" si="85">(D900-D899)/D899</f>
        <v>6.0915251656078004E-5</v>
      </c>
      <c r="G899">
        <v>17.846665999999999</v>
      </c>
      <c r="H899" s="35">
        <f t="shared" ref="H899:H962" si="86">(G900-G899)/G899</f>
        <v>8.4050432725081888E-3</v>
      </c>
      <c r="J899">
        <v>35.843449</v>
      </c>
      <c r="K899" s="35">
        <f t="shared" ref="K899:K962" si="87">(J900-J899)/J899</f>
        <v>-5.1681968440034703E-3</v>
      </c>
      <c r="M899">
        <v>34.424999</v>
      </c>
      <c r="N899" s="35">
        <f t="shared" ref="N899:N962" si="88">(M900-M899)/M899</f>
        <v>5.3740597058549583E-3</v>
      </c>
      <c r="P899">
        <v>43.694640999999997</v>
      </c>
      <c r="Q899" s="35">
        <f t="shared" ref="Q899:Q962" si="89">(P900-P899)/P899</f>
        <v>-9.2788037782482215E-3</v>
      </c>
    </row>
    <row r="900" spans="1:17" x14ac:dyDescent="0.4">
      <c r="A900" s="87">
        <v>41850</v>
      </c>
      <c r="B900">
        <v>36.732146999999998</v>
      </c>
      <c r="C900" s="31">
        <f t="shared" si="84"/>
        <v>-3.1151677575503463E-2</v>
      </c>
      <c r="D900">
        <v>1970.07</v>
      </c>
      <c r="E900" s="31">
        <f t="shared" si="85"/>
        <v>-1.9999289365352432E-2</v>
      </c>
      <c r="G900">
        <v>17.996668</v>
      </c>
      <c r="H900" s="35">
        <f t="shared" si="86"/>
        <v>-3.3710073442483918E-2</v>
      </c>
      <c r="J900">
        <v>35.658203</v>
      </c>
      <c r="K900" s="35">
        <f t="shared" si="87"/>
        <v>-2.909083780806334E-2</v>
      </c>
      <c r="M900">
        <v>34.610000999999997</v>
      </c>
      <c r="N900" s="35">
        <f t="shared" si="88"/>
        <v>-3.5683356380139863E-2</v>
      </c>
      <c r="P900">
        <v>43.289206999999998</v>
      </c>
      <c r="Q900" s="35">
        <f t="shared" si="89"/>
        <v>-0.15793955292366521</v>
      </c>
    </row>
    <row r="901" spans="1:17" x14ac:dyDescent="0.4">
      <c r="A901" s="87">
        <v>41851</v>
      </c>
      <c r="B901">
        <v>35.587879000000001</v>
      </c>
      <c r="C901" s="31">
        <f t="shared" si="84"/>
        <v>-4.5379214647774365E-3</v>
      </c>
      <c r="D901">
        <v>1930.67</v>
      </c>
      <c r="E901" s="31">
        <f t="shared" si="85"/>
        <v>-2.8591110857888618E-3</v>
      </c>
      <c r="G901">
        <v>17.389999</v>
      </c>
      <c r="H901" s="35">
        <f t="shared" si="86"/>
        <v>2.3002301495244582E-3</v>
      </c>
      <c r="J901">
        <v>34.620876000000003</v>
      </c>
      <c r="K901" s="35">
        <f t="shared" si="87"/>
        <v>-4.1468043731764572E-3</v>
      </c>
      <c r="M901">
        <v>33.375</v>
      </c>
      <c r="N901" s="35">
        <f t="shared" si="88"/>
        <v>1.0337108614232314E-2</v>
      </c>
      <c r="P901">
        <v>36.452128999999999</v>
      </c>
      <c r="Q901" s="35">
        <f t="shared" si="89"/>
        <v>-1.2891757296261078E-2</v>
      </c>
    </row>
    <row r="902" spans="1:17" x14ac:dyDescent="0.4">
      <c r="A902" s="87">
        <v>41852</v>
      </c>
      <c r="B902">
        <v>35.426383999999999</v>
      </c>
      <c r="C902" s="31">
        <f t="shared" si="84"/>
        <v>4.949587855198675E-3</v>
      </c>
      <c r="D902">
        <v>1925.15</v>
      </c>
      <c r="E902" s="31">
        <f t="shared" si="85"/>
        <v>7.1890502038801747E-3</v>
      </c>
      <c r="G902">
        <v>17.43</v>
      </c>
      <c r="H902" s="35">
        <f t="shared" si="86"/>
        <v>1.3386919104991353E-2</v>
      </c>
      <c r="J902">
        <v>34.477310000000003</v>
      </c>
      <c r="K902" s="35">
        <f t="shared" si="87"/>
        <v>6.3131085342794319E-3</v>
      </c>
      <c r="M902">
        <v>33.720001000000003</v>
      </c>
      <c r="N902" s="35">
        <f t="shared" si="88"/>
        <v>1.2455456332874948E-2</v>
      </c>
      <c r="P902">
        <v>35.982196999999999</v>
      </c>
      <c r="Q902" s="35">
        <f t="shared" si="89"/>
        <v>-1.5365098468000679E-3</v>
      </c>
    </row>
    <row r="903" spans="1:17" x14ac:dyDescent="0.4">
      <c r="A903" s="87">
        <v>41855</v>
      </c>
      <c r="B903">
        <v>35.601730000000003</v>
      </c>
      <c r="C903" s="31">
        <f t="shared" si="84"/>
        <v>-3.1103263802068968E-3</v>
      </c>
      <c r="D903">
        <v>1938.99</v>
      </c>
      <c r="E903" s="31">
        <f t="shared" si="85"/>
        <v>-9.6854547986322641E-3</v>
      </c>
      <c r="G903">
        <v>17.663333999999999</v>
      </c>
      <c r="H903" s="35">
        <f t="shared" si="86"/>
        <v>1.6606887465299616E-2</v>
      </c>
      <c r="J903">
        <v>34.694969</v>
      </c>
      <c r="K903" s="35">
        <f t="shared" si="87"/>
        <v>0</v>
      </c>
      <c r="M903">
        <v>34.139999000000003</v>
      </c>
      <c r="N903" s="35">
        <f t="shared" si="88"/>
        <v>1.0251904225303751E-3</v>
      </c>
      <c r="P903">
        <v>35.926909999999999</v>
      </c>
      <c r="Q903" s="35">
        <f t="shared" si="89"/>
        <v>-7.9506976803737864E-3</v>
      </c>
    </row>
    <row r="904" spans="1:17" x14ac:dyDescent="0.4">
      <c r="A904" s="87">
        <v>41856</v>
      </c>
      <c r="B904">
        <v>35.490997</v>
      </c>
      <c r="C904" s="31">
        <f t="shared" si="84"/>
        <v>2.8597111543528183E-3</v>
      </c>
      <c r="D904">
        <v>1920.21</v>
      </c>
      <c r="E904" s="31">
        <f t="shared" si="85"/>
        <v>1.5623291202510513E-5</v>
      </c>
      <c r="G904">
        <v>17.956666999999999</v>
      </c>
      <c r="H904" s="35">
        <f t="shared" si="86"/>
        <v>2.6359735913129102E-2</v>
      </c>
      <c r="J904">
        <v>34.694969</v>
      </c>
      <c r="K904" s="35">
        <f t="shared" si="87"/>
        <v>8.0098068397187758E-4</v>
      </c>
      <c r="M904">
        <v>34.174999</v>
      </c>
      <c r="N904" s="35">
        <f t="shared" si="88"/>
        <v>-1.6093636169528408E-3</v>
      </c>
      <c r="P904">
        <v>35.641266000000002</v>
      </c>
      <c r="Q904" s="35">
        <f t="shared" si="89"/>
        <v>4.3949897851550904E-3</v>
      </c>
    </row>
    <row r="905" spans="1:17" x14ac:dyDescent="0.4">
      <c r="A905" s="87">
        <v>41857</v>
      </c>
      <c r="B905">
        <v>35.592491000000003</v>
      </c>
      <c r="C905" s="31">
        <f t="shared" si="84"/>
        <v>-1.0241176994327406E-2</v>
      </c>
      <c r="D905">
        <v>1920.24</v>
      </c>
      <c r="E905" s="31">
        <f t="shared" si="85"/>
        <v>-5.5565970920302011E-3</v>
      </c>
      <c r="G905">
        <v>18.43</v>
      </c>
      <c r="H905" s="35">
        <f t="shared" si="86"/>
        <v>-1.4830819316332063E-2</v>
      </c>
      <c r="J905">
        <v>34.722759000000003</v>
      </c>
      <c r="K905" s="35">
        <f t="shared" si="87"/>
        <v>-8.9358106595159026E-3</v>
      </c>
      <c r="M905">
        <v>34.119999</v>
      </c>
      <c r="N905" s="35">
        <f t="shared" si="88"/>
        <v>-7.3270811057174999E-3</v>
      </c>
      <c r="P905">
        <v>35.797908999999997</v>
      </c>
      <c r="Q905" s="35">
        <f t="shared" si="89"/>
        <v>-4.4530254546431593E-2</v>
      </c>
    </row>
    <row r="906" spans="1:17" x14ac:dyDescent="0.4">
      <c r="A906" s="87">
        <v>41858</v>
      </c>
      <c r="B906">
        <v>35.227981999999997</v>
      </c>
      <c r="C906" s="31">
        <f t="shared" si="84"/>
        <v>9.2993688937391267E-3</v>
      </c>
      <c r="D906">
        <v>1909.57</v>
      </c>
      <c r="E906" s="31">
        <f t="shared" si="85"/>
        <v>1.153139188403671E-2</v>
      </c>
      <c r="G906">
        <v>18.156668</v>
      </c>
      <c r="H906" s="35">
        <f t="shared" si="86"/>
        <v>1.2667467400957014E-2</v>
      </c>
      <c r="J906">
        <v>34.412483000000002</v>
      </c>
      <c r="K906" s="35">
        <f t="shared" si="87"/>
        <v>3.3640408917890671E-3</v>
      </c>
      <c r="M906">
        <v>33.869999</v>
      </c>
      <c r="N906" s="35">
        <f t="shared" si="88"/>
        <v>1.1071745233886781E-2</v>
      </c>
      <c r="P906">
        <v>34.203819000000003</v>
      </c>
      <c r="Q906" s="35">
        <f t="shared" si="89"/>
        <v>3.2058057610467414E-2</v>
      </c>
    </row>
    <row r="907" spans="1:17" x14ac:dyDescent="0.4">
      <c r="A907" s="87">
        <v>41859</v>
      </c>
      <c r="B907">
        <v>35.555579999999999</v>
      </c>
      <c r="C907" s="31">
        <f t="shared" si="84"/>
        <v>0</v>
      </c>
      <c r="D907">
        <v>1931.59</v>
      </c>
      <c r="E907" s="31">
        <f t="shared" si="85"/>
        <v>2.7593847555641491E-3</v>
      </c>
      <c r="G907">
        <v>18.386666999999999</v>
      </c>
      <c r="H907" s="35">
        <f t="shared" si="86"/>
        <v>2.8825289542688853E-2</v>
      </c>
      <c r="J907">
        <v>34.528247999999998</v>
      </c>
      <c r="K907" s="35">
        <f t="shared" si="87"/>
        <v>9.2546253722460108E-3</v>
      </c>
      <c r="M907">
        <v>34.244999</v>
      </c>
      <c r="N907" s="35">
        <f t="shared" si="88"/>
        <v>5.9863339461624851E-3</v>
      </c>
      <c r="P907">
        <v>35.300327000000003</v>
      </c>
      <c r="Q907" s="35">
        <f t="shared" si="89"/>
        <v>1.044239618516828E-3</v>
      </c>
    </row>
    <row r="908" spans="1:17" x14ac:dyDescent="0.4">
      <c r="A908" s="87">
        <v>41862</v>
      </c>
      <c r="B908">
        <v>35.555579999999999</v>
      </c>
      <c r="C908" s="31">
        <f t="shared" si="84"/>
        <v>-4.2824220558349045E-3</v>
      </c>
      <c r="D908">
        <v>1936.92</v>
      </c>
      <c r="E908" s="31">
        <f t="shared" si="85"/>
        <v>-1.6366189620635198E-3</v>
      </c>
      <c r="G908">
        <v>18.916668000000001</v>
      </c>
      <c r="H908" s="35">
        <f t="shared" si="86"/>
        <v>-2.7136597206231051E-2</v>
      </c>
      <c r="J908">
        <v>34.847794</v>
      </c>
      <c r="K908" s="35">
        <f t="shared" si="87"/>
        <v>-3.6017200974041716E-3</v>
      </c>
      <c r="M908">
        <v>34.450001</v>
      </c>
      <c r="N908" s="35">
        <f t="shared" si="88"/>
        <v>-7.8374743733679603E-3</v>
      </c>
      <c r="P908">
        <v>35.337189000000002</v>
      </c>
      <c r="Q908" s="35">
        <f t="shared" si="89"/>
        <v>1.3559341123596434E-2</v>
      </c>
    </row>
    <row r="909" spans="1:17" x14ac:dyDescent="0.4">
      <c r="A909" s="87">
        <v>41863</v>
      </c>
      <c r="B909">
        <v>35.403315999999997</v>
      </c>
      <c r="C909" s="31">
        <f t="shared" si="84"/>
        <v>6.7769358101937146E-3</v>
      </c>
      <c r="D909">
        <v>1933.75</v>
      </c>
      <c r="E909" s="31">
        <f t="shared" si="85"/>
        <v>6.7071751777634274E-3</v>
      </c>
      <c r="G909">
        <v>18.403334000000001</v>
      </c>
      <c r="H909" s="35">
        <f t="shared" si="86"/>
        <v>1.0867541718255956E-2</v>
      </c>
      <c r="J909">
        <v>34.722282</v>
      </c>
      <c r="K909" s="35">
        <f t="shared" si="87"/>
        <v>4.8191533033457249E-3</v>
      </c>
      <c r="M909">
        <v>34.18</v>
      </c>
      <c r="N909" s="35">
        <f t="shared" si="88"/>
        <v>1.067870099473376E-2</v>
      </c>
      <c r="P909">
        <v>35.816338000000002</v>
      </c>
      <c r="Q909" s="35">
        <f t="shared" si="89"/>
        <v>5.1453613152744734E-3</v>
      </c>
    </row>
    <row r="910" spans="1:17" x14ac:dyDescent="0.4">
      <c r="A910" s="87">
        <v>41864</v>
      </c>
      <c r="B910">
        <v>35.643242000000001</v>
      </c>
      <c r="C910" s="31">
        <f t="shared" si="84"/>
        <v>6.4750002258500328E-4</v>
      </c>
      <c r="D910">
        <v>1946.72</v>
      </c>
      <c r="E910" s="31">
        <f t="shared" si="85"/>
        <v>4.3457713487301906E-3</v>
      </c>
      <c r="G910">
        <v>18.603332999999999</v>
      </c>
      <c r="H910" s="35">
        <f t="shared" si="86"/>
        <v>1.7380380171660728E-2</v>
      </c>
      <c r="J910">
        <v>34.889614000000002</v>
      </c>
      <c r="K910" s="35">
        <f t="shared" si="87"/>
        <v>2.1318378586819681E-3</v>
      </c>
      <c r="M910">
        <v>34.544998</v>
      </c>
      <c r="N910" s="35">
        <f t="shared" si="88"/>
        <v>-4.1973081023191552E-3</v>
      </c>
      <c r="P910">
        <v>36.000625999999997</v>
      </c>
      <c r="Q910" s="35">
        <f t="shared" si="89"/>
        <v>2.2779492778820021E-2</v>
      </c>
    </row>
    <row r="911" spans="1:17" x14ac:dyDescent="0.4">
      <c r="A911" s="87">
        <v>41865</v>
      </c>
      <c r="B911">
        <v>35.666321000000003</v>
      </c>
      <c r="C911" s="31">
        <f t="shared" si="84"/>
        <v>-2.1993297262143342E-3</v>
      </c>
      <c r="D911">
        <v>1955.18</v>
      </c>
      <c r="E911" s="31">
        <f t="shared" si="85"/>
        <v>-6.137542323474986E-5</v>
      </c>
      <c r="G911">
        <v>18.926666000000001</v>
      </c>
      <c r="H911" s="35">
        <f t="shared" si="86"/>
        <v>-4.2268405856584488E-3</v>
      </c>
      <c r="J911">
        <v>34.963993000000002</v>
      </c>
      <c r="K911" s="35">
        <f t="shared" si="87"/>
        <v>-1.2629707367805601E-2</v>
      </c>
      <c r="M911">
        <v>34.400002000000001</v>
      </c>
      <c r="N911" s="35">
        <f t="shared" si="88"/>
        <v>5.8127903597212044E-4</v>
      </c>
      <c r="P911">
        <v>36.820701999999997</v>
      </c>
      <c r="Q911" s="35">
        <f t="shared" si="89"/>
        <v>-9.008817919875579E-3</v>
      </c>
    </row>
    <row r="912" spans="1:17" x14ac:dyDescent="0.4">
      <c r="A912" s="87">
        <v>41866</v>
      </c>
      <c r="B912">
        <v>35.587879000000001</v>
      </c>
      <c r="C912" s="31">
        <f t="shared" si="84"/>
        <v>1.8410678534677528E-2</v>
      </c>
      <c r="D912">
        <v>1955.06</v>
      </c>
      <c r="E912" s="31">
        <f t="shared" si="85"/>
        <v>8.5317074667785459E-3</v>
      </c>
      <c r="G912">
        <v>18.846665999999999</v>
      </c>
      <c r="H912" s="35">
        <f t="shared" si="86"/>
        <v>2.1577609535819296E-2</v>
      </c>
      <c r="J912">
        <v>34.522407999999999</v>
      </c>
      <c r="K912" s="35">
        <f t="shared" si="87"/>
        <v>4.5105862835524188E-2</v>
      </c>
      <c r="M912">
        <v>34.419998</v>
      </c>
      <c r="N912" s="35">
        <f t="shared" si="88"/>
        <v>1.9465486314089959E-2</v>
      </c>
      <c r="P912">
        <v>36.488990999999999</v>
      </c>
      <c r="Q912" s="35">
        <f t="shared" si="89"/>
        <v>1.237370471548528E-2</v>
      </c>
    </row>
    <row r="913" spans="1:17" x14ac:dyDescent="0.4">
      <c r="A913" s="87">
        <v>41869</v>
      </c>
      <c r="B913">
        <v>36.243076000000002</v>
      </c>
      <c r="C913" s="31">
        <f t="shared" si="84"/>
        <v>-5.0931107503126953E-4</v>
      </c>
      <c r="D913">
        <v>1971.74</v>
      </c>
      <c r="E913" s="31">
        <f t="shared" si="85"/>
        <v>5.0006593161369649E-3</v>
      </c>
      <c r="G913">
        <v>19.253332</v>
      </c>
      <c r="H913" s="35">
        <f t="shared" si="86"/>
        <v>-1.0387760414664942E-2</v>
      </c>
      <c r="J913">
        <v>36.079571000000001</v>
      </c>
      <c r="K913" s="35">
        <f t="shared" si="87"/>
        <v>1.6876946790747627E-2</v>
      </c>
      <c r="M913">
        <v>35.090000000000003</v>
      </c>
      <c r="N913" s="35">
        <f t="shared" si="88"/>
        <v>-8.5491593046462411E-4</v>
      </c>
      <c r="P913">
        <v>36.940494999999999</v>
      </c>
      <c r="Q913" s="35">
        <f t="shared" si="89"/>
        <v>2.7437639912514075E-3</v>
      </c>
    </row>
    <row r="914" spans="1:17" x14ac:dyDescent="0.4">
      <c r="A914" s="87">
        <v>41870</v>
      </c>
      <c r="B914">
        <v>36.224617000000002</v>
      </c>
      <c r="C914" s="31">
        <f t="shared" si="84"/>
        <v>5.0949607003435574E-3</v>
      </c>
      <c r="D914">
        <v>1981.6</v>
      </c>
      <c r="E914" s="31">
        <f t="shared" si="85"/>
        <v>2.4777957206298354E-3</v>
      </c>
      <c r="G914">
        <v>19.053332999999999</v>
      </c>
      <c r="H914" s="35">
        <f t="shared" si="86"/>
        <v>5.2484780484339643E-3</v>
      </c>
      <c r="J914">
        <v>36.688484000000003</v>
      </c>
      <c r="K914" s="35">
        <f t="shared" si="87"/>
        <v>-1.7739081287742456E-3</v>
      </c>
      <c r="M914">
        <v>35.060001</v>
      </c>
      <c r="N914" s="35">
        <f t="shared" si="88"/>
        <v>6.2748999921590646E-3</v>
      </c>
      <c r="P914">
        <v>37.041851000000001</v>
      </c>
      <c r="Q914" s="35">
        <f t="shared" si="89"/>
        <v>-3.4826013419253761E-3</v>
      </c>
    </row>
    <row r="915" spans="1:17" x14ac:dyDescent="0.4">
      <c r="A915" s="87">
        <v>41871</v>
      </c>
      <c r="B915">
        <v>36.409179999999999</v>
      </c>
      <c r="C915" s="31">
        <f t="shared" si="84"/>
        <v>3.800964482033726E-4</v>
      </c>
      <c r="D915">
        <v>1986.51</v>
      </c>
      <c r="E915" s="31">
        <f t="shared" si="85"/>
        <v>2.9498970556402432E-3</v>
      </c>
      <c r="G915">
        <v>19.153334000000001</v>
      </c>
      <c r="H915" s="35">
        <f t="shared" si="86"/>
        <v>7.1354156931633522E-3</v>
      </c>
      <c r="J915">
        <v>36.623401999999999</v>
      </c>
      <c r="K915" s="35">
        <f t="shared" si="87"/>
        <v>-4.6957680228613451E-3</v>
      </c>
      <c r="M915">
        <v>35.279998999999997</v>
      </c>
      <c r="N915" s="35">
        <f t="shared" si="88"/>
        <v>-1.5872959633587098E-2</v>
      </c>
      <c r="P915">
        <v>36.912849000000001</v>
      </c>
      <c r="Q915" s="35">
        <f t="shared" si="89"/>
        <v>-1.1981925318200182E-2</v>
      </c>
    </row>
    <row r="916" spans="1:17" x14ac:dyDescent="0.4">
      <c r="A916" s="87">
        <v>41872</v>
      </c>
      <c r="B916">
        <v>36.423018999999996</v>
      </c>
      <c r="C916" s="31">
        <f t="shared" si="84"/>
        <v>4.4337895219504634E-3</v>
      </c>
      <c r="D916">
        <v>1992.37</v>
      </c>
      <c r="E916" s="31">
        <f t="shared" si="85"/>
        <v>-1.9926017757744799E-3</v>
      </c>
      <c r="G916">
        <v>19.290001</v>
      </c>
      <c r="H916" s="35">
        <f t="shared" si="86"/>
        <v>1.5206375572505074E-2</v>
      </c>
      <c r="J916">
        <v>36.451427000000002</v>
      </c>
      <c r="K916" s="35">
        <f t="shared" si="87"/>
        <v>-5.738348734605229E-3</v>
      </c>
      <c r="M916">
        <v>34.720001000000003</v>
      </c>
      <c r="N916" s="35">
        <f t="shared" si="88"/>
        <v>1.6993087068171348E-2</v>
      </c>
      <c r="P916">
        <v>36.470562000000001</v>
      </c>
      <c r="Q916" s="35">
        <f t="shared" si="89"/>
        <v>-2.374940095521428E-2</v>
      </c>
    </row>
    <row r="917" spans="1:17" x14ac:dyDescent="0.4">
      <c r="A917" s="87">
        <v>41873</v>
      </c>
      <c r="B917">
        <v>36.584510999999999</v>
      </c>
      <c r="C917" s="31">
        <f t="shared" si="84"/>
        <v>9.0804275066024478E-3</v>
      </c>
      <c r="D917">
        <v>1988.4</v>
      </c>
      <c r="E917" s="31">
        <f t="shared" si="85"/>
        <v>4.7877690605511872E-3</v>
      </c>
      <c r="G917">
        <v>19.583331999999999</v>
      </c>
      <c r="H917" s="35">
        <f t="shared" si="86"/>
        <v>1.1574485894433217E-2</v>
      </c>
      <c r="J917">
        <v>36.242255999999998</v>
      </c>
      <c r="K917" s="35">
        <f t="shared" si="87"/>
        <v>2.1801622945326806E-3</v>
      </c>
      <c r="M917">
        <v>35.310001</v>
      </c>
      <c r="N917" s="35">
        <f t="shared" si="88"/>
        <v>-9.9119226872859938E-4</v>
      </c>
      <c r="P917">
        <v>35.604407999999999</v>
      </c>
      <c r="Q917" s="35">
        <f t="shared" si="89"/>
        <v>6.7288016697258975E-3</v>
      </c>
    </row>
    <row r="918" spans="1:17" x14ac:dyDescent="0.4">
      <c r="A918" s="87">
        <v>41876</v>
      </c>
      <c r="B918">
        <v>36.916713999999999</v>
      </c>
      <c r="C918" s="31">
        <f t="shared" si="84"/>
        <v>-6.6241269469432765E-3</v>
      </c>
      <c r="D918">
        <v>1997.92</v>
      </c>
      <c r="E918" s="31">
        <f t="shared" si="85"/>
        <v>1.0510931368622914E-3</v>
      </c>
      <c r="G918">
        <v>19.809999000000001</v>
      </c>
      <c r="H918" s="35">
        <f t="shared" si="86"/>
        <v>1.6826351177503312E-3</v>
      </c>
      <c r="J918">
        <v>36.321269999999998</v>
      </c>
      <c r="K918" s="35">
        <f t="shared" si="87"/>
        <v>-1.7912369253606896E-3</v>
      </c>
      <c r="M918">
        <v>35.275002000000001</v>
      </c>
      <c r="N918" s="35">
        <f t="shared" si="88"/>
        <v>3.8270160835142107E-3</v>
      </c>
      <c r="P918">
        <v>35.843983000000001</v>
      </c>
      <c r="Q918" s="35">
        <f t="shared" si="89"/>
        <v>6.9409139045735965E-3</v>
      </c>
    </row>
    <row r="919" spans="1:17" x14ac:dyDescent="0.4">
      <c r="A919" s="87">
        <v>41877</v>
      </c>
      <c r="B919">
        <v>36.672173000000001</v>
      </c>
      <c r="C919" s="31">
        <f t="shared" si="84"/>
        <v>3.0197283373417723E-3</v>
      </c>
      <c r="D919">
        <v>2000.02</v>
      </c>
      <c r="E919" s="31">
        <f t="shared" si="85"/>
        <v>4.9999500004954473E-5</v>
      </c>
      <c r="G919">
        <v>19.843332</v>
      </c>
      <c r="H919" s="35">
        <f t="shared" si="86"/>
        <v>-1.562232592792386E-2</v>
      </c>
      <c r="J919">
        <v>36.256210000000003</v>
      </c>
      <c r="K919" s="35">
        <f t="shared" si="87"/>
        <v>-9.3590863468631241E-3</v>
      </c>
      <c r="M919">
        <v>35.409999999999997</v>
      </c>
      <c r="N919" s="35">
        <f t="shared" si="88"/>
        <v>-1.0731460039536856E-2</v>
      </c>
      <c r="P919">
        <v>36.092773000000001</v>
      </c>
      <c r="Q919" s="35">
        <f t="shared" si="89"/>
        <v>-9.1908150144074316E-3</v>
      </c>
    </row>
    <row r="920" spans="1:17" x14ac:dyDescent="0.4">
      <c r="A920" s="87">
        <v>41878</v>
      </c>
      <c r="B920">
        <v>36.782913000000001</v>
      </c>
      <c r="C920" s="31">
        <f t="shared" si="84"/>
        <v>-8.3039372112807888E-3</v>
      </c>
      <c r="D920">
        <v>2000.12</v>
      </c>
      <c r="E920" s="31">
        <f t="shared" si="85"/>
        <v>-1.6898986060835759E-3</v>
      </c>
      <c r="G920">
        <v>19.533332999999999</v>
      </c>
      <c r="H920" s="35">
        <f t="shared" si="86"/>
        <v>1.7065699949927134E-3</v>
      </c>
      <c r="J920">
        <v>35.916885000000001</v>
      </c>
      <c r="K920" s="35">
        <f t="shared" si="87"/>
        <v>-8.0239697846848142E-3</v>
      </c>
      <c r="M920">
        <v>35.029998999999997</v>
      </c>
      <c r="N920" s="35">
        <f t="shared" si="88"/>
        <v>-5.423893960145222E-3</v>
      </c>
      <c r="P920">
        <v>35.761051000000002</v>
      </c>
      <c r="Q920" s="35">
        <f t="shared" si="89"/>
        <v>-2.4220596872278771E-2</v>
      </c>
    </row>
    <row r="921" spans="1:17" x14ac:dyDescent="0.4">
      <c r="A921" s="87">
        <v>41879</v>
      </c>
      <c r="B921">
        <v>36.477469999999997</v>
      </c>
      <c r="C921" s="31">
        <f t="shared" si="84"/>
        <v>-3.4257035918335071E-3</v>
      </c>
      <c r="D921">
        <v>1996.74</v>
      </c>
      <c r="E921" s="31">
        <f t="shared" si="85"/>
        <v>3.3204122720033062E-3</v>
      </c>
      <c r="G921">
        <v>19.566668</v>
      </c>
      <c r="H921" s="35">
        <f t="shared" si="86"/>
        <v>-5.6218565163982165E-3</v>
      </c>
      <c r="J921">
        <v>35.628689000000001</v>
      </c>
      <c r="K921" s="35">
        <f t="shared" si="87"/>
        <v>-6.3925169966260612E-3</v>
      </c>
      <c r="M921">
        <v>34.840000000000003</v>
      </c>
      <c r="N921" s="35">
        <f t="shared" si="88"/>
        <v>-1.8943742824339943E-2</v>
      </c>
      <c r="P921">
        <v>34.894897</v>
      </c>
      <c r="Q921" s="35">
        <f t="shared" si="89"/>
        <v>-1.2410725843380429E-2</v>
      </c>
    </row>
    <row r="922" spans="1:17" x14ac:dyDescent="0.4">
      <c r="A922" s="87">
        <v>41880</v>
      </c>
      <c r="B922">
        <v>36.352508999999998</v>
      </c>
      <c r="C922" s="31">
        <f t="shared" si="84"/>
        <v>9.2934713254593931E-3</v>
      </c>
      <c r="D922">
        <v>2003.37</v>
      </c>
      <c r="E922" s="31">
        <f t="shared" si="85"/>
        <v>-5.4408321977463881E-4</v>
      </c>
      <c r="G922">
        <v>19.456666999999999</v>
      </c>
      <c r="H922" s="35">
        <f t="shared" si="86"/>
        <v>4.8997754856985563E-2</v>
      </c>
      <c r="J922">
        <v>35.400931999999997</v>
      </c>
      <c r="K922" s="35">
        <f t="shared" si="87"/>
        <v>4.8578947017554755E-3</v>
      </c>
      <c r="M922">
        <v>34.18</v>
      </c>
      <c r="N922" s="35">
        <f t="shared" si="88"/>
        <v>4.0520743124634308E-2</v>
      </c>
      <c r="P922">
        <v>34.461826000000002</v>
      </c>
      <c r="Q922" s="35">
        <f t="shared" si="89"/>
        <v>4.2780960010649878E-3</v>
      </c>
    </row>
    <row r="923" spans="1:17" x14ac:dyDescent="0.4">
      <c r="A923" s="87">
        <v>41884</v>
      </c>
      <c r="B923">
        <v>36.690350000000002</v>
      </c>
      <c r="C923" s="31">
        <f t="shared" si="84"/>
        <v>-5.8020705716899813E-3</v>
      </c>
      <c r="D923">
        <v>2002.28</v>
      </c>
      <c r="E923" s="31">
        <f t="shared" si="85"/>
        <v>-7.791118125336843E-4</v>
      </c>
      <c r="G923">
        <v>20.41</v>
      </c>
      <c r="H923" s="35">
        <f t="shared" si="86"/>
        <v>-1.3228858402743782E-2</v>
      </c>
      <c r="J923">
        <v>35.572906000000003</v>
      </c>
      <c r="K923" s="35">
        <f t="shared" si="87"/>
        <v>-5.0959570185243235E-3</v>
      </c>
      <c r="M923">
        <v>35.564999</v>
      </c>
      <c r="N923" s="35">
        <f t="shared" si="88"/>
        <v>-1.1106453285714997E-2</v>
      </c>
      <c r="P923">
        <v>34.609256999999999</v>
      </c>
      <c r="Q923" s="35">
        <f t="shared" si="89"/>
        <v>2.5558913327726109E-2</v>
      </c>
    </row>
    <row r="924" spans="1:17" x14ac:dyDescent="0.4">
      <c r="A924" s="87">
        <v>41885</v>
      </c>
      <c r="B924">
        <v>36.477469999999997</v>
      </c>
      <c r="C924" s="31">
        <f t="shared" si="84"/>
        <v>1.3955984337729559E-2</v>
      </c>
      <c r="D924">
        <v>2000.72</v>
      </c>
      <c r="E924" s="31">
        <f t="shared" si="85"/>
        <v>-1.5344475988643769E-3</v>
      </c>
      <c r="G924">
        <v>20.139999</v>
      </c>
      <c r="H924" s="35">
        <f t="shared" si="86"/>
        <v>2.3667727093730249E-2</v>
      </c>
      <c r="J924">
        <v>35.391627999999997</v>
      </c>
      <c r="K924" s="35">
        <f t="shared" si="87"/>
        <v>9.5876064248868499E-3</v>
      </c>
      <c r="M924">
        <v>35.169998</v>
      </c>
      <c r="N924" s="35">
        <f t="shared" si="88"/>
        <v>2.3173245560036634E-2</v>
      </c>
      <c r="P924">
        <v>35.493831999999998</v>
      </c>
      <c r="Q924" s="35">
        <f t="shared" si="89"/>
        <v>-7.0093023486446915E-3</v>
      </c>
    </row>
    <row r="925" spans="1:17" x14ac:dyDescent="0.4">
      <c r="A925" s="87">
        <v>41886</v>
      </c>
      <c r="B925">
        <v>36.986548999999997</v>
      </c>
      <c r="C925" s="31">
        <f t="shared" si="84"/>
        <v>2.6526427215472353E-2</v>
      </c>
      <c r="D925">
        <v>1997.65</v>
      </c>
      <c r="E925" s="31">
        <f t="shared" si="85"/>
        <v>5.0359172027131605E-3</v>
      </c>
      <c r="G925">
        <v>20.616667</v>
      </c>
      <c r="H925" s="35">
        <f t="shared" si="86"/>
        <v>6.4672432260753096E-3</v>
      </c>
      <c r="J925">
        <v>35.730949000000003</v>
      </c>
      <c r="K925" s="35">
        <f t="shared" si="87"/>
        <v>3.1220553363975343E-3</v>
      </c>
      <c r="M925">
        <v>35.985000999999997</v>
      </c>
      <c r="N925" s="35">
        <f t="shared" si="88"/>
        <v>7.7809640744488573E-3</v>
      </c>
      <c r="P925">
        <v>35.245044999999998</v>
      </c>
      <c r="Q925" s="35">
        <f t="shared" si="89"/>
        <v>-1.045877512711341E-3</v>
      </c>
    </row>
    <row r="926" spans="1:17" x14ac:dyDescent="0.4">
      <c r="A926" s="87">
        <v>41887</v>
      </c>
      <c r="B926">
        <v>37.967669999999998</v>
      </c>
      <c r="C926" s="31">
        <f t="shared" si="84"/>
        <v>4.3877330370813228E-3</v>
      </c>
      <c r="D926">
        <v>2007.71</v>
      </c>
      <c r="E926" s="31">
        <f t="shared" si="85"/>
        <v>-3.0731529952035268E-3</v>
      </c>
      <c r="G926">
        <v>20.75</v>
      </c>
      <c r="H926" s="35">
        <f t="shared" si="86"/>
        <v>6.265012048192845E-3</v>
      </c>
      <c r="J926">
        <v>35.842503000000001</v>
      </c>
      <c r="K926" s="35">
        <f t="shared" si="87"/>
        <v>4.6689540627226694E-3</v>
      </c>
      <c r="M926">
        <v>36.264999000000003</v>
      </c>
      <c r="N926" s="35">
        <f t="shared" si="88"/>
        <v>2.2060389412943411E-3</v>
      </c>
      <c r="P926">
        <v>35.208182999999998</v>
      </c>
      <c r="Q926" s="35">
        <f t="shared" si="89"/>
        <v>-1.8058046335421445E-2</v>
      </c>
    </row>
    <row r="927" spans="1:17" x14ac:dyDescent="0.4">
      <c r="A927" s="87">
        <v>41890</v>
      </c>
      <c r="B927">
        <v>38.134262</v>
      </c>
      <c r="C927" s="31">
        <f t="shared" si="84"/>
        <v>-6.7959621193140387E-3</v>
      </c>
      <c r="D927">
        <v>2001.54</v>
      </c>
      <c r="E927" s="31">
        <f t="shared" si="85"/>
        <v>-6.5449603805069643E-3</v>
      </c>
      <c r="G927">
        <v>20.879999000000002</v>
      </c>
      <c r="H927" s="35">
        <f t="shared" si="86"/>
        <v>2.2350096855847236E-3</v>
      </c>
      <c r="J927">
        <v>36.00985</v>
      </c>
      <c r="K927" s="35">
        <f t="shared" si="87"/>
        <v>-1.7684244727484213E-2</v>
      </c>
      <c r="M927">
        <v>36.345001000000003</v>
      </c>
      <c r="N927" s="35">
        <f t="shared" si="88"/>
        <v>-2.8752289757813011E-2</v>
      </c>
      <c r="P927">
        <v>34.572392000000001</v>
      </c>
      <c r="Q927" s="35">
        <f t="shared" si="89"/>
        <v>-5.8634646974962071E-3</v>
      </c>
    </row>
    <row r="928" spans="1:17" x14ac:dyDescent="0.4">
      <c r="A928" s="87">
        <v>41891</v>
      </c>
      <c r="B928">
        <v>37.875103000000003</v>
      </c>
      <c r="C928" s="31">
        <f t="shared" si="84"/>
        <v>7.697959263635386E-3</v>
      </c>
      <c r="D928">
        <v>1988.44</v>
      </c>
      <c r="E928" s="31">
        <f t="shared" si="85"/>
        <v>3.6460743095089619E-3</v>
      </c>
      <c r="G928">
        <v>20.926666000000001</v>
      </c>
      <c r="H928" s="35">
        <f t="shared" si="86"/>
        <v>1.5610035540300564E-2</v>
      </c>
      <c r="J928">
        <v>35.373043000000003</v>
      </c>
      <c r="K928" s="35">
        <f t="shared" si="87"/>
        <v>4.3363246978779038E-3</v>
      </c>
      <c r="M928">
        <v>35.299999</v>
      </c>
      <c r="N928" s="35">
        <f t="shared" si="88"/>
        <v>-6.7988103909011428E-3</v>
      </c>
      <c r="P928">
        <v>34.369678</v>
      </c>
      <c r="Q928" s="35">
        <f t="shared" si="89"/>
        <v>-3.7533374621665748E-3</v>
      </c>
    </row>
    <row r="929" spans="1:17" x14ac:dyDescent="0.4">
      <c r="A929" s="87">
        <v>41892</v>
      </c>
      <c r="B929">
        <v>38.166663999999997</v>
      </c>
      <c r="C929" s="31">
        <f t="shared" si="84"/>
        <v>-7.8815376685790646E-3</v>
      </c>
      <c r="D929">
        <v>1995.69</v>
      </c>
      <c r="E929" s="31">
        <f t="shared" si="85"/>
        <v>8.8190049556794434E-4</v>
      </c>
      <c r="G929">
        <v>21.253332</v>
      </c>
      <c r="H929" s="35">
        <f t="shared" si="86"/>
        <v>-1.568365844941346E-3</v>
      </c>
      <c r="J929">
        <v>35.526432</v>
      </c>
      <c r="K929" s="35">
        <f t="shared" si="87"/>
        <v>1.1774894816343907E-3</v>
      </c>
      <c r="M929">
        <v>35.060001</v>
      </c>
      <c r="N929" s="35">
        <f t="shared" si="88"/>
        <v>-2.8523102438016579E-3</v>
      </c>
      <c r="P929">
        <v>34.240676999999998</v>
      </c>
      <c r="Q929" s="35">
        <f t="shared" si="89"/>
        <v>-1.8836952318436306E-3</v>
      </c>
    </row>
    <row r="930" spans="1:17" x14ac:dyDescent="0.4">
      <c r="A930" s="87">
        <v>41893</v>
      </c>
      <c r="B930">
        <v>37.865851999999997</v>
      </c>
      <c r="C930" s="31">
        <f t="shared" si="84"/>
        <v>2.443098335673555E-4</v>
      </c>
      <c r="D930">
        <v>1997.45</v>
      </c>
      <c r="E930" s="31">
        <f t="shared" si="85"/>
        <v>-5.9626023179554337E-3</v>
      </c>
      <c r="G930">
        <v>21.219999000000001</v>
      </c>
      <c r="H930" s="35">
        <f t="shared" si="86"/>
        <v>6.7546657283065565E-3</v>
      </c>
      <c r="J930">
        <v>35.568263999999999</v>
      </c>
      <c r="K930" s="35">
        <f t="shared" si="87"/>
        <v>-7.187896491096568E-3</v>
      </c>
      <c r="M930">
        <v>34.959999000000003</v>
      </c>
      <c r="N930" s="35">
        <f t="shared" si="88"/>
        <v>-9.7254007358525199E-3</v>
      </c>
      <c r="P930">
        <v>34.176178</v>
      </c>
      <c r="Q930" s="35">
        <f t="shared" si="89"/>
        <v>-7.8188965424981632E-3</v>
      </c>
    </row>
    <row r="931" spans="1:17" x14ac:dyDescent="0.4">
      <c r="A931" s="87">
        <v>41894</v>
      </c>
      <c r="B931">
        <v>37.875103000000003</v>
      </c>
      <c r="C931" s="31">
        <f t="shared" si="84"/>
        <v>-2.8104214000421539E-3</v>
      </c>
      <c r="D931">
        <v>1985.54</v>
      </c>
      <c r="E931" s="31">
        <f t="shared" si="85"/>
        <v>-7.1013427077764961E-4</v>
      </c>
      <c r="G931">
        <v>21.363333000000001</v>
      </c>
      <c r="H931" s="35">
        <f t="shared" si="86"/>
        <v>-3.2298377785900834E-2</v>
      </c>
      <c r="J931">
        <v>35.312603000000003</v>
      </c>
      <c r="K931" s="35">
        <f t="shared" si="87"/>
        <v>-8.6874932442675291E-3</v>
      </c>
      <c r="M931">
        <v>34.619999</v>
      </c>
      <c r="N931" s="35">
        <f t="shared" si="88"/>
        <v>-2.9607106574439719E-2</v>
      </c>
      <c r="P931">
        <v>33.908957999999998</v>
      </c>
      <c r="Q931" s="35">
        <f t="shared" si="89"/>
        <v>1.4945637668960508E-2</v>
      </c>
    </row>
    <row r="932" spans="1:17" x14ac:dyDescent="0.4">
      <c r="A932" s="87">
        <v>41897</v>
      </c>
      <c r="B932">
        <v>37.768658000000002</v>
      </c>
      <c r="C932" s="31">
        <f t="shared" si="84"/>
        <v>-5.0239275115362613E-3</v>
      </c>
      <c r="D932">
        <v>1984.13</v>
      </c>
      <c r="E932" s="31">
        <f t="shared" si="85"/>
        <v>7.484388623729246E-3</v>
      </c>
      <c r="G932">
        <v>20.673331999999998</v>
      </c>
      <c r="H932" s="35">
        <f t="shared" si="86"/>
        <v>2.6281926880485574E-2</v>
      </c>
      <c r="J932">
        <v>35.005825000000002</v>
      </c>
      <c r="K932" s="35">
        <f t="shared" si="87"/>
        <v>1.2349173316155279E-2</v>
      </c>
      <c r="M932">
        <v>33.595001000000003</v>
      </c>
      <c r="N932" s="35">
        <f t="shared" si="88"/>
        <v>8.3345435828383069E-3</v>
      </c>
      <c r="P932">
        <v>34.415748999999998</v>
      </c>
      <c r="Q932" s="35">
        <f t="shared" si="89"/>
        <v>2.2489965277233966E-2</v>
      </c>
    </row>
    <row r="933" spans="1:17" x14ac:dyDescent="0.4">
      <c r="A933" s="87">
        <v>41898</v>
      </c>
      <c r="B933">
        <v>37.578910999999998</v>
      </c>
      <c r="C933" s="31">
        <f t="shared" si="84"/>
        <v>3.8175401091319547E-3</v>
      </c>
      <c r="D933">
        <v>1998.98</v>
      </c>
      <c r="E933" s="31">
        <f t="shared" si="85"/>
        <v>1.2956607870013297E-3</v>
      </c>
      <c r="G933">
        <v>21.216667000000001</v>
      </c>
      <c r="H933" s="35">
        <f t="shared" si="86"/>
        <v>-7.6355112704554487E-2</v>
      </c>
      <c r="J933">
        <v>35.438118000000003</v>
      </c>
      <c r="K933" s="35">
        <f t="shared" si="87"/>
        <v>-8.2637289034368563E-3</v>
      </c>
      <c r="M933">
        <v>33.875</v>
      </c>
      <c r="N933" s="35">
        <f t="shared" si="88"/>
        <v>1.9778538745387444E-2</v>
      </c>
      <c r="P933">
        <v>35.189757999999998</v>
      </c>
      <c r="Q933" s="35">
        <f t="shared" si="89"/>
        <v>2.6970517955821158E-2</v>
      </c>
    </row>
    <row r="934" spans="1:17" x14ac:dyDescent="0.4">
      <c r="A934" s="87">
        <v>41899</v>
      </c>
      <c r="B934">
        <v>37.722369999999998</v>
      </c>
      <c r="C934" s="31">
        <f t="shared" si="84"/>
        <v>5.6438129417638047E-3</v>
      </c>
      <c r="D934">
        <v>2001.57</v>
      </c>
      <c r="E934" s="31">
        <f t="shared" si="85"/>
        <v>4.8911604390553236E-3</v>
      </c>
      <c r="G934">
        <v>19.596665999999999</v>
      </c>
      <c r="H934" s="35">
        <f t="shared" si="86"/>
        <v>2.0411737384308161E-2</v>
      </c>
      <c r="J934">
        <v>35.145266999999997</v>
      </c>
      <c r="K934" s="35">
        <f t="shared" si="87"/>
        <v>8.3325871446646282E-3</v>
      </c>
      <c r="M934">
        <v>34.544998</v>
      </c>
      <c r="N934" s="35">
        <f t="shared" si="88"/>
        <v>6.9475181327263921E-3</v>
      </c>
      <c r="P934">
        <v>36.138843999999999</v>
      </c>
      <c r="Q934" s="35">
        <f t="shared" si="89"/>
        <v>2.192770748284038E-2</v>
      </c>
    </row>
    <row r="935" spans="1:17" x14ac:dyDescent="0.4">
      <c r="A935" s="87">
        <v>41900</v>
      </c>
      <c r="B935">
        <v>37.935268000000001</v>
      </c>
      <c r="C935" s="31">
        <f t="shared" si="84"/>
        <v>-1.951824882323309E-3</v>
      </c>
      <c r="D935">
        <v>2011.36</v>
      </c>
      <c r="E935" s="31">
        <f t="shared" si="85"/>
        <v>-4.7728899848848989E-4</v>
      </c>
      <c r="G935">
        <v>19.996668</v>
      </c>
      <c r="H935" s="35">
        <f t="shared" si="86"/>
        <v>4.000666511040832E-3</v>
      </c>
      <c r="J935">
        <v>35.438118000000003</v>
      </c>
      <c r="K935" s="35">
        <f t="shared" si="87"/>
        <v>-1.7576300186144294E-2</v>
      </c>
      <c r="M935">
        <v>34.784999999999997</v>
      </c>
      <c r="N935" s="35">
        <f t="shared" si="88"/>
        <v>-1.6673796176512757E-2</v>
      </c>
      <c r="P935">
        <v>36.931286</v>
      </c>
      <c r="Q935" s="35">
        <f t="shared" si="89"/>
        <v>-7.4851441674681132E-3</v>
      </c>
    </row>
    <row r="936" spans="1:17" x14ac:dyDescent="0.4">
      <c r="A936" s="87">
        <v>41901</v>
      </c>
      <c r="B936">
        <v>37.861224999999997</v>
      </c>
      <c r="C936" s="31">
        <f t="shared" si="84"/>
        <v>-1.3445919935237168E-2</v>
      </c>
      <c r="D936">
        <v>2010.4</v>
      </c>
      <c r="E936" s="31">
        <f t="shared" si="85"/>
        <v>-8.0133306804616635E-3</v>
      </c>
      <c r="G936">
        <v>20.076668000000002</v>
      </c>
      <c r="H936" s="35">
        <f t="shared" si="86"/>
        <v>-1.9923724394904602E-2</v>
      </c>
      <c r="J936">
        <v>34.815246999999999</v>
      </c>
      <c r="K936" s="35">
        <f t="shared" si="87"/>
        <v>-1.1882179092395837E-2</v>
      </c>
      <c r="M936">
        <v>34.205002</v>
      </c>
      <c r="N936" s="35">
        <f t="shared" si="88"/>
        <v>-2.8358454707881713E-2</v>
      </c>
      <c r="P936">
        <v>36.654850000000003</v>
      </c>
      <c r="Q936" s="35">
        <f t="shared" si="89"/>
        <v>-2.7653639286480173E-3</v>
      </c>
    </row>
    <row r="937" spans="1:17" x14ac:dyDescent="0.4">
      <c r="A937" s="87">
        <v>41904</v>
      </c>
      <c r="B937">
        <v>37.352145999999998</v>
      </c>
      <c r="C937" s="31">
        <f t="shared" si="84"/>
        <v>-7.3103162533150537E-3</v>
      </c>
      <c r="D937">
        <v>1994.29</v>
      </c>
      <c r="E937" s="31">
        <f t="shared" si="85"/>
        <v>-5.7764918843297526E-3</v>
      </c>
      <c r="G937">
        <v>19.676666000000001</v>
      </c>
      <c r="H937" s="35">
        <f t="shared" si="86"/>
        <v>-1.5924089985569715E-2</v>
      </c>
      <c r="J937">
        <v>34.401566000000003</v>
      </c>
      <c r="K937" s="35">
        <f t="shared" si="87"/>
        <v>-3.7836068276660907E-3</v>
      </c>
      <c r="M937">
        <v>33.235000999999997</v>
      </c>
      <c r="N937" s="35">
        <f t="shared" si="88"/>
        <v>6.1681358156120821E-3</v>
      </c>
      <c r="P937">
        <v>36.553485999999999</v>
      </c>
      <c r="Q937" s="35">
        <f t="shared" si="89"/>
        <v>-1.6384948893793501E-2</v>
      </c>
    </row>
    <row r="938" spans="1:17" x14ac:dyDescent="0.4">
      <c r="A938" s="87">
        <v>41905</v>
      </c>
      <c r="B938">
        <v>37.079090000000001</v>
      </c>
      <c r="C938" s="31">
        <f t="shared" si="84"/>
        <v>8.9864664963460843E-3</v>
      </c>
      <c r="D938">
        <v>1982.77</v>
      </c>
      <c r="E938" s="31">
        <f t="shared" si="85"/>
        <v>7.8324767875245106E-3</v>
      </c>
      <c r="G938">
        <v>19.363333000000001</v>
      </c>
      <c r="H938" s="35">
        <f t="shared" si="86"/>
        <v>-9.7951421896220026E-2</v>
      </c>
      <c r="J938">
        <v>34.271403999999997</v>
      </c>
      <c r="K938" s="35">
        <f t="shared" si="87"/>
        <v>2.7127572596686336E-4</v>
      </c>
      <c r="M938">
        <v>33.439999</v>
      </c>
      <c r="N938" s="35">
        <f t="shared" si="88"/>
        <v>2.6913906307234135E-2</v>
      </c>
      <c r="P938">
        <v>35.954559000000003</v>
      </c>
      <c r="Q938" s="35">
        <f t="shared" si="89"/>
        <v>1.742688597571173E-2</v>
      </c>
    </row>
    <row r="939" spans="1:17" x14ac:dyDescent="0.4">
      <c r="A939" s="87">
        <v>41906</v>
      </c>
      <c r="B939">
        <v>37.412300000000002</v>
      </c>
      <c r="C939" s="31">
        <f t="shared" si="84"/>
        <v>-1.3483079094308523E-2</v>
      </c>
      <c r="D939">
        <v>1998.3</v>
      </c>
      <c r="E939" s="31">
        <f t="shared" si="85"/>
        <v>-1.6168743431917102E-2</v>
      </c>
      <c r="G939">
        <v>17.466667000000001</v>
      </c>
      <c r="H939" s="35">
        <f t="shared" si="86"/>
        <v>3.1488491765486779E-2</v>
      </c>
      <c r="J939">
        <v>34.280701000000001</v>
      </c>
      <c r="K939" s="35">
        <f t="shared" si="87"/>
        <v>-1.4237048419750818E-2</v>
      </c>
      <c r="M939">
        <v>34.340000000000003</v>
      </c>
      <c r="N939" s="35">
        <f t="shared" si="88"/>
        <v>-1.6453057658707127E-2</v>
      </c>
      <c r="P939">
        <v>36.581135000000003</v>
      </c>
      <c r="Q939" s="35">
        <f t="shared" si="89"/>
        <v>-1.5365324230645282E-2</v>
      </c>
    </row>
    <row r="940" spans="1:17" x14ac:dyDescent="0.4">
      <c r="A940" s="87">
        <v>41907</v>
      </c>
      <c r="B940">
        <v>36.907867000000003</v>
      </c>
      <c r="C940" s="31">
        <f t="shared" si="84"/>
        <v>0.12225721415978857</v>
      </c>
      <c r="D940">
        <v>1965.99</v>
      </c>
      <c r="E940" s="31">
        <f t="shared" si="85"/>
        <v>8.5758320235605982E-3</v>
      </c>
      <c r="G940">
        <v>18.016666000000001</v>
      </c>
      <c r="H940" s="35">
        <f t="shared" si="86"/>
        <v>1.535617078098688E-2</v>
      </c>
      <c r="J940">
        <v>33.792645</v>
      </c>
      <c r="K940" s="35">
        <f t="shared" si="87"/>
        <v>2.1595320520190069E-2</v>
      </c>
      <c r="M940">
        <v>33.775002000000001</v>
      </c>
      <c r="N940" s="35">
        <f t="shared" si="88"/>
        <v>3.3604676026369913E-2</v>
      </c>
      <c r="P940">
        <v>36.019053999999997</v>
      </c>
      <c r="Q940" s="35">
        <f t="shared" si="89"/>
        <v>-1.1000316665729119E-2</v>
      </c>
    </row>
    <row r="941" spans="1:17" x14ac:dyDescent="0.4">
      <c r="A941" s="87">
        <v>41908</v>
      </c>
      <c r="B941">
        <v>41.420119999999997</v>
      </c>
      <c r="C941" s="31">
        <f t="shared" si="84"/>
        <v>-4.2460765444425497E-3</v>
      </c>
      <c r="D941">
        <v>1982.85</v>
      </c>
      <c r="E941" s="31">
        <f t="shared" si="85"/>
        <v>-2.5468391456741329E-3</v>
      </c>
      <c r="G941">
        <v>18.293333000000001</v>
      </c>
      <c r="H941" s="35">
        <f t="shared" si="86"/>
        <v>7.2886116488449842E-3</v>
      </c>
      <c r="J941">
        <v>34.522407999999999</v>
      </c>
      <c r="K941" s="35">
        <f t="shared" si="87"/>
        <v>-4.0796980326517095E-2</v>
      </c>
      <c r="M941">
        <v>34.909999999999997</v>
      </c>
      <c r="N941" s="35">
        <f t="shared" si="88"/>
        <v>4.2967917502149287E-3</v>
      </c>
      <c r="P941">
        <v>35.622833</v>
      </c>
      <c r="Q941" s="35">
        <f t="shared" si="89"/>
        <v>-2.2762451262649371E-2</v>
      </c>
    </row>
    <row r="942" spans="1:17" x14ac:dyDescent="0.4">
      <c r="A942" s="87">
        <v>41911</v>
      </c>
      <c r="B942">
        <v>41.244247000000001</v>
      </c>
      <c r="C942" s="31">
        <f t="shared" si="84"/>
        <v>8.9772520274154451E-4</v>
      </c>
      <c r="D942">
        <v>1977.8</v>
      </c>
      <c r="E942" s="31">
        <f t="shared" si="85"/>
        <v>-2.7859237536656846E-3</v>
      </c>
      <c r="G942">
        <v>18.426666000000001</v>
      </c>
      <c r="H942" s="35">
        <f t="shared" si="86"/>
        <v>-3.563672343114057E-2</v>
      </c>
      <c r="J942">
        <v>33.113998000000002</v>
      </c>
      <c r="K942" s="35">
        <f t="shared" si="87"/>
        <v>4.4918466202720697E-3</v>
      </c>
      <c r="M942">
        <v>35.060001</v>
      </c>
      <c r="N942" s="35">
        <f t="shared" si="88"/>
        <v>-1.4546548358626689E-2</v>
      </c>
      <c r="P942">
        <v>34.811970000000002</v>
      </c>
      <c r="Q942" s="35">
        <f t="shared" si="89"/>
        <v>-1.0058149538793703E-2</v>
      </c>
    </row>
    <row r="943" spans="1:17" x14ac:dyDescent="0.4">
      <c r="A943" s="87">
        <v>41912</v>
      </c>
      <c r="B943">
        <v>41.281272999999999</v>
      </c>
      <c r="C943" s="31">
        <f t="shared" si="84"/>
        <v>-1.6816123863234462E-2</v>
      </c>
      <c r="D943">
        <v>1972.29</v>
      </c>
      <c r="E943" s="31">
        <f t="shared" si="85"/>
        <v>-1.3248558781923492E-2</v>
      </c>
      <c r="G943">
        <v>17.77</v>
      </c>
      <c r="H943" s="35">
        <f t="shared" si="86"/>
        <v>-1.350585256049527E-2</v>
      </c>
      <c r="J943">
        <v>33.262740999999998</v>
      </c>
      <c r="K943" s="35">
        <f t="shared" si="87"/>
        <v>-1.0061197301809826E-2</v>
      </c>
      <c r="M943">
        <v>34.549999</v>
      </c>
      <c r="N943" s="35">
        <f t="shared" si="88"/>
        <v>-3.9507902735395159E-2</v>
      </c>
      <c r="P943">
        <v>34.461826000000002</v>
      </c>
      <c r="Q943" s="35">
        <f t="shared" si="89"/>
        <v>1.1764495589989876E-2</v>
      </c>
    </row>
    <row r="944" spans="1:17" x14ac:dyDescent="0.4">
      <c r="A944" s="87">
        <v>41913</v>
      </c>
      <c r="B944">
        <v>40.587082000000002</v>
      </c>
      <c r="C944" s="31">
        <f t="shared" si="84"/>
        <v>1.8244006799996101E-2</v>
      </c>
      <c r="D944">
        <v>1946.16</v>
      </c>
      <c r="E944" s="31">
        <f t="shared" si="85"/>
        <v>5.1383236732801538E-6</v>
      </c>
      <c r="G944">
        <v>17.530000999999999</v>
      </c>
      <c r="H944" s="35">
        <f t="shared" si="86"/>
        <v>1.5592240981617739E-2</v>
      </c>
      <c r="J944">
        <v>32.928077999999999</v>
      </c>
      <c r="K944" s="35">
        <f t="shared" si="87"/>
        <v>3.4443158206804499E-2</v>
      </c>
      <c r="M944">
        <v>33.185001</v>
      </c>
      <c r="N944" s="35">
        <f t="shared" si="88"/>
        <v>6.3281299886054961E-3</v>
      </c>
      <c r="P944">
        <v>34.867252000000001</v>
      </c>
      <c r="Q944" s="35">
        <f t="shared" si="89"/>
        <v>-1.8763050211126422E-2</v>
      </c>
    </row>
    <row r="945" spans="1:17" x14ac:dyDescent="0.4">
      <c r="A945" s="87">
        <v>41914</v>
      </c>
      <c r="B945">
        <v>41.327553000000002</v>
      </c>
      <c r="C945" s="31">
        <f t="shared" si="84"/>
        <v>1.1086066479667922E-2</v>
      </c>
      <c r="D945">
        <v>1946.17</v>
      </c>
      <c r="E945" s="31">
        <f t="shared" si="85"/>
        <v>1.1165519969992353E-2</v>
      </c>
      <c r="G945">
        <v>17.803332999999999</v>
      </c>
      <c r="H945" s="35">
        <f t="shared" si="86"/>
        <v>1.7787006511645879E-2</v>
      </c>
      <c r="J945">
        <v>34.062224999999998</v>
      </c>
      <c r="K945" s="35">
        <f t="shared" si="87"/>
        <v>6.5506583906366871E-3</v>
      </c>
      <c r="M945">
        <v>33.395000000000003</v>
      </c>
      <c r="N945" s="35">
        <f t="shared" si="88"/>
        <v>1.5720856415630976E-2</v>
      </c>
      <c r="P945">
        <v>34.213036000000002</v>
      </c>
      <c r="Q945" s="35">
        <f t="shared" si="89"/>
        <v>-4.847859745624507E-3</v>
      </c>
    </row>
    <row r="946" spans="1:17" x14ac:dyDescent="0.4">
      <c r="A946" s="87">
        <v>41915</v>
      </c>
      <c r="B946">
        <v>41.785713000000001</v>
      </c>
      <c r="C946" s="31">
        <f t="shared" si="84"/>
        <v>-1.1850414039841866E-2</v>
      </c>
      <c r="D946">
        <v>1967.9</v>
      </c>
      <c r="E946" s="31">
        <f t="shared" si="85"/>
        <v>-1.5651201788709562E-3</v>
      </c>
      <c r="G946">
        <v>18.120000999999998</v>
      </c>
      <c r="H946" s="35">
        <f t="shared" si="86"/>
        <v>-3.9735152332497109E-2</v>
      </c>
      <c r="J946">
        <v>34.285355000000003</v>
      </c>
      <c r="K946" s="35">
        <f t="shared" si="87"/>
        <v>-1.1659380513924979E-2</v>
      </c>
      <c r="M946">
        <v>33.919998</v>
      </c>
      <c r="N946" s="35">
        <f t="shared" si="88"/>
        <v>-1.5330071658612688E-2</v>
      </c>
      <c r="P946">
        <v>34.047176</v>
      </c>
      <c r="Q946" s="35">
        <f t="shared" si="89"/>
        <v>2.1651134884137658E-3</v>
      </c>
    </row>
    <row r="947" spans="1:17" x14ac:dyDescent="0.4">
      <c r="A947" s="87">
        <v>41918</v>
      </c>
      <c r="B947">
        <v>41.290534999999998</v>
      </c>
      <c r="C947" s="31">
        <f t="shared" si="84"/>
        <v>-1.2889515720733597E-2</v>
      </c>
      <c r="D947">
        <v>1964.82</v>
      </c>
      <c r="E947" s="31">
        <f t="shared" si="85"/>
        <v>-1.5126067527814266E-2</v>
      </c>
      <c r="G947">
        <v>17.399999999999999</v>
      </c>
      <c r="H947" s="35">
        <f t="shared" si="86"/>
        <v>-7.6626436781605594E-4</v>
      </c>
      <c r="J947">
        <v>33.885609000000002</v>
      </c>
      <c r="K947" s="35">
        <f t="shared" si="87"/>
        <v>-1.5089325973158669E-2</v>
      </c>
      <c r="M947">
        <v>33.400002000000001</v>
      </c>
      <c r="N947" s="35">
        <f t="shared" si="88"/>
        <v>-1.1826376537342739E-2</v>
      </c>
      <c r="P947">
        <v>34.120891999999998</v>
      </c>
      <c r="Q947" s="35">
        <f t="shared" si="89"/>
        <v>-3.5107522980347273E-3</v>
      </c>
    </row>
    <row r="948" spans="1:17" x14ac:dyDescent="0.4">
      <c r="A948" s="87">
        <v>41919</v>
      </c>
      <c r="B948">
        <v>40.758319999999998</v>
      </c>
      <c r="C948" s="31">
        <f t="shared" si="84"/>
        <v>8.6294773680563822E-3</v>
      </c>
      <c r="D948">
        <v>1935.1</v>
      </c>
      <c r="E948" s="31">
        <f t="shared" si="85"/>
        <v>1.7461629889928269E-2</v>
      </c>
      <c r="G948">
        <v>17.386666999999999</v>
      </c>
      <c r="H948" s="35">
        <f t="shared" si="86"/>
        <v>5.0038285083621833E-2</v>
      </c>
      <c r="J948">
        <v>33.374298000000003</v>
      </c>
      <c r="K948" s="35">
        <f t="shared" si="87"/>
        <v>1.9500934521527382E-3</v>
      </c>
      <c r="M948">
        <v>33.005001</v>
      </c>
      <c r="N948" s="35">
        <f t="shared" si="88"/>
        <v>2.2723829034272714E-2</v>
      </c>
      <c r="P948">
        <v>34.001102000000003</v>
      </c>
      <c r="Q948" s="35">
        <f t="shared" si="89"/>
        <v>1.9241170477356871E-2</v>
      </c>
    </row>
    <row r="949" spans="1:17" x14ac:dyDescent="0.4">
      <c r="A949" s="87">
        <v>41920</v>
      </c>
      <c r="B949">
        <v>41.110042999999997</v>
      </c>
      <c r="C949" s="31">
        <f t="shared" si="84"/>
        <v>-1.8011754451339197E-2</v>
      </c>
      <c r="D949">
        <v>1968.89</v>
      </c>
      <c r="E949" s="31">
        <f t="shared" si="85"/>
        <v>-2.0661387888607316E-2</v>
      </c>
      <c r="G949">
        <v>18.256665999999999</v>
      </c>
      <c r="H949" s="35">
        <f t="shared" si="86"/>
        <v>-3.9802721920858965E-2</v>
      </c>
      <c r="J949">
        <v>33.439380999999997</v>
      </c>
      <c r="K949" s="35">
        <f t="shared" si="87"/>
        <v>-1.2510608375196812E-2</v>
      </c>
      <c r="M949">
        <v>33.755001</v>
      </c>
      <c r="N949" s="35">
        <f t="shared" si="88"/>
        <v>-3.1699006615345686E-2</v>
      </c>
      <c r="P949">
        <v>34.655323000000003</v>
      </c>
      <c r="Q949" s="35">
        <f t="shared" si="89"/>
        <v>-4.4668924309261351E-2</v>
      </c>
    </row>
    <row r="950" spans="1:17" x14ac:dyDescent="0.4">
      <c r="A950" s="87">
        <v>41921</v>
      </c>
      <c r="B950">
        <v>40.369579000000002</v>
      </c>
      <c r="C950" s="31">
        <f t="shared" si="84"/>
        <v>-4.588603710729636E-4</v>
      </c>
      <c r="D950">
        <v>1928.21</v>
      </c>
      <c r="E950" s="31">
        <f t="shared" si="85"/>
        <v>-1.1451034897651152E-2</v>
      </c>
      <c r="G950">
        <v>17.530000999999999</v>
      </c>
      <c r="H950" s="35">
        <f t="shared" si="86"/>
        <v>-4.2213346137287638E-2</v>
      </c>
      <c r="J950">
        <v>33.021034</v>
      </c>
      <c r="K950" s="35">
        <f t="shared" si="87"/>
        <v>8.4456773824830109E-3</v>
      </c>
      <c r="M950">
        <v>32.685001</v>
      </c>
      <c r="N950" s="35">
        <f t="shared" si="88"/>
        <v>-2.5240935437021994E-2</v>
      </c>
      <c r="P950">
        <v>33.107306999999999</v>
      </c>
      <c r="Q950" s="35">
        <f t="shared" si="89"/>
        <v>-3.2841662416094479E-2</v>
      </c>
    </row>
    <row r="951" spans="1:17" x14ac:dyDescent="0.4">
      <c r="A951" s="87">
        <v>41922</v>
      </c>
      <c r="B951">
        <v>40.351055000000002</v>
      </c>
      <c r="C951" s="31">
        <f t="shared" si="84"/>
        <v>-2.0644491203513794E-2</v>
      </c>
      <c r="D951">
        <v>1906.13</v>
      </c>
      <c r="E951" s="31">
        <f t="shared" si="85"/>
        <v>-1.6467921915084543E-2</v>
      </c>
      <c r="G951">
        <v>16.790001</v>
      </c>
      <c r="H951" s="35">
        <f t="shared" si="86"/>
        <v>-1.6478200328874419E-2</v>
      </c>
      <c r="J951">
        <v>33.299919000000003</v>
      </c>
      <c r="K951" s="35">
        <f t="shared" si="87"/>
        <v>-2.1216868425415827E-2</v>
      </c>
      <c r="M951">
        <v>31.860001</v>
      </c>
      <c r="N951" s="35">
        <f t="shared" si="88"/>
        <v>-3.2642842666577451E-2</v>
      </c>
      <c r="P951">
        <v>32.020007999999997</v>
      </c>
      <c r="Q951" s="35">
        <f t="shared" si="89"/>
        <v>9.4965935049111678E-3</v>
      </c>
    </row>
    <row r="952" spans="1:17" x14ac:dyDescent="0.4">
      <c r="A952" s="87">
        <v>41925</v>
      </c>
      <c r="B952">
        <v>39.518028000000001</v>
      </c>
      <c r="C952" s="31">
        <f t="shared" si="84"/>
        <v>-3.513307900890307E-3</v>
      </c>
      <c r="D952">
        <v>1874.74</v>
      </c>
      <c r="E952" s="31">
        <f t="shared" si="85"/>
        <v>1.5788856054706447E-3</v>
      </c>
      <c r="G952">
        <v>16.513331999999998</v>
      </c>
      <c r="H952" s="35">
        <f t="shared" si="86"/>
        <v>1.0900344037169529E-2</v>
      </c>
      <c r="J952">
        <v>32.593398999999998</v>
      </c>
      <c r="K952" s="35">
        <f t="shared" si="87"/>
        <v>1.6827977959586311E-2</v>
      </c>
      <c r="M952">
        <v>30.82</v>
      </c>
      <c r="N952" s="35">
        <f t="shared" si="88"/>
        <v>1.1356262167423797E-3</v>
      </c>
      <c r="P952">
        <v>32.324089000000001</v>
      </c>
      <c r="Q952" s="35">
        <f t="shared" si="89"/>
        <v>-8.5520120922821328E-3</v>
      </c>
    </row>
    <row r="953" spans="1:17" x14ac:dyDescent="0.4">
      <c r="A953" s="87">
        <v>41926</v>
      </c>
      <c r="B953">
        <v>39.379188999999997</v>
      </c>
      <c r="C953" s="31">
        <f t="shared" si="84"/>
        <v>1.057919196863101E-3</v>
      </c>
      <c r="D953">
        <v>1877.7</v>
      </c>
      <c r="E953" s="31">
        <f t="shared" si="85"/>
        <v>-8.1003355168557476E-3</v>
      </c>
      <c r="G953">
        <v>16.693332999999999</v>
      </c>
      <c r="H953" s="35">
        <f t="shared" si="86"/>
        <v>2.5559185813881471E-2</v>
      </c>
      <c r="J953">
        <v>33.14188</v>
      </c>
      <c r="K953" s="35">
        <f t="shared" si="87"/>
        <v>-1.4586076589499425E-2</v>
      </c>
      <c r="M953">
        <v>30.855</v>
      </c>
      <c r="N953" s="35">
        <f t="shared" si="88"/>
        <v>2.1066245341111688E-2</v>
      </c>
      <c r="P953">
        <v>32.047652999999997</v>
      </c>
      <c r="Q953" s="35">
        <f t="shared" si="89"/>
        <v>-5.7514352143032499E-4</v>
      </c>
    </row>
    <row r="954" spans="1:17" x14ac:dyDescent="0.4">
      <c r="A954" s="87">
        <v>41927</v>
      </c>
      <c r="B954">
        <v>39.420848999999997</v>
      </c>
      <c r="C954" s="31">
        <f t="shared" si="84"/>
        <v>2.1835805717933792E-2</v>
      </c>
      <c r="D954">
        <v>1862.49</v>
      </c>
      <c r="E954" s="31">
        <f t="shared" si="85"/>
        <v>1.4496722130050729E-4</v>
      </c>
      <c r="G954">
        <v>17.120000999999998</v>
      </c>
      <c r="H954" s="35">
        <f t="shared" si="86"/>
        <v>4.3613665676771933E-2</v>
      </c>
      <c r="J954">
        <v>32.658470000000001</v>
      </c>
      <c r="K954" s="35">
        <f t="shared" si="87"/>
        <v>-8.5420413142449554E-4</v>
      </c>
      <c r="M954">
        <v>31.504999000000002</v>
      </c>
      <c r="N954" s="35">
        <f t="shared" si="88"/>
        <v>2.5710205545475456E-2</v>
      </c>
      <c r="P954">
        <v>32.029221</v>
      </c>
      <c r="Q954" s="35">
        <f t="shared" si="89"/>
        <v>-4.6028905916881465E-3</v>
      </c>
    </row>
    <row r="955" spans="1:17" x14ac:dyDescent="0.4">
      <c r="A955" s="87">
        <v>41928</v>
      </c>
      <c r="B955">
        <v>40.281635000000001</v>
      </c>
      <c r="C955" s="31">
        <f t="shared" si="84"/>
        <v>1.6084997542925368E-3</v>
      </c>
      <c r="D955">
        <v>1862.76</v>
      </c>
      <c r="E955" s="31">
        <f t="shared" si="85"/>
        <v>1.2884107453456162E-2</v>
      </c>
      <c r="G955">
        <v>17.866667</v>
      </c>
      <c r="H955" s="35">
        <f t="shared" si="86"/>
        <v>-2.9664234521189579E-2</v>
      </c>
      <c r="J955">
        <v>32.630572999999998</v>
      </c>
      <c r="K955" s="35">
        <f t="shared" si="87"/>
        <v>2.8494749387332021E-3</v>
      </c>
      <c r="M955">
        <v>32.314999</v>
      </c>
      <c r="N955" s="35">
        <f t="shared" si="88"/>
        <v>7.7363455898606095E-3</v>
      </c>
      <c r="P955">
        <v>31.881793999999999</v>
      </c>
      <c r="Q955" s="35">
        <f t="shared" si="89"/>
        <v>6.0692945949026656E-3</v>
      </c>
    </row>
    <row r="956" spans="1:17" x14ac:dyDescent="0.4">
      <c r="A956" s="87">
        <v>41929</v>
      </c>
      <c r="B956">
        <v>40.346428000000003</v>
      </c>
      <c r="C956" s="31">
        <f t="shared" si="84"/>
        <v>1.9729454116731101E-2</v>
      </c>
      <c r="D956">
        <v>1886.76</v>
      </c>
      <c r="E956" s="31">
        <f t="shared" si="85"/>
        <v>9.142657253704764E-3</v>
      </c>
      <c r="G956">
        <v>17.336666000000001</v>
      </c>
      <c r="H956" s="35">
        <f t="shared" si="86"/>
        <v>2.1149798929044349E-2</v>
      </c>
      <c r="J956">
        <v>32.723553000000003</v>
      </c>
      <c r="K956" s="35">
        <f t="shared" si="87"/>
        <v>2.5567822662776983E-3</v>
      </c>
      <c r="M956">
        <v>32.564999</v>
      </c>
      <c r="N956" s="35">
        <f t="shared" si="88"/>
        <v>-3.0704745300316256E-4</v>
      </c>
      <c r="P956">
        <v>32.075294</v>
      </c>
      <c r="Q956" s="35">
        <f t="shared" si="89"/>
        <v>4.7112833946276592E-2</v>
      </c>
    </row>
    <row r="957" spans="1:17" x14ac:dyDescent="0.4">
      <c r="A957" s="87">
        <v>41932</v>
      </c>
      <c r="B957">
        <v>41.142440999999998</v>
      </c>
      <c r="C957" s="31">
        <f t="shared" si="84"/>
        <v>1.957239241103852E-2</v>
      </c>
      <c r="D957">
        <v>1904.01</v>
      </c>
      <c r="E957" s="31">
        <f t="shared" si="85"/>
        <v>1.9574477024805532E-2</v>
      </c>
      <c r="G957">
        <v>17.703333000000001</v>
      </c>
      <c r="H957" s="35">
        <f t="shared" si="86"/>
        <v>2.4854076913087365E-2</v>
      </c>
      <c r="J957">
        <v>32.807220000000001</v>
      </c>
      <c r="K957" s="35">
        <f t="shared" si="87"/>
        <v>1.0200803359748236E-2</v>
      </c>
      <c r="M957">
        <v>32.555</v>
      </c>
      <c r="N957" s="35">
        <f t="shared" si="88"/>
        <v>3.5939118414990007E-2</v>
      </c>
      <c r="P957">
        <v>33.586452000000001</v>
      </c>
      <c r="Q957" s="35">
        <f t="shared" si="89"/>
        <v>1.8655855640839977E-2</v>
      </c>
    </row>
    <row r="958" spans="1:17" x14ac:dyDescent="0.4">
      <c r="A958" s="87">
        <v>41933</v>
      </c>
      <c r="B958">
        <v>41.947696999999998</v>
      </c>
      <c r="C958" s="31">
        <f t="shared" si="84"/>
        <v>-8.6053353536905443E-3</v>
      </c>
      <c r="D958">
        <v>1941.28</v>
      </c>
      <c r="E958" s="31">
        <f t="shared" si="85"/>
        <v>-7.2993076732877655E-3</v>
      </c>
      <c r="G958">
        <v>18.143332999999998</v>
      </c>
      <c r="H958" s="35">
        <f t="shared" si="86"/>
        <v>9.186074025097973E-3</v>
      </c>
      <c r="J958">
        <v>33.14188</v>
      </c>
      <c r="K958" s="35">
        <f t="shared" si="87"/>
        <v>6.7322071047266931E-3</v>
      </c>
      <c r="M958">
        <v>33.724997999999999</v>
      </c>
      <c r="N958" s="35">
        <f t="shared" si="88"/>
        <v>-2.0755998265737444E-2</v>
      </c>
      <c r="P958">
        <v>34.213036000000002</v>
      </c>
      <c r="Q958" s="35">
        <f t="shared" si="89"/>
        <v>-1.7506046525657775E-2</v>
      </c>
    </row>
    <row r="959" spans="1:17" x14ac:dyDescent="0.4">
      <c r="A959" s="87">
        <v>41934</v>
      </c>
      <c r="B959">
        <v>41.586722999999999</v>
      </c>
      <c r="C959" s="31">
        <f t="shared" si="84"/>
        <v>5.6753449893130288E-3</v>
      </c>
      <c r="D959">
        <v>1927.11</v>
      </c>
      <c r="E959" s="31">
        <f t="shared" si="85"/>
        <v>1.2303397315150686E-2</v>
      </c>
      <c r="G959">
        <v>18.309999000000001</v>
      </c>
      <c r="H959" s="35">
        <f t="shared" si="86"/>
        <v>-7.3366033498964145E-2</v>
      </c>
      <c r="J959">
        <v>33.364998</v>
      </c>
      <c r="K959" s="35">
        <f t="shared" si="87"/>
        <v>1.3930167176992028E-3</v>
      </c>
      <c r="M959">
        <v>33.025002000000001</v>
      </c>
      <c r="N959" s="35">
        <f t="shared" si="88"/>
        <v>-2.5889597220917684E-2</v>
      </c>
      <c r="P959">
        <v>33.614100999999998</v>
      </c>
      <c r="Q959" s="35">
        <f t="shared" si="89"/>
        <v>1.5624871240792678E-2</v>
      </c>
    </row>
    <row r="960" spans="1:17" x14ac:dyDescent="0.4">
      <c r="A960" s="87">
        <v>41935</v>
      </c>
      <c r="B960">
        <v>41.822741999999998</v>
      </c>
      <c r="C960" s="31">
        <f t="shared" si="84"/>
        <v>5.8648713180977623E-3</v>
      </c>
      <c r="D960">
        <v>1950.82</v>
      </c>
      <c r="E960" s="31">
        <f t="shared" si="85"/>
        <v>7.0534441926984508E-3</v>
      </c>
      <c r="G960">
        <v>16.966667000000001</v>
      </c>
      <c r="H960" s="35">
        <f t="shared" si="86"/>
        <v>-1.0019646168572868E-2</v>
      </c>
      <c r="J960">
        <v>33.411476</v>
      </c>
      <c r="K960" s="35">
        <f t="shared" si="87"/>
        <v>2.7834747557983037E-4</v>
      </c>
      <c r="M960">
        <v>32.169998</v>
      </c>
      <c r="N960" s="35">
        <f t="shared" si="88"/>
        <v>-1.3987566924934111E-3</v>
      </c>
      <c r="P960">
        <v>34.139316999999998</v>
      </c>
      <c r="Q960" s="35">
        <f t="shared" si="89"/>
        <v>-1.3225337812118501E-2</v>
      </c>
    </row>
    <row r="961" spans="1:17" x14ac:dyDescent="0.4">
      <c r="A961" s="87">
        <v>41936</v>
      </c>
      <c r="B961">
        <v>42.068027000000001</v>
      </c>
      <c r="C961" s="31">
        <f t="shared" si="84"/>
        <v>8.1407430873807595E-3</v>
      </c>
      <c r="D961">
        <v>1964.58</v>
      </c>
      <c r="E961" s="31">
        <f t="shared" si="85"/>
        <v>-1.5015932158526598E-3</v>
      </c>
      <c r="G961">
        <v>16.796666999999999</v>
      </c>
      <c r="H961" s="35">
        <f t="shared" si="86"/>
        <v>3.413379571077995E-2</v>
      </c>
      <c r="J961">
        <v>33.420775999999996</v>
      </c>
      <c r="K961" s="35">
        <f t="shared" si="87"/>
        <v>5.2852154001451681E-3</v>
      </c>
      <c r="M961">
        <v>32.125</v>
      </c>
      <c r="N961" s="35">
        <f t="shared" si="88"/>
        <v>7.159533073929864E-3</v>
      </c>
      <c r="P961">
        <v>33.687812999999998</v>
      </c>
      <c r="Q961" s="35">
        <f t="shared" si="89"/>
        <v>-7.9321266714463684E-3</v>
      </c>
    </row>
    <row r="962" spans="1:17" x14ac:dyDescent="0.4">
      <c r="A962" s="87">
        <v>41939</v>
      </c>
      <c r="B962">
        <v>42.410491999999998</v>
      </c>
      <c r="C962" s="31">
        <f t="shared" si="84"/>
        <v>8.8389212744809671E-3</v>
      </c>
      <c r="D962">
        <v>1961.63</v>
      </c>
      <c r="E962" s="31">
        <f t="shared" si="85"/>
        <v>1.1939050687438429E-2</v>
      </c>
      <c r="G962">
        <v>17.370000999999998</v>
      </c>
      <c r="H962" s="35">
        <f t="shared" si="86"/>
        <v>3.7804603465480591E-2</v>
      </c>
      <c r="J962">
        <v>33.597411999999998</v>
      </c>
      <c r="K962" s="35">
        <f t="shared" si="87"/>
        <v>-4.1502899092345528E-3</v>
      </c>
      <c r="M962">
        <v>32.354999999999997</v>
      </c>
      <c r="N962" s="35">
        <f t="shared" si="88"/>
        <v>-6.3358986246328623E-3</v>
      </c>
      <c r="P962">
        <v>33.420597000000001</v>
      </c>
      <c r="Q962" s="35">
        <f t="shared" si="89"/>
        <v>1.07526505286546E-2</v>
      </c>
    </row>
    <row r="963" spans="1:17" x14ac:dyDescent="0.4">
      <c r="A963" s="87">
        <v>41940</v>
      </c>
      <c r="B963">
        <v>42.785355000000003</v>
      </c>
      <c r="C963" s="31">
        <f t="shared" ref="C963:C1026" si="90">(B964-B963)/B963</f>
        <v>-5.4082056815936107E-3</v>
      </c>
      <c r="D963">
        <v>1985.05</v>
      </c>
      <c r="E963" s="31">
        <f t="shared" ref="E963:E1026" si="91">(D964-D963)/D963</f>
        <v>-1.3853555326062317E-3</v>
      </c>
      <c r="G963">
        <v>18.026667</v>
      </c>
      <c r="H963" s="35">
        <f t="shared" ref="H963:H1026" si="92">(G964-G963)/G963</f>
        <v>1.2943047097946565E-3</v>
      </c>
      <c r="J963">
        <v>33.457973000000003</v>
      </c>
      <c r="K963" s="35">
        <f t="shared" ref="K963:K1026" si="93">(J964-J963)/J963</f>
        <v>3.6954659506718966E-2</v>
      </c>
      <c r="M963">
        <v>32.150002000000001</v>
      </c>
      <c r="N963" s="35">
        <f t="shared" ref="N963:N1026" si="94">(M964-M963)/M963</f>
        <v>-4.6668737376742855E-4</v>
      </c>
      <c r="P963">
        <v>33.779957000000003</v>
      </c>
      <c r="Q963" s="35">
        <f t="shared" ref="Q963:Q1026" si="95">(P964-P963)/P963</f>
        <v>-6.273720241858371E-3</v>
      </c>
    </row>
    <row r="964" spans="1:17" x14ac:dyDescent="0.4">
      <c r="A964" s="87">
        <v>41941</v>
      </c>
      <c r="B964">
        <v>42.553963000000003</v>
      </c>
      <c r="C964" s="31">
        <f t="shared" si="90"/>
        <v>1.1419077466415916E-2</v>
      </c>
      <c r="D964">
        <v>1982.3</v>
      </c>
      <c r="E964" s="31">
        <f t="shared" si="91"/>
        <v>6.2301367098825285E-3</v>
      </c>
      <c r="G964">
        <v>18.049999</v>
      </c>
      <c r="H964" s="35">
        <f t="shared" si="92"/>
        <v>1.8651967792352762E-2</v>
      </c>
      <c r="J964">
        <v>34.694400999999999</v>
      </c>
      <c r="K964" s="35">
        <f t="shared" si="93"/>
        <v>1.6075792748230342E-3</v>
      </c>
      <c r="M964">
        <v>32.134998000000003</v>
      </c>
      <c r="N964" s="35">
        <f t="shared" si="94"/>
        <v>-6.2224992203223784E-4</v>
      </c>
      <c r="P964">
        <v>33.568030999999998</v>
      </c>
      <c r="Q964" s="35">
        <f t="shared" si="95"/>
        <v>-9.8822001207040187E-3</v>
      </c>
    </row>
    <row r="965" spans="1:17" x14ac:dyDescent="0.4">
      <c r="A965" s="87">
        <v>41942</v>
      </c>
      <c r="B965">
        <v>43.03989</v>
      </c>
      <c r="C965" s="31">
        <f t="shared" si="90"/>
        <v>-3.2260770183199642E-4</v>
      </c>
      <c r="D965">
        <v>1994.65</v>
      </c>
      <c r="E965" s="31">
        <f t="shared" si="91"/>
        <v>1.1731381445366286E-2</v>
      </c>
      <c r="G965">
        <v>18.386666999999999</v>
      </c>
      <c r="H965" s="35">
        <f t="shared" si="92"/>
        <v>-7.4329404018683327E-3</v>
      </c>
      <c r="J965">
        <v>34.750174999999999</v>
      </c>
      <c r="K965" s="35">
        <f t="shared" si="93"/>
        <v>3.1032620699032492E-2</v>
      </c>
      <c r="M965">
        <v>32.115001999999997</v>
      </c>
      <c r="N965" s="35">
        <f t="shared" si="94"/>
        <v>2.1018183339985459E-2</v>
      </c>
      <c r="P965">
        <v>33.236305000000002</v>
      </c>
      <c r="Q965" s="35">
        <f t="shared" si="95"/>
        <v>6.6538684128696467E-3</v>
      </c>
    </row>
    <row r="966" spans="1:17" x14ac:dyDescent="0.4">
      <c r="A966" s="87">
        <v>41943</v>
      </c>
      <c r="B966">
        <v>43.026004999999998</v>
      </c>
      <c r="C966" s="31">
        <f t="shared" si="90"/>
        <v>5.1628544179271024E-3</v>
      </c>
      <c r="D966">
        <v>2018.05</v>
      </c>
      <c r="E966" s="31">
        <f t="shared" si="91"/>
        <v>-1.1892668665296157E-4</v>
      </c>
      <c r="G966">
        <v>18.25</v>
      </c>
      <c r="H966" s="35">
        <f t="shared" si="92"/>
        <v>1.3881205479452072E-2</v>
      </c>
      <c r="J966">
        <v>35.828564</v>
      </c>
      <c r="K966" s="35">
        <f t="shared" si="93"/>
        <v>2.4131081558278436E-2</v>
      </c>
      <c r="M966">
        <v>32.790000999999997</v>
      </c>
      <c r="N966" s="35">
        <f t="shared" si="94"/>
        <v>6.2518448840548487E-3</v>
      </c>
      <c r="P966">
        <v>33.457455000000003</v>
      </c>
      <c r="Q966" s="35">
        <f t="shared" si="95"/>
        <v>-1.1567078249077881E-2</v>
      </c>
    </row>
    <row r="967" spans="1:17" x14ac:dyDescent="0.4">
      <c r="A967" s="87">
        <v>41946</v>
      </c>
      <c r="B967">
        <v>43.248142000000001</v>
      </c>
      <c r="C967" s="31">
        <f t="shared" si="90"/>
        <v>5.3507732193443444E-3</v>
      </c>
      <c r="D967">
        <v>2017.81</v>
      </c>
      <c r="E967" s="31">
        <f t="shared" si="91"/>
        <v>-2.8298006254305593E-3</v>
      </c>
      <c r="G967">
        <v>18.503332</v>
      </c>
      <c r="H967" s="35">
        <f t="shared" si="92"/>
        <v>-7.3859670247499584E-3</v>
      </c>
      <c r="J967">
        <v>36.693145999999999</v>
      </c>
      <c r="K967" s="35">
        <f t="shared" si="93"/>
        <v>-8.6144153461247385E-3</v>
      </c>
      <c r="M967">
        <v>32.994999</v>
      </c>
      <c r="N967" s="35">
        <f t="shared" si="94"/>
        <v>-1.8184543663723005E-2</v>
      </c>
      <c r="P967">
        <v>33.070450000000001</v>
      </c>
      <c r="Q967" s="35">
        <f t="shared" si="95"/>
        <v>-1.4767322488808049E-2</v>
      </c>
    </row>
    <row r="968" spans="1:17" x14ac:dyDescent="0.4">
      <c r="A968" s="87">
        <v>41947</v>
      </c>
      <c r="B968">
        <v>43.479553000000003</v>
      </c>
      <c r="C968" s="31">
        <f t="shared" si="90"/>
        <v>7.7699510848235655E-3</v>
      </c>
      <c r="D968">
        <v>2012.1</v>
      </c>
      <c r="E968" s="31">
        <f t="shared" si="91"/>
        <v>5.7005119029869432E-3</v>
      </c>
      <c r="G968">
        <v>18.366667</v>
      </c>
      <c r="H968" s="35">
        <f t="shared" si="92"/>
        <v>3.085208655440797E-3</v>
      </c>
      <c r="J968">
        <v>36.377056000000003</v>
      </c>
      <c r="K968" s="35">
        <f t="shared" si="93"/>
        <v>2.2489450493189827E-2</v>
      </c>
      <c r="M968">
        <v>32.395000000000003</v>
      </c>
      <c r="N968" s="35">
        <f t="shared" si="94"/>
        <v>-8.3346195400525735E-3</v>
      </c>
      <c r="P968">
        <v>32.582087999999999</v>
      </c>
      <c r="Q968" s="35">
        <f t="shared" si="95"/>
        <v>-5.6558683409117642E-4</v>
      </c>
    </row>
    <row r="969" spans="1:17" x14ac:dyDescent="0.4">
      <c r="A969" s="87">
        <v>41948</v>
      </c>
      <c r="B969">
        <v>43.817386999999997</v>
      </c>
      <c r="C969" s="31">
        <f t="shared" si="90"/>
        <v>-8.4500702883075478E-4</v>
      </c>
      <c r="D969">
        <v>2023.57</v>
      </c>
      <c r="E969" s="31">
        <f t="shared" si="91"/>
        <v>3.7755056657294288E-3</v>
      </c>
      <c r="G969">
        <v>18.423331999999998</v>
      </c>
      <c r="H969" s="35">
        <f t="shared" si="92"/>
        <v>4.4147063082834483E-2</v>
      </c>
      <c r="J969">
        <v>37.195155999999997</v>
      </c>
      <c r="K969" s="35">
        <f t="shared" si="93"/>
        <v>3.2486488294336531E-3</v>
      </c>
      <c r="M969">
        <v>32.125</v>
      </c>
      <c r="N969" s="35">
        <f t="shared" si="94"/>
        <v>3.1595299610895036E-2</v>
      </c>
      <c r="P969">
        <v>32.563659999999999</v>
      </c>
      <c r="Q969" s="35">
        <f t="shared" si="95"/>
        <v>3.7068560475081697E-2</v>
      </c>
    </row>
    <row r="970" spans="1:17" x14ac:dyDescent="0.4">
      <c r="A970" s="87">
        <v>41949</v>
      </c>
      <c r="B970">
        <v>43.780360999999999</v>
      </c>
      <c r="C970" s="31">
        <f t="shared" si="90"/>
        <v>-8.6679504538576101E-3</v>
      </c>
      <c r="D970">
        <v>2031.21</v>
      </c>
      <c r="E970" s="31">
        <f t="shared" si="91"/>
        <v>3.4954534489296351E-4</v>
      </c>
      <c r="G970">
        <v>19.236668000000002</v>
      </c>
      <c r="H970" s="35">
        <f t="shared" si="92"/>
        <v>-1.906099330715763E-3</v>
      </c>
      <c r="J970">
        <v>37.315989999999999</v>
      </c>
      <c r="K970" s="35">
        <f t="shared" si="93"/>
        <v>6.7268481956394418E-3</v>
      </c>
      <c r="M970">
        <v>33.139999000000003</v>
      </c>
      <c r="N970" s="35">
        <f t="shared" si="94"/>
        <v>1.0561346124361494E-2</v>
      </c>
      <c r="P970">
        <v>33.770747999999998</v>
      </c>
      <c r="Q970" s="35">
        <f t="shared" si="95"/>
        <v>8.7310177435218021E-3</v>
      </c>
    </row>
    <row r="971" spans="1:17" x14ac:dyDescent="0.4">
      <c r="A971" s="87">
        <v>41950</v>
      </c>
      <c r="B971">
        <v>43.400874999999999</v>
      </c>
      <c r="C971" s="31">
        <f t="shared" si="90"/>
        <v>1.2582626502345935E-2</v>
      </c>
      <c r="D971">
        <v>2031.92</v>
      </c>
      <c r="E971" s="31">
        <f t="shared" si="91"/>
        <v>3.1202015827394374E-3</v>
      </c>
      <c r="G971">
        <v>19.200001</v>
      </c>
      <c r="H971" s="35">
        <f t="shared" si="92"/>
        <v>3.6457810601155309E-3</v>
      </c>
      <c r="J971">
        <v>37.567008999999999</v>
      </c>
      <c r="K971" s="35">
        <f t="shared" si="93"/>
        <v>4.4540144252634192E-3</v>
      </c>
      <c r="M971">
        <v>33.490001999999997</v>
      </c>
      <c r="N971" s="35">
        <f t="shared" si="94"/>
        <v>2.0304447876712661E-2</v>
      </c>
      <c r="P971">
        <v>34.065601000000001</v>
      </c>
      <c r="Q971" s="35">
        <f t="shared" si="95"/>
        <v>6.2213198587044429E-3</v>
      </c>
    </row>
    <row r="972" spans="1:17" x14ac:dyDescent="0.4">
      <c r="A972" s="87">
        <v>41953</v>
      </c>
      <c r="B972">
        <v>43.946972000000002</v>
      </c>
      <c r="C972" s="31">
        <f t="shared" si="90"/>
        <v>-8.4276568588172792E-4</v>
      </c>
      <c r="D972">
        <v>2038.26</v>
      </c>
      <c r="E972" s="31">
        <f t="shared" si="91"/>
        <v>6.9667265216413646E-4</v>
      </c>
      <c r="G972">
        <v>19.27</v>
      </c>
      <c r="H972" s="35">
        <f t="shared" si="92"/>
        <v>-2.144955889984421E-2</v>
      </c>
      <c r="J972">
        <v>37.734332999999999</v>
      </c>
      <c r="K972" s="35">
        <f t="shared" si="93"/>
        <v>4.1883077673586884E-3</v>
      </c>
      <c r="M972">
        <v>34.169998</v>
      </c>
      <c r="N972" s="35">
        <f t="shared" si="94"/>
        <v>-2.9259586143385376E-4</v>
      </c>
      <c r="P972">
        <v>34.277534000000003</v>
      </c>
      <c r="Q972" s="35">
        <f t="shared" si="95"/>
        <v>8.8709415327251941E-3</v>
      </c>
    </row>
    <row r="973" spans="1:17" x14ac:dyDescent="0.4">
      <c r="A973" s="87">
        <v>41954</v>
      </c>
      <c r="B973">
        <v>43.909934999999997</v>
      </c>
      <c r="C973" s="31">
        <f t="shared" si="90"/>
        <v>9.801904739781632E-3</v>
      </c>
      <c r="D973">
        <v>2039.68</v>
      </c>
      <c r="E973" s="31">
        <f t="shared" si="91"/>
        <v>-7.0109036711644165E-4</v>
      </c>
      <c r="G973">
        <v>18.856667000000002</v>
      </c>
      <c r="H973" s="35">
        <f t="shared" si="92"/>
        <v>6.0101819690616459E-3</v>
      </c>
      <c r="J973">
        <v>37.892375999999999</v>
      </c>
      <c r="K973" s="35">
        <f t="shared" si="93"/>
        <v>1.4720111507392321E-3</v>
      </c>
      <c r="M973">
        <v>34.159999999999997</v>
      </c>
      <c r="N973" s="35">
        <f t="shared" si="94"/>
        <v>1.2148741217798706E-2</v>
      </c>
      <c r="P973">
        <v>34.581608000000003</v>
      </c>
      <c r="Q973" s="35">
        <f t="shared" si="95"/>
        <v>-7.9936132524548818E-3</v>
      </c>
    </row>
    <row r="974" spans="1:17" x14ac:dyDescent="0.4">
      <c r="A974" s="87">
        <v>41955</v>
      </c>
      <c r="B974">
        <v>44.340336000000001</v>
      </c>
      <c r="C974" s="31">
        <f t="shared" si="90"/>
        <v>3.2357445374342148E-3</v>
      </c>
      <c r="D974">
        <v>2038.25</v>
      </c>
      <c r="E974" s="31">
        <f t="shared" si="91"/>
        <v>5.29866306880867E-4</v>
      </c>
      <c r="G974">
        <v>18.969999000000001</v>
      </c>
      <c r="H974" s="35">
        <f t="shared" si="92"/>
        <v>4.5686876419972142E-3</v>
      </c>
      <c r="J974">
        <v>37.948154000000002</v>
      </c>
      <c r="K974" s="35">
        <f t="shared" si="93"/>
        <v>4.6547718763868991E-3</v>
      </c>
      <c r="M974">
        <v>34.575001</v>
      </c>
      <c r="N974" s="35">
        <f t="shared" si="94"/>
        <v>-1.4461026335183529E-3</v>
      </c>
      <c r="P974">
        <v>34.305176000000003</v>
      </c>
      <c r="Q974" s="35">
        <f t="shared" si="95"/>
        <v>3.2769311546455751E-2</v>
      </c>
    </row>
    <row r="975" spans="1:17" x14ac:dyDescent="0.4">
      <c r="A975" s="87">
        <v>41956</v>
      </c>
      <c r="B975">
        <v>44.483809999999998</v>
      </c>
      <c r="C975" s="31">
        <f t="shared" si="90"/>
        <v>-6.450279326343622E-3</v>
      </c>
      <c r="D975">
        <v>2039.33</v>
      </c>
      <c r="E975" s="31">
        <f t="shared" si="91"/>
        <v>2.4027499227687971E-4</v>
      </c>
      <c r="G975">
        <v>19.056667000000001</v>
      </c>
      <c r="H975" s="35">
        <f t="shared" si="92"/>
        <v>5.5973586566841968E-3</v>
      </c>
      <c r="J975">
        <v>38.124794000000001</v>
      </c>
      <c r="K975" s="35">
        <f t="shared" si="93"/>
        <v>3.1698531931739025E-3</v>
      </c>
      <c r="M975">
        <v>34.525002000000001</v>
      </c>
      <c r="N975" s="35">
        <f t="shared" si="94"/>
        <v>1.4481968748329018E-3</v>
      </c>
      <c r="P975">
        <v>35.429333</v>
      </c>
      <c r="Q975" s="35">
        <f t="shared" si="95"/>
        <v>2.6267838573195888E-2</v>
      </c>
    </row>
    <row r="976" spans="1:17" x14ac:dyDescent="0.4">
      <c r="A976" s="87">
        <v>41957</v>
      </c>
      <c r="B976">
        <v>44.196877000000001</v>
      </c>
      <c r="C976" s="31">
        <f t="shared" si="90"/>
        <v>5.8637401009124877E-3</v>
      </c>
      <c r="D976">
        <v>2039.82</v>
      </c>
      <c r="E976" s="31">
        <f t="shared" si="91"/>
        <v>7.353590022649057E-4</v>
      </c>
      <c r="G976">
        <v>19.163333999999999</v>
      </c>
      <c r="H976" s="35">
        <f t="shared" si="92"/>
        <v>-7.8275523455365661E-3</v>
      </c>
      <c r="J976">
        <v>38.245643999999999</v>
      </c>
      <c r="K976" s="35">
        <f t="shared" si="93"/>
        <v>7.5351064816688296E-3</v>
      </c>
      <c r="M976">
        <v>34.575001</v>
      </c>
      <c r="N976" s="35">
        <f t="shared" si="94"/>
        <v>-3.7599709686197847E-3</v>
      </c>
      <c r="P976">
        <v>36.359985000000002</v>
      </c>
      <c r="Q976" s="35">
        <f t="shared" si="95"/>
        <v>-5.3217843736734277E-3</v>
      </c>
    </row>
    <row r="977" spans="1:17" x14ac:dyDescent="0.4">
      <c r="A977" s="87">
        <v>41960</v>
      </c>
      <c r="B977">
        <v>44.456035999999997</v>
      </c>
      <c r="C977" s="31">
        <f t="shared" si="90"/>
        <v>4.2683517711745748E-3</v>
      </c>
      <c r="D977">
        <v>2041.32</v>
      </c>
      <c r="E977" s="31">
        <f t="shared" si="91"/>
        <v>5.1339329453492085E-3</v>
      </c>
      <c r="G977">
        <v>19.013331999999998</v>
      </c>
      <c r="H977" s="35">
        <f t="shared" si="92"/>
        <v>2.4368953321806022E-2</v>
      </c>
      <c r="J977">
        <v>38.533828999999997</v>
      </c>
      <c r="K977" s="35">
        <f t="shared" si="93"/>
        <v>8.4747612286337343E-3</v>
      </c>
      <c r="M977">
        <v>34.445</v>
      </c>
      <c r="N977" s="35">
        <f t="shared" si="94"/>
        <v>6.9676585861518205E-3</v>
      </c>
      <c r="P977">
        <v>36.166485000000002</v>
      </c>
      <c r="Q977" s="35">
        <f t="shared" si="95"/>
        <v>9.6816431013408335E-3</v>
      </c>
    </row>
    <row r="978" spans="1:17" x14ac:dyDescent="0.4">
      <c r="A978" s="87">
        <v>41961</v>
      </c>
      <c r="B978">
        <v>44.645789999999998</v>
      </c>
      <c r="C978" s="31">
        <f t="shared" si="90"/>
        <v>4.9753851370980323E-3</v>
      </c>
      <c r="D978">
        <v>2051.8000000000002</v>
      </c>
      <c r="E978" s="31">
        <f t="shared" si="91"/>
        <v>-1.5011209669560297E-3</v>
      </c>
      <c r="G978">
        <v>19.476666999999999</v>
      </c>
      <c r="H978" s="35">
        <f t="shared" si="92"/>
        <v>-1.7117918584318549E-4</v>
      </c>
      <c r="J978">
        <v>38.860393999999999</v>
      </c>
      <c r="K978" s="35">
        <f t="shared" si="93"/>
        <v>4.8499353866561394E-2</v>
      </c>
      <c r="M978">
        <v>34.685001</v>
      </c>
      <c r="N978" s="35">
        <f t="shared" si="94"/>
        <v>1.6001181605847358E-2</v>
      </c>
      <c r="P978">
        <v>36.516635999999998</v>
      </c>
      <c r="Q978" s="35">
        <f t="shared" si="95"/>
        <v>1.2868901724682431E-2</v>
      </c>
    </row>
    <row r="979" spans="1:17" x14ac:dyDescent="0.4">
      <c r="A979" s="87">
        <v>41962</v>
      </c>
      <c r="B979">
        <v>44.867919999999998</v>
      </c>
      <c r="C979" s="31">
        <f t="shared" si="90"/>
        <v>3.6103969161039879E-3</v>
      </c>
      <c r="D979">
        <v>2048.7199999999998</v>
      </c>
      <c r="E979" s="31">
        <f t="shared" si="91"/>
        <v>1.967081885274806E-3</v>
      </c>
      <c r="G979">
        <v>19.473333</v>
      </c>
      <c r="H979" s="35">
        <f t="shared" si="92"/>
        <v>1.2666860880980218E-2</v>
      </c>
      <c r="J979">
        <v>40.745097999999999</v>
      </c>
      <c r="K979" s="35">
        <f t="shared" si="93"/>
        <v>-8.2435438000419119E-3</v>
      </c>
      <c r="M979">
        <v>35.240001999999997</v>
      </c>
      <c r="N979" s="35">
        <f t="shared" si="94"/>
        <v>-9.9318950095396105E-4</v>
      </c>
      <c r="P979">
        <v>36.986564999999999</v>
      </c>
      <c r="Q979" s="35">
        <f t="shared" si="95"/>
        <v>2.5162109538963761E-2</v>
      </c>
    </row>
    <row r="980" spans="1:17" x14ac:dyDescent="0.4">
      <c r="A980" s="87">
        <v>41963</v>
      </c>
      <c r="B980">
        <v>45.029910999999998</v>
      </c>
      <c r="C980" s="31">
        <f t="shared" si="90"/>
        <v>1.2332691485888465E-3</v>
      </c>
      <c r="D980">
        <v>2052.75</v>
      </c>
      <c r="E980" s="31">
        <f t="shared" si="91"/>
        <v>5.2368773596395083E-3</v>
      </c>
      <c r="G980">
        <v>19.719999000000001</v>
      </c>
      <c r="H980" s="35">
        <f t="shared" si="92"/>
        <v>-5.0708927520738169E-3</v>
      </c>
      <c r="J980">
        <v>40.409213999999999</v>
      </c>
      <c r="K980" s="35">
        <f t="shared" si="93"/>
        <v>0</v>
      </c>
      <c r="M980">
        <v>35.205002</v>
      </c>
      <c r="N980" s="35">
        <f t="shared" si="94"/>
        <v>-1.5764805239891756E-2</v>
      </c>
      <c r="P980">
        <v>37.917225000000002</v>
      </c>
      <c r="Q980" s="35">
        <f t="shared" si="95"/>
        <v>-1.4580919357890871E-2</v>
      </c>
    </row>
    <row r="981" spans="1:17" x14ac:dyDescent="0.4">
      <c r="A981" s="87">
        <v>41964</v>
      </c>
      <c r="B981">
        <v>45.085445</v>
      </c>
      <c r="C981" s="31">
        <f t="shared" si="90"/>
        <v>5.4402035956393905E-3</v>
      </c>
      <c r="D981">
        <v>2063.5</v>
      </c>
      <c r="E981" s="31">
        <f t="shared" si="91"/>
        <v>2.8640659074387468E-3</v>
      </c>
      <c r="G981">
        <v>19.620000999999998</v>
      </c>
      <c r="H981" s="35">
        <f t="shared" si="92"/>
        <v>2.5144341226078549E-2</v>
      </c>
      <c r="J981">
        <v>40.409213999999999</v>
      </c>
      <c r="K981" s="35">
        <f t="shared" si="93"/>
        <v>2.8399983231547164E-2</v>
      </c>
      <c r="M981">
        <v>34.650002000000001</v>
      </c>
      <c r="N981" s="35">
        <f t="shared" si="94"/>
        <v>1.0100951797924841E-2</v>
      </c>
      <c r="P981">
        <v>37.364356999999998</v>
      </c>
      <c r="Q981" s="35">
        <f t="shared" si="95"/>
        <v>-2.2195484322130731E-3</v>
      </c>
    </row>
    <row r="982" spans="1:17" x14ac:dyDescent="0.4">
      <c r="A982" s="87">
        <v>41967</v>
      </c>
      <c r="B982">
        <v>45.330719000000002</v>
      </c>
      <c r="C982" s="31">
        <f t="shared" si="90"/>
        <v>-6.7381018156805299E-3</v>
      </c>
      <c r="D982">
        <v>2069.41</v>
      </c>
      <c r="E982" s="31">
        <f t="shared" si="91"/>
        <v>-1.1500862564690682E-3</v>
      </c>
      <c r="G982">
        <v>20.113333000000001</v>
      </c>
      <c r="H982" s="35">
        <f t="shared" si="92"/>
        <v>9.4464701598684676E-3</v>
      </c>
      <c r="J982">
        <v>41.556835</v>
      </c>
      <c r="K982" s="35">
        <f t="shared" si="93"/>
        <v>-5.1639880659824014E-3</v>
      </c>
      <c r="M982">
        <v>35</v>
      </c>
      <c r="N982" s="35">
        <f t="shared" si="94"/>
        <v>9.5714000000000962E-3</v>
      </c>
      <c r="P982">
        <v>37.281424999999999</v>
      </c>
      <c r="Q982" s="35">
        <f t="shared" si="95"/>
        <v>-4.9431586909567497E-3</v>
      </c>
    </row>
    <row r="983" spans="1:17" x14ac:dyDescent="0.4">
      <c r="A983" s="87">
        <v>41968</v>
      </c>
      <c r="B983">
        <v>45.025275999999998</v>
      </c>
      <c r="C983" s="31">
        <f t="shared" si="90"/>
        <v>5.2422776930895684E-3</v>
      </c>
      <c r="D983">
        <v>2067.0300000000002</v>
      </c>
      <c r="E983" s="31">
        <f t="shared" si="91"/>
        <v>2.805958307329708E-3</v>
      </c>
      <c r="G983">
        <v>20.303332999999999</v>
      </c>
      <c r="H983" s="35">
        <f t="shared" si="92"/>
        <v>-8.7013299737534397E-3</v>
      </c>
      <c r="J983">
        <v>41.342236</v>
      </c>
      <c r="K983" s="35">
        <f t="shared" si="93"/>
        <v>2.031070598116737E-3</v>
      </c>
      <c r="M983">
        <v>35.334999000000003</v>
      </c>
      <c r="N983" s="35">
        <f t="shared" si="94"/>
        <v>1.1461808729639231E-2</v>
      </c>
      <c r="P983">
        <v>37.097136999999996</v>
      </c>
      <c r="Q983" s="35">
        <f t="shared" si="95"/>
        <v>2.7322054529437178E-3</v>
      </c>
    </row>
    <row r="984" spans="1:17" x14ac:dyDescent="0.4">
      <c r="A984" s="87">
        <v>41969</v>
      </c>
      <c r="B984">
        <v>45.261310999999999</v>
      </c>
      <c r="C984" s="31">
        <f t="shared" si="90"/>
        <v>1.5235086760964573E-2</v>
      </c>
      <c r="D984">
        <v>2072.83</v>
      </c>
      <c r="E984" s="31">
        <f t="shared" si="91"/>
        <v>-2.5424178538519713E-3</v>
      </c>
      <c r="G984">
        <v>20.126667000000001</v>
      </c>
      <c r="H984" s="35">
        <f t="shared" si="92"/>
        <v>1.7058562155373276E-2</v>
      </c>
      <c r="J984">
        <v>41.426205000000003</v>
      </c>
      <c r="K984" s="35">
        <f t="shared" si="93"/>
        <v>1.463962243222606E-2</v>
      </c>
      <c r="M984">
        <v>35.740001999999997</v>
      </c>
      <c r="N984" s="35">
        <f t="shared" si="94"/>
        <v>1.4129741794642403E-2</v>
      </c>
      <c r="P984">
        <v>37.198493999999997</v>
      </c>
      <c r="Q984" s="35">
        <f t="shared" si="95"/>
        <v>-9.9082505867036791E-3</v>
      </c>
    </row>
    <row r="985" spans="1:17" x14ac:dyDescent="0.4">
      <c r="A985" s="87">
        <v>41971</v>
      </c>
      <c r="B985">
        <v>45.950870999999999</v>
      </c>
      <c r="C985" s="31">
        <f t="shared" si="90"/>
        <v>-1.6114406188296179E-2</v>
      </c>
      <c r="D985">
        <v>2067.56</v>
      </c>
      <c r="E985" s="31">
        <f t="shared" si="91"/>
        <v>-6.8293060419044142E-3</v>
      </c>
      <c r="G985">
        <v>20.469999000000001</v>
      </c>
      <c r="H985" s="35">
        <f t="shared" si="92"/>
        <v>-4.1198438749313088E-2</v>
      </c>
      <c r="J985">
        <v>42.032668999999999</v>
      </c>
      <c r="K985" s="35">
        <f t="shared" si="93"/>
        <v>-3.0854619296243019E-2</v>
      </c>
      <c r="M985">
        <v>36.244999</v>
      </c>
      <c r="N985" s="35">
        <f t="shared" si="94"/>
        <v>-3.738446785444792E-2</v>
      </c>
      <c r="P985">
        <v>36.829922000000003</v>
      </c>
      <c r="Q985" s="35">
        <f t="shared" si="95"/>
        <v>-5.504138727201402E-3</v>
      </c>
    </row>
    <row r="986" spans="1:17" x14ac:dyDescent="0.4">
      <c r="A986" s="87">
        <v>41974</v>
      </c>
      <c r="B986">
        <v>45.2104</v>
      </c>
      <c r="C986" s="31">
        <f t="shared" si="90"/>
        <v>3.582693362589099E-3</v>
      </c>
      <c r="D986">
        <v>2053.44</v>
      </c>
      <c r="E986" s="31">
        <f t="shared" si="91"/>
        <v>6.3844086021505996E-3</v>
      </c>
      <c r="G986">
        <v>19.626667000000001</v>
      </c>
      <c r="H986" s="35">
        <f t="shared" si="92"/>
        <v>2.4116830432798407E-2</v>
      </c>
      <c r="J986">
        <v>40.735767000000003</v>
      </c>
      <c r="K986" s="35">
        <f t="shared" si="93"/>
        <v>1.7865405602894228E-2</v>
      </c>
      <c r="M986">
        <v>34.889999000000003</v>
      </c>
      <c r="N986" s="35">
        <f t="shared" si="94"/>
        <v>-4.442476481584484E-3</v>
      </c>
      <c r="P986">
        <v>36.627204999999996</v>
      </c>
      <c r="Q986" s="35">
        <f t="shared" si="95"/>
        <v>-1.8113230316099599E-2</v>
      </c>
    </row>
    <row r="987" spans="1:17" x14ac:dyDescent="0.4">
      <c r="A987" s="87">
        <v>41975</v>
      </c>
      <c r="B987">
        <v>45.372374999999998</v>
      </c>
      <c r="C987" s="31">
        <f t="shared" si="90"/>
        <v>4.691907796318907E-3</v>
      </c>
      <c r="D987">
        <v>2066.5500000000002</v>
      </c>
      <c r="E987" s="31">
        <f t="shared" si="91"/>
        <v>3.764728654036798E-3</v>
      </c>
      <c r="G987">
        <v>20.100000000000001</v>
      </c>
      <c r="H987" s="35">
        <f t="shared" si="92"/>
        <v>4.6434328358207792E-3</v>
      </c>
      <c r="J987">
        <v>41.463527999999997</v>
      </c>
      <c r="K987" s="35">
        <f t="shared" si="93"/>
        <v>9.6757564865200159E-3</v>
      </c>
      <c r="M987">
        <v>34.735000999999997</v>
      </c>
      <c r="N987" s="35">
        <f t="shared" si="94"/>
        <v>5.9017703785298106E-3</v>
      </c>
      <c r="P987">
        <v>35.963768000000002</v>
      </c>
      <c r="Q987" s="35">
        <f t="shared" si="95"/>
        <v>-2.6133774414293896E-2</v>
      </c>
    </row>
    <row r="988" spans="1:17" x14ac:dyDescent="0.4">
      <c r="A988" s="87">
        <v>41976</v>
      </c>
      <c r="B988">
        <v>45.585258000000003</v>
      </c>
      <c r="C988" s="31">
        <f t="shared" si="90"/>
        <v>5.5840640410546602E-3</v>
      </c>
      <c r="D988">
        <v>2074.33</v>
      </c>
      <c r="E988" s="31">
        <f t="shared" si="91"/>
        <v>-1.1618209253107532E-3</v>
      </c>
      <c r="G988">
        <v>20.193332999999999</v>
      </c>
      <c r="H988" s="35">
        <f t="shared" si="92"/>
        <v>3.6315451243240354E-3</v>
      </c>
      <c r="J988">
        <v>41.864719000000001</v>
      </c>
      <c r="K988" s="35">
        <f t="shared" si="93"/>
        <v>-1.1143105964714656E-2</v>
      </c>
      <c r="M988">
        <v>34.939999</v>
      </c>
      <c r="N988" s="35">
        <f t="shared" si="94"/>
        <v>-4.1500001187750636E-3</v>
      </c>
      <c r="P988">
        <v>35.023899</v>
      </c>
      <c r="Q988" s="35">
        <f t="shared" si="95"/>
        <v>-1.841611066774719E-2</v>
      </c>
    </row>
    <row r="989" spans="1:17" x14ac:dyDescent="0.4">
      <c r="A989" s="87">
        <v>41977</v>
      </c>
      <c r="B989">
        <v>45.839809000000002</v>
      </c>
      <c r="C989" s="31">
        <f t="shared" si="90"/>
        <v>2.8268442392506304E-3</v>
      </c>
      <c r="D989">
        <v>2071.92</v>
      </c>
      <c r="E989" s="31">
        <f t="shared" si="91"/>
        <v>1.6651222054904716E-3</v>
      </c>
      <c r="G989">
        <v>20.266666000000001</v>
      </c>
      <c r="H989" s="35">
        <f t="shared" si="92"/>
        <v>-8.2233555336633734E-4</v>
      </c>
      <c r="J989">
        <v>41.398215999999998</v>
      </c>
      <c r="K989" s="35">
        <f t="shared" si="93"/>
        <v>5.1836050133175606E-3</v>
      </c>
      <c r="M989">
        <v>34.794998</v>
      </c>
      <c r="N989" s="35">
        <f t="shared" si="94"/>
        <v>-2.2991235694278887E-3</v>
      </c>
      <c r="P989">
        <v>34.378895</v>
      </c>
      <c r="Q989" s="35">
        <f t="shared" si="95"/>
        <v>-1.6080505205301931E-3</v>
      </c>
    </row>
    <row r="990" spans="1:17" x14ac:dyDescent="0.4">
      <c r="A990" s="87">
        <v>41978</v>
      </c>
      <c r="B990">
        <v>45.969391000000002</v>
      </c>
      <c r="C990" s="31">
        <f t="shared" si="90"/>
        <v>-1.6208829044526692E-2</v>
      </c>
      <c r="D990">
        <v>2075.37</v>
      </c>
      <c r="E990" s="31">
        <f t="shared" si="91"/>
        <v>-7.2565373885138292E-3</v>
      </c>
      <c r="G990">
        <v>20.25</v>
      </c>
      <c r="H990" s="35">
        <f t="shared" si="92"/>
        <v>4.9382716049390437E-4</v>
      </c>
      <c r="J990">
        <v>41.612808000000001</v>
      </c>
      <c r="K990" s="35">
        <f t="shared" si="93"/>
        <v>-4.4842684012095044E-3</v>
      </c>
      <c r="M990">
        <v>34.715000000000003</v>
      </c>
      <c r="N990" s="35">
        <f t="shared" si="94"/>
        <v>-1.1522425464496704E-2</v>
      </c>
      <c r="P990">
        <v>34.323611999999997</v>
      </c>
      <c r="Q990" s="35">
        <f t="shared" si="95"/>
        <v>-5.6376351067013945E-3</v>
      </c>
    </row>
    <row r="991" spans="1:17" x14ac:dyDescent="0.4">
      <c r="A991" s="87">
        <v>41981</v>
      </c>
      <c r="B991">
        <v>45.224280999999998</v>
      </c>
      <c r="C991" s="31">
        <f t="shared" si="90"/>
        <v>-7.060653988064533E-3</v>
      </c>
      <c r="D991">
        <v>2060.31</v>
      </c>
      <c r="E991" s="31">
        <f t="shared" si="91"/>
        <v>-2.3782828797597533E-4</v>
      </c>
      <c r="G991">
        <v>20.260000000000002</v>
      </c>
      <c r="H991" s="35">
        <f t="shared" si="92"/>
        <v>-1.2668706811451194E-2</v>
      </c>
      <c r="J991">
        <v>41.426205000000003</v>
      </c>
      <c r="K991" s="35">
        <f t="shared" si="93"/>
        <v>2.0270502692679741E-3</v>
      </c>
      <c r="M991">
        <v>34.314999</v>
      </c>
      <c r="N991" s="35">
        <f t="shared" si="94"/>
        <v>-4.2255866013576338E-3</v>
      </c>
      <c r="P991">
        <v>34.130108</v>
      </c>
      <c r="Q991" s="35">
        <f t="shared" si="95"/>
        <v>-5.6695103338084279E-3</v>
      </c>
    </row>
    <row r="992" spans="1:17" x14ac:dyDescent="0.4">
      <c r="A992" s="87">
        <v>41982</v>
      </c>
      <c r="B992">
        <v>44.904967999999997</v>
      </c>
      <c r="C992" s="31">
        <f t="shared" si="90"/>
        <v>6.4926001060729155E-3</v>
      </c>
      <c r="D992">
        <v>2059.8200000000002</v>
      </c>
      <c r="E992" s="31">
        <f t="shared" si="91"/>
        <v>-1.63509432863066E-2</v>
      </c>
      <c r="G992">
        <v>20.003332</v>
      </c>
      <c r="H992" s="35">
        <f t="shared" si="92"/>
        <v>-2.1829563194771771E-2</v>
      </c>
      <c r="J992">
        <v>41.510178000000003</v>
      </c>
      <c r="K992" s="35">
        <f t="shared" si="93"/>
        <v>-1.5733008902058115E-3</v>
      </c>
      <c r="M992">
        <v>34.169998</v>
      </c>
      <c r="N992" s="35">
        <f t="shared" si="94"/>
        <v>-7.9015515306731666E-3</v>
      </c>
      <c r="P992">
        <v>33.936607000000002</v>
      </c>
      <c r="Q992" s="35">
        <f t="shared" si="95"/>
        <v>-2.7423484027145173E-2</v>
      </c>
    </row>
    <row r="993" spans="1:17" x14ac:dyDescent="0.4">
      <c r="A993" s="87">
        <v>41983</v>
      </c>
      <c r="B993">
        <v>45.196517999999998</v>
      </c>
      <c r="C993" s="31">
        <f t="shared" si="90"/>
        <v>-4.6209533221120199E-3</v>
      </c>
      <c r="D993">
        <v>2026.14</v>
      </c>
      <c r="E993" s="31">
        <f t="shared" si="91"/>
        <v>4.5357181636016403E-3</v>
      </c>
      <c r="G993">
        <v>19.566668</v>
      </c>
      <c r="H993" s="35">
        <f t="shared" si="92"/>
        <v>1.8568925480822784E-2</v>
      </c>
      <c r="J993">
        <v>41.444870000000002</v>
      </c>
      <c r="K993" s="35">
        <f t="shared" si="93"/>
        <v>5.6277652698632436E-3</v>
      </c>
      <c r="M993">
        <v>33.900002000000001</v>
      </c>
      <c r="N993" s="35">
        <f t="shared" si="94"/>
        <v>1.0766872521128536E-2</v>
      </c>
      <c r="P993">
        <v>33.005946999999999</v>
      </c>
      <c r="Q993" s="35">
        <f t="shared" si="95"/>
        <v>5.3043774202268532E-3</v>
      </c>
    </row>
    <row r="994" spans="1:17" x14ac:dyDescent="0.4">
      <c r="A994" s="87">
        <v>41984</v>
      </c>
      <c r="B994">
        <v>44.987667000000002</v>
      </c>
      <c r="C994" s="31">
        <f t="shared" si="90"/>
        <v>-7.8408378011689678E-3</v>
      </c>
      <c r="D994">
        <v>2035.33</v>
      </c>
      <c r="E994" s="31">
        <f t="shared" si="91"/>
        <v>-1.6213586985894181E-2</v>
      </c>
      <c r="G994">
        <v>19.93</v>
      </c>
      <c r="H994" s="35">
        <f t="shared" si="92"/>
        <v>-1.455097842448571E-2</v>
      </c>
      <c r="J994">
        <v>41.678111999999999</v>
      </c>
      <c r="K994" s="35">
        <f t="shared" si="93"/>
        <v>-1.3879419490019147E-2</v>
      </c>
      <c r="M994">
        <v>34.264999000000003</v>
      </c>
      <c r="N994" s="35">
        <f t="shared" si="94"/>
        <v>4.377703323440737E-3</v>
      </c>
      <c r="P994">
        <v>33.181023000000003</v>
      </c>
      <c r="Q994" s="35">
        <f t="shared" si="95"/>
        <v>-1.2496510430073304E-2</v>
      </c>
    </row>
    <row r="995" spans="1:17" x14ac:dyDescent="0.4">
      <c r="A995" s="87">
        <v>41985</v>
      </c>
      <c r="B995">
        <v>44.634926</v>
      </c>
      <c r="C995" s="31">
        <f t="shared" si="90"/>
        <v>-7.6948710523234726E-3</v>
      </c>
      <c r="D995">
        <v>2002.33</v>
      </c>
      <c r="E995" s="31">
        <f t="shared" si="91"/>
        <v>-6.3426108583499313E-3</v>
      </c>
      <c r="G995">
        <v>19.639999</v>
      </c>
      <c r="H995" s="35">
        <f t="shared" si="92"/>
        <v>-2.4609522637959388E-2</v>
      </c>
      <c r="J995">
        <v>41.099643999999998</v>
      </c>
      <c r="K995" s="35">
        <f t="shared" si="93"/>
        <v>-4.3132490393347342E-3</v>
      </c>
      <c r="M995">
        <v>34.415000999999997</v>
      </c>
      <c r="N995" s="35">
        <f t="shared" si="94"/>
        <v>-4.2133080280890743E-3</v>
      </c>
      <c r="P995">
        <v>32.766376000000001</v>
      </c>
      <c r="Q995" s="35">
        <f t="shared" si="95"/>
        <v>-1.5748033899141131E-2</v>
      </c>
    </row>
    <row r="996" spans="1:17" x14ac:dyDescent="0.4">
      <c r="A996" s="87">
        <v>41988</v>
      </c>
      <c r="B996">
        <v>44.291466</v>
      </c>
      <c r="C996" s="31">
        <f t="shared" si="90"/>
        <v>-2.3263036721340464E-2</v>
      </c>
      <c r="D996">
        <v>1989.63</v>
      </c>
      <c r="E996" s="31">
        <f t="shared" si="91"/>
        <v>-8.4890155456040055E-3</v>
      </c>
      <c r="G996">
        <v>19.156668</v>
      </c>
      <c r="H996" s="35">
        <f t="shared" si="92"/>
        <v>-6.1249378023359835E-2</v>
      </c>
      <c r="J996">
        <v>40.922370999999998</v>
      </c>
      <c r="K996" s="35">
        <f t="shared" si="93"/>
        <v>-1.2084026118623447E-2</v>
      </c>
      <c r="M996">
        <v>34.270000000000003</v>
      </c>
      <c r="N996" s="35">
        <f t="shared" si="94"/>
        <v>-3.0493201050481578E-2</v>
      </c>
      <c r="P996">
        <v>32.250369999999997</v>
      </c>
      <c r="Q996" s="35">
        <f t="shared" si="95"/>
        <v>-2.4857110166487895E-2</v>
      </c>
    </row>
    <row r="997" spans="1:17" x14ac:dyDescent="0.4">
      <c r="A997" s="87">
        <v>41989</v>
      </c>
      <c r="B997">
        <v>43.261111999999997</v>
      </c>
      <c r="C997" s="31">
        <f t="shared" si="90"/>
        <v>1.3839704351566477E-2</v>
      </c>
      <c r="D997">
        <v>1972.74</v>
      </c>
      <c r="E997" s="31">
        <f t="shared" si="91"/>
        <v>2.0352403256384568E-2</v>
      </c>
      <c r="G997">
        <v>17.983333999999999</v>
      </c>
      <c r="H997" s="35">
        <f t="shared" si="92"/>
        <v>5.2270507793493647E-2</v>
      </c>
      <c r="J997">
        <v>40.427864</v>
      </c>
      <c r="K997" s="35">
        <f t="shared" si="93"/>
        <v>4.1311111564043976E-2</v>
      </c>
      <c r="M997">
        <v>33.224997999999999</v>
      </c>
      <c r="N997" s="35">
        <f t="shared" si="94"/>
        <v>4.0632146915403906E-2</v>
      </c>
      <c r="P997">
        <v>31.448719000000001</v>
      </c>
      <c r="Q997" s="35">
        <f t="shared" si="95"/>
        <v>1.3770831174395331E-2</v>
      </c>
    </row>
    <row r="998" spans="1:17" x14ac:dyDescent="0.4">
      <c r="A998" s="87">
        <v>41990</v>
      </c>
      <c r="B998">
        <v>43.859833000000002</v>
      </c>
      <c r="C998" s="31">
        <f t="shared" si="90"/>
        <v>2.7301540341022223E-2</v>
      </c>
      <c r="D998">
        <v>2012.89</v>
      </c>
      <c r="E998" s="31">
        <f t="shared" si="91"/>
        <v>2.4015221894887407E-2</v>
      </c>
      <c r="G998">
        <v>18.923331999999998</v>
      </c>
      <c r="H998" s="35">
        <f t="shared" si="92"/>
        <v>2.7655541846436083E-2</v>
      </c>
      <c r="J998">
        <v>42.097983999999997</v>
      </c>
      <c r="K998" s="35">
        <f t="shared" si="93"/>
        <v>-5.7622711814417698E-3</v>
      </c>
      <c r="M998">
        <v>34.575001</v>
      </c>
      <c r="N998" s="35">
        <f t="shared" si="94"/>
        <v>2.5885754855075872E-2</v>
      </c>
      <c r="P998">
        <v>31.881793999999999</v>
      </c>
      <c r="Q998" s="35">
        <f t="shared" si="95"/>
        <v>7.8034190924136859E-3</v>
      </c>
    </row>
    <row r="999" spans="1:17" x14ac:dyDescent="0.4">
      <c r="A999" s="87">
        <v>41991</v>
      </c>
      <c r="B999">
        <v>45.057274</v>
      </c>
      <c r="C999" s="31">
        <f t="shared" si="90"/>
        <v>-2.3073366577835996E-2</v>
      </c>
      <c r="D999">
        <v>2061.23</v>
      </c>
      <c r="E999" s="31">
        <f t="shared" si="91"/>
        <v>4.5700867928373219E-3</v>
      </c>
      <c r="G999">
        <v>19.446667000000001</v>
      </c>
      <c r="H999" s="35">
        <f t="shared" si="92"/>
        <v>-3.1882018651319524E-2</v>
      </c>
      <c r="J999">
        <v>41.855404</v>
      </c>
      <c r="K999" s="35">
        <f t="shared" si="93"/>
        <v>-8.69374000069386E-3</v>
      </c>
      <c r="M999">
        <v>35.470001000000003</v>
      </c>
      <c r="N999" s="35">
        <f t="shared" si="94"/>
        <v>-2.607845993576385E-2</v>
      </c>
      <c r="P999">
        <v>32.130580999999999</v>
      </c>
      <c r="Q999" s="35">
        <f t="shared" si="95"/>
        <v>-4.5885258035016068E-3</v>
      </c>
    </row>
    <row r="1000" spans="1:17" x14ac:dyDescent="0.4">
      <c r="A1000" s="87">
        <v>41992</v>
      </c>
      <c r="B1000">
        <v>44.017651000000001</v>
      </c>
      <c r="C1000" s="31">
        <f t="shared" si="90"/>
        <v>1.1492707777614023E-2</v>
      </c>
      <c r="D1000">
        <v>2070.65</v>
      </c>
      <c r="E1000" s="31">
        <f t="shared" si="91"/>
        <v>3.8103977012048742E-3</v>
      </c>
      <c r="G1000">
        <v>18.826668000000002</v>
      </c>
      <c r="H1000" s="35">
        <f t="shared" si="92"/>
        <v>-1.504966253189364E-2</v>
      </c>
      <c r="J1000">
        <v>41.491523999999998</v>
      </c>
      <c r="K1000" s="35">
        <f t="shared" si="93"/>
        <v>1.1693183407772673E-2</v>
      </c>
      <c r="M1000">
        <v>34.544998</v>
      </c>
      <c r="N1000" s="35">
        <f t="shared" si="94"/>
        <v>-1.4908062811293348E-2</v>
      </c>
      <c r="P1000">
        <v>31.983149000000001</v>
      </c>
      <c r="Q1000" s="35">
        <f t="shared" si="95"/>
        <v>3.7454410758614091E-3</v>
      </c>
    </row>
    <row r="1001" spans="1:17" x14ac:dyDescent="0.4">
      <c r="A1001" s="87">
        <v>41995</v>
      </c>
      <c r="B1001">
        <v>44.523533</v>
      </c>
      <c r="C1001" s="31">
        <f t="shared" si="90"/>
        <v>4.1699296414774318E-4</v>
      </c>
      <c r="D1001">
        <v>2078.54</v>
      </c>
      <c r="E1001" s="31">
        <f t="shared" si="91"/>
        <v>1.7464181589000496E-3</v>
      </c>
      <c r="G1001">
        <v>18.543333000000001</v>
      </c>
      <c r="H1001" s="35">
        <f t="shared" si="92"/>
        <v>2.3368506621760233E-3</v>
      </c>
      <c r="J1001">
        <v>41.976692</v>
      </c>
      <c r="K1001" s="35">
        <f t="shared" si="93"/>
        <v>8.6685487269935954E-3</v>
      </c>
      <c r="M1001">
        <v>34.029998999999997</v>
      </c>
      <c r="N1001" s="35">
        <f t="shared" si="94"/>
        <v>-3.9670585943888349E-3</v>
      </c>
      <c r="P1001">
        <v>32.102939999999997</v>
      </c>
      <c r="Q1001" s="35">
        <f t="shared" si="95"/>
        <v>-1.4638316615238279E-2</v>
      </c>
    </row>
    <row r="1002" spans="1:17" x14ac:dyDescent="0.4">
      <c r="A1002" s="87">
        <v>41996</v>
      </c>
      <c r="B1002">
        <v>44.542099</v>
      </c>
      <c r="C1002" s="31">
        <f t="shared" si="90"/>
        <v>3.3344858759350193E-3</v>
      </c>
      <c r="D1002">
        <v>2082.17</v>
      </c>
      <c r="E1002" s="31">
        <f t="shared" si="91"/>
        <v>-1.3927777270826281E-4</v>
      </c>
      <c r="G1002">
        <v>18.586666000000001</v>
      </c>
      <c r="H1002" s="35">
        <f t="shared" si="92"/>
        <v>-5.0214492475412313E-3</v>
      </c>
      <c r="J1002">
        <v>42.340569000000002</v>
      </c>
      <c r="K1002" s="35">
        <f t="shared" si="93"/>
        <v>-1.3662452198032624E-2</v>
      </c>
      <c r="M1002">
        <v>33.895000000000003</v>
      </c>
      <c r="N1002" s="35">
        <f t="shared" si="94"/>
        <v>2.6552883906179013E-3</v>
      </c>
      <c r="P1002">
        <v>31.633006999999999</v>
      </c>
      <c r="Q1002" s="35">
        <f t="shared" si="95"/>
        <v>5.8258135244620354E-3</v>
      </c>
    </row>
    <row r="1003" spans="1:17" x14ac:dyDescent="0.4">
      <c r="A1003" s="87">
        <v>41997</v>
      </c>
      <c r="B1003">
        <v>44.690624</v>
      </c>
      <c r="C1003" s="31">
        <f t="shared" si="90"/>
        <v>5.608111446374099E-3</v>
      </c>
      <c r="D1003">
        <v>2081.88</v>
      </c>
      <c r="E1003" s="31">
        <f t="shared" si="91"/>
        <v>3.3095087132783215E-3</v>
      </c>
      <c r="G1003">
        <v>18.493334000000001</v>
      </c>
      <c r="H1003" s="35">
        <f t="shared" si="92"/>
        <v>1.2436859681439776E-2</v>
      </c>
      <c r="J1003">
        <v>41.762093</v>
      </c>
      <c r="K1003" s="35">
        <f t="shared" si="93"/>
        <v>1.7874104154693904E-3</v>
      </c>
      <c r="M1003">
        <v>33.985000999999997</v>
      </c>
      <c r="N1003" s="35">
        <f t="shared" si="94"/>
        <v>1.7653964465089392E-3</v>
      </c>
      <c r="P1003">
        <v>31.817295000000001</v>
      </c>
      <c r="Q1003" s="35">
        <f t="shared" si="95"/>
        <v>-2.3167588570933346E-3</v>
      </c>
    </row>
    <row r="1004" spans="1:17" x14ac:dyDescent="0.4">
      <c r="A1004" s="87">
        <v>41999</v>
      </c>
      <c r="B1004">
        <v>44.941254000000001</v>
      </c>
      <c r="C1004" s="31">
        <f t="shared" si="90"/>
        <v>4.853869898690427E-3</v>
      </c>
      <c r="D1004">
        <v>2088.77</v>
      </c>
      <c r="E1004" s="31">
        <f t="shared" si="91"/>
        <v>8.6175117413606181E-4</v>
      </c>
      <c r="G1004">
        <v>18.723333</v>
      </c>
      <c r="H1004" s="35">
        <f t="shared" si="92"/>
        <v>1.0682392926516129E-3</v>
      </c>
      <c r="J1004">
        <v>41.836739000000001</v>
      </c>
      <c r="K1004" s="35">
        <f t="shared" si="93"/>
        <v>4.014294708772498E-3</v>
      </c>
      <c r="M1004">
        <v>34.044998</v>
      </c>
      <c r="N1004" s="35">
        <f t="shared" si="94"/>
        <v>1.0427493636510157E-2</v>
      </c>
      <c r="P1004">
        <v>31.743582</v>
      </c>
      <c r="Q1004" s="35">
        <f t="shared" si="95"/>
        <v>8.7075869383610013E-4</v>
      </c>
    </row>
    <row r="1005" spans="1:17" x14ac:dyDescent="0.4">
      <c r="A1005" s="87">
        <v>42002</v>
      </c>
      <c r="B1005">
        <v>45.159393000000001</v>
      </c>
      <c r="C1005" s="31">
        <f t="shared" si="90"/>
        <v>-4.3167542132376445E-3</v>
      </c>
      <c r="D1005">
        <v>2090.5700000000002</v>
      </c>
      <c r="E1005" s="31">
        <f t="shared" si="91"/>
        <v>-4.8886188934119659E-3</v>
      </c>
      <c r="G1005">
        <v>18.743334000000001</v>
      </c>
      <c r="H1005" s="35">
        <f t="shared" si="92"/>
        <v>-5.5131600386570121E-3</v>
      </c>
      <c r="J1005">
        <v>42.004683999999997</v>
      </c>
      <c r="K1005" s="35">
        <f t="shared" si="93"/>
        <v>-1.5548504066830767E-3</v>
      </c>
      <c r="M1005">
        <v>34.400002000000001</v>
      </c>
      <c r="N1005" s="35">
        <f t="shared" si="94"/>
        <v>-6.8314240214289524E-3</v>
      </c>
      <c r="P1005">
        <v>31.771222999999999</v>
      </c>
      <c r="Q1005" s="35">
        <f t="shared" si="95"/>
        <v>1.0150821074782112E-2</v>
      </c>
    </row>
    <row r="1006" spans="1:17" x14ac:dyDescent="0.4">
      <c r="A1006" s="87">
        <v>42003</v>
      </c>
      <c r="B1006">
        <v>44.964450999999997</v>
      </c>
      <c r="C1006" s="31">
        <f t="shared" si="90"/>
        <v>-7.5349746847792757E-3</v>
      </c>
      <c r="D1006">
        <v>2080.35</v>
      </c>
      <c r="E1006" s="31">
        <f t="shared" si="91"/>
        <v>-1.0310765015502113E-2</v>
      </c>
      <c r="G1006">
        <v>18.639999</v>
      </c>
      <c r="H1006" s="35">
        <f t="shared" si="92"/>
        <v>-1.1981277466806634E-2</v>
      </c>
      <c r="J1006">
        <v>41.939373000000003</v>
      </c>
      <c r="K1006" s="35">
        <f t="shared" si="93"/>
        <v>-9.1212140915889178E-3</v>
      </c>
      <c r="M1006">
        <v>34.165000999999997</v>
      </c>
      <c r="N1006" s="35">
        <f t="shared" si="94"/>
        <v>-6.2929897177522792E-3</v>
      </c>
      <c r="P1006">
        <v>32.093727000000001</v>
      </c>
      <c r="Q1006" s="35">
        <f t="shared" si="95"/>
        <v>-9.1877767889033124E-3</v>
      </c>
    </row>
    <row r="1007" spans="1:17" x14ac:dyDescent="0.4">
      <c r="A1007" s="87">
        <v>42004</v>
      </c>
      <c r="B1007">
        <v>44.625644999999999</v>
      </c>
      <c r="C1007" s="31">
        <f t="shared" si="90"/>
        <v>-1.1648750399013806E-2</v>
      </c>
      <c r="D1007">
        <v>2058.9</v>
      </c>
      <c r="E1007" s="31">
        <f t="shared" si="91"/>
        <v>-3.3998737189774771E-4</v>
      </c>
      <c r="G1007">
        <v>18.416668000000001</v>
      </c>
      <c r="H1007" s="35">
        <f t="shared" si="92"/>
        <v>8.8687052402745669E-3</v>
      </c>
      <c r="J1007">
        <v>41.556835</v>
      </c>
      <c r="K1007" s="35">
        <f t="shared" si="93"/>
        <v>-4.7151329017236102E-3</v>
      </c>
      <c r="M1007">
        <v>33.950001</v>
      </c>
      <c r="N1007" s="35">
        <f t="shared" si="94"/>
        <v>-1.487484492268498E-2</v>
      </c>
      <c r="P1007">
        <v>31.798857000000002</v>
      </c>
      <c r="Q1007" s="35">
        <f t="shared" si="95"/>
        <v>-1.651685153337434E-2</v>
      </c>
    </row>
    <row r="1008" spans="1:17" x14ac:dyDescent="0.4">
      <c r="A1008" s="87">
        <v>42006</v>
      </c>
      <c r="B1008">
        <v>44.105812</v>
      </c>
      <c r="C1008" s="31">
        <f t="shared" si="90"/>
        <v>-1.6099964331231429E-2</v>
      </c>
      <c r="D1008">
        <v>2058.1999999999998</v>
      </c>
      <c r="E1008" s="31">
        <f t="shared" si="91"/>
        <v>-1.8278107083859633E-2</v>
      </c>
      <c r="G1008">
        <v>18.579999999999998</v>
      </c>
      <c r="H1008" s="35">
        <f t="shared" si="92"/>
        <v>1.901679224973099E-2</v>
      </c>
      <c r="J1008">
        <v>41.360889</v>
      </c>
      <c r="K1008" s="35">
        <f t="shared" si="93"/>
        <v>8.1211020391751786E-3</v>
      </c>
      <c r="M1008">
        <v>33.445</v>
      </c>
      <c r="N1008" s="35">
        <f t="shared" si="94"/>
        <v>-2.3770309463297942E-2</v>
      </c>
      <c r="P1008">
        <v>31.27364</v>
      </c>
      <c r="Q1008" s="35">
        <f t="shared" si="95"/>
        <v>-4.2132991234790668E-2</v>
      </c>
    </row>
    <row r="1009" spans="1:17" x14ac:dyDescent="0.4">
      <c r="A1009" s="87">
        <v>42009</v>
      </c>
      <c r="B1009">
        <v>43.395710000000001</v>
      </c>
      <c r="C1009" s="31">
        <f t="shared" si="90"/>
        <v>-5.8824247834635716E-3</v>
      </c>
      <c r="D1009">
        <v>2020.58</v>
      </c>
      <c r="E1009" s="31">
        <f t="shared" si="91"/>
        <v>-8.8934860287640319E-3</v>
      </c>
      <c r="G1009">
        <v>18.933332</v>
      </c>
      <c r="H1009" s="35">
        <f t="shared" si="92"/>
        <v>-1.5845018721480173E-2</v>
      </c>
      <c r="J1009">
        <v>41.696784999999998</v>
      </c>
      <c r="K1009" s="35">
        <f t="shared" si="93"/>
        <v>-6.4892293254742639E-3</v>
      </c>
      <c r="M1009">
        <v>32.650002000000001</v>
      </c>
      <c r="N1009" s="35">
        <f t="shared" si="94"/>
        <v>-1.6539080150745587E-2</v>
      </c>
      <c r="P1009">
        <v>29.955988000000001</v>
      </c>
      <c r="Q1009" s="35">
        <f t="shared" si="95"/>
        <v>6.1506901391458117E-4</v>
      </c>
    </row>
    <row r="1010" spans="1:17" x14ac:dyDescent="0.4">
      <c r="A1010" s="87">
        <v>42010</v>
      </c>
      <c r="B1010">
        <v>43.140438000000003</v>
      </c>
      <c r="C1010" s="31">
        <f t="shared" si="90"/>
        <v>2.0656535754226671E-2</v>
      </c>
      <c r="D1010">
        <v>2002.61</v>
      </c>
      <c r="E1010" s="31">
        <f t="shared" si="91"/>
        <v>1.1629823080879549E-2</v>
      </c>
      <c r="G1010">
        <v>18.633333</v>
      </c>
      <c r="H1010" s="35">
        <f t="shared" si="92"/>
        <v>5.8139571701960172E-2</v>
      </c>
      <c r="J1010">
        <v>41.426205000000003</v>
      </c>
      <c r="K1010" s="35">
        <f t="shared" si="93"/>
        <v>1.1711717257228813E-2</v>
      </c>
      <c r="M1010">
        <v>32.110000999999997</v>
      </c>
      <c r="N1010" s="35">
        <f t="shared" si="94"/>
        <v>3.6437183542909257E-2</v>
      </c>
      <c r="P1010">
        <v>29.974412999999998</v>
      </c>
      <c r="Q1010" s="35">
        <f t="shared" si="95"/>
        <v>1.444815616572716E-2</v>
      </c>
    </row>
    <row r="1011" spans="1:17" x14ac:dyDescent="0.4">
      <c r="A1011" s="87">
        <v>42011</v>
      </c>
      <c r="B1011">
        <v>44.031570000000002</v>
      </c>
      <c r="C1011" s="31">
        <f t="shared" si="90"/>
        <v>2.3083959985982696E-2</v>
      </c>
      <c r="D1011">
        <v>2025.9</v>
      </c>
      <c r="E1011" s="31">
        <f t="shared" si="91"/>
        <v>1.7888345920331596E-2</v>
      </c>
      <c r="G1011">
        <v>19.716667000000001</v>
      </c>
      <c r="H1011" s="35">
        <f t="shared" si="92"/>
        <v>1.2848621929862705E-2</v>
      </c>
      <c r="J1011">
        <v>41.911377000000002</v>
      </c>
      <c r="K1011" s="35">
        <f t="shared" si="93"/>
        <v>1.5806042354561609E-2</v>
      </c>
      <c r="M1011">
        <v>33.279998999999997</v>
      </c>
      <c r="N1011" s="35">
        <f t="shared" si="94"/>
        <v>2.5691076493121488E-2</v>
      </c>
      <c r="P1011">
        <v>30.407488000000001</v>
      </c>
      <c r="Q1011" s="35">
        <f t="shared" si="95"/>
        <v>2.2424312064186311E-2</v>
      </c>
    </row>
    <row r="1012" spans="1:17" x14ac:dyDescent="0.4">
      <c r="A1012" s="87">
        <v>42012</v>
      </c>
      <c r="B1012">
        <v>45.047992999999998</v>
      </c>
      <c r="C1012" s="31">
        <f t="shared" si="90"/>
        <v>-1.1024175927216126E-2</v>
      </c>
      <c r="D1012">
        <v>2062.14</v>
      </c>
      <c r="E1012" s="31">
        <f t="shared" si="91"/>
        <v>-8.4038911034168048E-3</v>
      </c>
      <c r="G1012">
        <v>19.969999000000001</v>
      </c>
      <c r="H1012" s="35">
        <f t="shared" si="92"/>
        <v>-9.5141717333086882E-3</v>
      </c>
      <c r="J1012">
        <v>42.573830000000001</v>
      </c>
      <c r="K1012" s="35">
        <f t="shared" si="93"/>
        <v>-4.1420116536379267E-2</v>
      </c>
      <c r="M1012">
        <v>34.134998000000003</v>
      </c>
      <c r="N1012" s="35">
        <f t="shared" si="94"/>
        <v>-9.081500458854655E-3</v>
      </c>
      <c r="P1012">
        <v>31.089355000000001</v>
      </c>
      <c r="Q1012" s="35">
        <f t="shared" si="95"/>
        <v>3.2602477600451548E-3</v>
      </c>
    </row>
    <row r="1013" spans="1:17" x14ac:dyDescent="0.4">
      <c r="A1013" s="87">
        <v>42013</v>
      </c>
      <c r="B1013">
        <v>44.551375999999998</v>
      </c>
      <c r="C1013" s="31">
        <f t="shared" si="90"/>
        <v>-1.3539649145740131E-3</v>
      </c>
      <c r="D1013">
        <v>2044.81</v>
      </c>
      <c r="E1013" s="31">
        <f t="shared" si="91"/>
        <v>-8.0936615137836548E-3</v>
      </c>
      <c r="G1013">
        <v>19.780000999999999</v>
      </c>
      <c r="H1013" s="35">
        <f t="shared" si="92"/>
        <v>1.9211273042908417E-2</v>
      </c>
      <c r="J1013">
        <v>40.810417000000001</v>
      </c>
      <c r="K1013" s="35">
        <f t="shared" si="93"/>
        <v>6.4011597823173854E-3</v>
      </c>
      <c r="M1013">
        <v>33.825001</v>
      </c>
      <c r="N1013" s="35">
        <f t="shared" si="94"/>
        <v>-7.6866812213841488E-3</v>
      </c>
      <c r="P1013">
        <v>31.190714</v>
      </c>
      <c r="Q1013" s="35">
        <f t="shared" si="95"/>
        <v>-1.1816786239648084E-2</v>
      </c>
    </row>
    <row r="1014" spans="1:17" x14ac:dyDescent="0.4">
      <c r="A1014" s="87">
        <v>42016</v>
      </c>
      <c r="B1014">
        <v>44.491055000000003</v>
      </c>
      <c r="C1014" s="31">
        <f t="shared" si="90"/>
        <v>-8.8673105189347144E-3</v>
      </c>
      <c r="D1014">
        <v>2028.26</v>
      </c>
      <c r="E1014" s="31">
        <f t="shared" si="91"/>
        <v>-2.5785648782700532E-3</v>
      </c>
      <c r="G1014">
        <v>20.16</v>
      </c>
      <c r="H1014" s="35">
        <f t="shared" si="92"/>
        <v>-1.719573412698408E-2</v>
      </c>
      <c r="J1014">
        <v>41.071651000000003</v>
      </c>
      <c r="K1014" s="35">
        <f t="shared" si="93"/>
        <v>4.543377133780075E-3</v>
      </c>
      <c r="M1014">
        <v>33.564999</v>
      </c>
      <c r="N1014" s="35">
        <f t="shared" si="94"/>
        <v>-7.8951290896806092E-3</v>
      </c>
      <c r="P1014">
        <v>30.822140000000001</v>
      </c>
      <c r="Q1014" s="35">
        <f t="shared" si="95"/>
        <v>-1.4050776487291352E-2</v>
      </c>
    </row>
    <row r="1015" spans="1:17" x14ac:dyDescent="0.4">
      <c r="A1015" s="87">
        <v>42017</v>
      </c>
      <c r="B1015">
        <v>44.096539</v>
      </c>
      <c r="C1015" s="31">
        <f t="shared" si="90"/>
        <v>-1.3682774514344576E-2</v>
      </c>
      <c r="D1015">
        <v>2023.03</v>
      </c>
      <c r="E1015" s="31">
        <f t="shared" si="91"/>
        <v>-5.8130625843413053E-3</v>
      </c>
      <c r="G1015">
        <v>19.813334000000001</v>
      </c>
      <c r="H1015" s="35">
        <f t="shared" si="92"/>
        <v>1.0093202890537006E-3</v>
      </c>
      <c r="J1015">
        <v>41.258254999999998</v>
      </c>
      <c r="K1015" s="35">
        <f t="shared" si="93"/>
        <v>-2.1031476004014241E-2</v>
      </c>
      <c r="M1015">
        <v>33.299999</v>
      </c>
      <c r="N1015" s="35">
        <f t="shared" si="94"/>
        <v>-1.2762733115997982E-2</v>
      </c>
      <c r="P1015">
        <v>30.389064999999999</v>
      </c>
      <c r="Q1015" s="35">
        <f t="shared" si="95"/>
        <v>9.0937315774605363E-4</v>
      </c>
    </row>
    <row r="1016" spans="1:17" x14ac:dyDescent="0.4">
      <c r="A1016" s="87">
        <v>42018</v>
      </c>
      <c r="B1016">
        <v>43.493175999999998</v>
      </c>
      <c r="C1016" s="31">
        <f t="shared" si="90"/>
        <v>-9.6041962996677027E-3</v>
      </c>
      <c r="D1016">
        <v>2011.27</v>
      </c>
      <c r="E1016" s="31">
        <f t="shared" si="91"/>
        <v>-9.2478881502731647E-3</v>
      </c>
      <c r="G1016">
        <v>19.833331999999999</v>
      </c>
      <c r="H1016" s="35">
        <f t="shared" si="92"/>
        <v>-3.9999885042009006E-2</v>
      </c>
      <c r="J1016">
        <v>40.390532999999998</v>
      </c>
      <c r="K1016" s="35">
        <f t="shared" si="93"/>
        <v>-2.2868601412117929E-2</v>
      </c>
      <c r="M1016">
        <v>32.875</v>
      </c>
      <c r="N1016" s="35">
        <f t="shared" si="94"/>
        <v>-1.6730007604562728E-2</v>
      </c>
      <c r="P1016">
        <v>30.416699999999999</v>
      </c>
      <c r="Q1016" s="35">
        <f t="shared" si="95"/>
        <v>-4.8468111267822396E-3</v>
      </c>
    </row>
    <row r="1017" spans="1:17" x14ac:dyDescent="0.4">
      <c r="A1017" s="87">
        <v>42019</v>
      </c>
      <c r="B1017">
        <v>43.075459000000002</v>
      </c>
      <c r="C1017" s="31">
        <f t="shared" si="90"/>
        <v>1.939503418872469E-3</v>
      </c>
      <c r="D1017">
        <v>1992.67</v>
      </c>
      <c r="E1017" s="31">
        <f t="shared" si="91"/>
        <v>1.3424199691870706E-2</v>
      </c>
      <c r="G1017">
        <v>19.040001</v>
      </c>
      <c r="H1017" s="35">
        <f t="shared" si="92"/>
        <v>7.0021004725778877E-4</v>
      </c>
      <c r="J1017">
        <v>39.466858000000002</v>
      </c>
      <c r="K1017" s="35">
        <f t="shared" si="93"/>
        <v>-3.3096883466122366E-3</v>
      </c>
      <c r="M1017">
        <v>32.325001</v>
      </c>
      <c r="N1017" s="35">
        <f t="shared" si="94"/>
        <v>8.5072541838436145E-3</v>
      </c>
      <c r="P1017">
        <v>30.269276000000001</v>
      </c>
      <c r="Q1017" s="35">
        <f t="shared" si="95"/>
        <v>9.4367635354079098E-3</v>
      </c>
    </row>
    <row r="1018" spans="1:17" x14ac:dyDescent="0.4">
      <c r="A1018" s="87">
        <v>42020</v>
      </c>
      <c r="B1018">
        <v>43.159004000000003</v>
      </c>
      <c r="C1018" s="31">
        <f t="shared" si="90"/>
        <v>6.6673920463965431E-3</v>
      </c>
      <c r="D1018">
        <v>2019.42</v>
      </c>
      <c r="E1018" s="31">
        <f t="shared" si="91"/>
        <v>1.5499499856393825E-3</v>
      </c>
      <c r="G1018">
        <v>19.053332999999999</v>
      </c>
      <c r="H1018" s="35">
        <f t="shared" si="92"/>
        <v>-2.0818667264147366E-2</v>
      </c>
      <c r="J1018">
        <v>39.336235000000002</v>
      </c>
      <c r="K1018" s="35">
        <f t="shared" si="93"/>
        <v>-6.6415354697775091E-3</v>
      </c>
      <c r="M1018">
        <v>32.599997999999999</v>
      </c>
      <c r="N1018" s="35">
        <f t="shared" si="94"/>
        <v>4.1411965730794691E-3</v>
      </c>
      <c r="P1018">
        <v>30.554919999999999</v>
      </c>
      <c r="Q1018" s="35">
        <f t="shared" si="95"/>
        <v>2.3823986448009038E-2</v>
      </c>
    </row>
    <row r="1019" spans="1:17" x14ac:dyDescent="0.4">
      <c r="A1019" s="87">
        <v>42024</v>
      </c>
      <c r="B1019">
        <v>43.446762</v>
      </c>
      <c r="C1019" s="31">
        <f t="shared" si="90"/>
        <v>-1.0682038859421011E-3</v>
      </c>
      <c r="D1019">
        <v>2022.55</v>
      </c>
      <c r="E1019" s="31">
        <f t="shared" si="91"/>
        <v>4.7316506390447386E-3</v>
      </c>
      <c r="G1019">
        <v>18.656668</v>
      </c>
      <c r="H1019" s="35">
        <f t="shared" si="92"/>
        <v>1.0183919229307142E-2</v>
      </c>
      <c r="J1019">
        <v>39.074981999999999</v>
      </c>
      <c r="K1019" s="35">
        <f t="shared" si="93"/>
        <v>-6.2081922392183903E-3</v>
      </c>
      <c r="M1019">
        <v>32.735000999999997</v>
      </c>
      <c r="N1019" s="35">
        <f t="shared" si="94"/>
        <v>1.6954329709658471E-2</v>
      </c>
      <c r="P1019">
        <v>31.282859999999999</v>
      </c>
      <c r="Q1019" s="35">
        <f t="shared" si="95"/>
        <v>-4.7129002910859009E-3</v>
      </c>
    </row>
    <row r="1020" spans="1:17" x14ac:dyDescent="0.4">
      <c r="A1020" s="87">
        <v>42025</v>
      </c>
      <c r="B1020">
        <v>43.400351999999998</v>
      </c>
      <c r="C1020" s="31">
        <f t="shared" si="90"/>
        <v>2.5023967547544379E-2</v>
      </c>
      <c r="D1020">
        <v>2032.12</v>
      </c>
      <c r="E1020" s="31">
        <f t="shared" si="91"/>
        <v>1.526976753341348E-2</v>
      </c>
      <c r="G1020">
        <v>18.846665999999999</v>
      </c>
      <c r="H1020" s="35">
        <f t="shared" si="92"/>
        <v>4.2624727365572226E-2</v>
      </c>
      <c r="J1020">
        <v>38.832397</v>
      </c>
      <c r="K1020" s="35">
        <f t="shared" si="93"/>
        <v>3.1475265356398129E-2</v>
      </c>
      <c r="M1020">
        <v>33.290000999999997</v>
      </c>
      <c r="N1020" s="35">
        <f t="shared" si="94"/>
        <v>4.2655390728285253E-2</v>
      </c>
      <c r="P1020">
        <v>31.135427</v>
      </c>
      <c r="Q1020" s="35">
        <f t="shared" si="95"/>
        <v>-1.2429763690088448E-2</v>
      </c>
    </row>
    <row r="1021" spans="1:17" x14ac:dyDescent="0.4">
      <c r="A1021" s="87">
        <v>42026</v>
      </c>
      <c r="B1021">
        <v>44.486401000000001</v>
      </c>
      <c r="C1021" s="31">
        <f t="shared" si="90"/>
        <v>3.2343816709290993E-3</v>
      </c>
      <c r="D1021">
        <v>2063.15</v>
      </c>
      <c r="E1021" s="31">
        <f t="shared" si="91"/>
        <v>-5.491602646438663E-3</v>
      </c>
      <c r="G1021">
        <v>19.649999999999999</v>
      </c>
      <c r="H1021" s="35">
        <f t="shared" si="92"/>
        <v>-2.6123816793893098E-2</v>
      </c>
      <c r="J1021">
        <v>40.054656999999999</v>
      </c>
      <c r="K1021" s="35">
        <f t="shared" si="93"/>
        <v>-9.78335677671637E-3</v>
      </c>
      <c r="M1021">
        <v>34.709999000000003</v>
      </c>
      <c r="N1021" s="35">
        <f t="shared" si="94"/>
        <v>5.7620572100850016E-3</v>
      </c>
      <c r="P1021">
        <v>30.748421</v>
      </c>
      <c r="Q1021" s="35">
        <f t="shared" si="95"/>
        <v>2.5472072208195636E-2</v>
      </c>
    </row>
    <row r="1022" spans="1:17" x14ac:dyDescent="0.4">
      <c r="A1022" s="87">
        <v>42027</v>
      </c>
      <c r="B1022">
        <v>44.630287000000003</v>
      </c>
      <c r="C1022" s="31">
        <f t="shared" si="90"/>
        <v>1.9759003566344026E-3</v>
      </c>
      <c r="D1022">
        <v>2051.8200000000002</v>
      </c>
      <c r="E1022" s="31">
        <f t="shared" si="91"/>
        <v>2.5684514236141479E-3</v>
      </c>
      <c r="G1022">
        <v>19.136666999999999</v>
      </c>
      <c r="H1022" s="35">
        <f t="shared" si="92"/>
        <v>4.790102686115609E-2</v>
      </c>
      <c r="J1022">
        <v>39.662787999999999</v>
      </c>
      <c r="K1022" s="35">
        <f t="shared" si="93"/>
        <v>1.4116254258274492E-3</v>
      </c>
      <c r="M1022">
        <v>34.909999999999997</v>
      </c>
      <c r="N1022" s="35">
        <f t="shared" si="94"/>
        <v>2.5637353193927334E-2</v>
      </c>
      <c r="P1022">
        <v>31.531647</v>
      </c>
      <c r="Q1022" s="35">
        <f t="shared" si="95"/>
        <v>2.1040353521654034E-2</v>
      </c>
    </row>
    <row r="1023" spans="1:17" x14ac:dyDescent="0.4">
      <c r="A1023" s="87">
        <v>42030</v>
      </c>
      <c r="B1023">
        <v>44.718471999999998</v>
      </c>
      <c r="C1023" s="31">
        <f t="shared" si="90"/>
        <v>-1.9200991482893167E-2</v>
      </c>
      <c r="D1023">
        <v>2057.09</v>
      </c>
      <c r="E1023" s="31">
        <f t="shared" si="91"/>
        <v>-1.3387843993213806E-2</v>
      </c>
      <c r="G1023">
        <v>20.053332999999999</v>
      </c>
      <c r="H1023" s="35">
        <f t="shared" si="92"/>
        <v>3.9893617684402813E-3</v>
      </c>
      <c r="J1023">
        <v>39.718777000000003</v>
      </c>
      <c r="K1023" s="35">
        <f t="shared" si="93"/>
        <v>-4.2283779281522332E-3</v>
      </c>
      <c r="M1023">
        <v>35.805</v>
      </c>
      <c r="N1023" s="35">
        <f t="shared" si="94"/>
        <v>4.8875855327467441E-3</v>
      </c>
      <c r="P1023">
        <v>32.195084000000001</v>
      </c>
      <c r="Q1023" s="35">
        <f t="shared" si="95"/>
        <v>5.4380662588113344E-3</v>
      </c>
    </row>
    <row r="1024" spans="1:17" x14ac:dyDescent="0.4">
      <c r="A1024" s="87">
        <v>42031</v>
      </c>
      <c r="B1024">
        <v>43.859833000000002</v>
      </c>
      <c r="C1024" s="31">
        <f t="shared" si="90"/>
        <v>-1.2592729206242078E-2</v>
      </c>
      <c r="D1024">
        <v>2029.55</v>
      </c>
      <c r="E1024" s="31">
        <f t="shared" si="91"/>
        <v>-1.3495602473454644E-2</v>
      </c>
      <c r="G1024">
        <v>20.133333</v>
      </c>
      <c r="H1024" s="35">
        <f t="shared" si="92"/>
        <v>2.4006656026600227E-2</v>
      </c>
      <c r="J1024">
        <v>39.550831000000002</v>
      </c>
      <c r="K1024" s="35">
        <f t="shared" si="93"/>
        <v>1.0615807288600254E-2</v>
      </c>
      <c r="M1024">
        <v>35.979999999999997</v>
      </c>
      <c r="N1024" s="35">
        <f t="shared" si="94"/>
        <v>-1.514727626459136E-2</v>
      </c>
      <c r="P1024">
        <v>32.370162999999998</v>
      </c>
      <c r="Q1024" s="35">
        <f t="shared" si="95"/>
        <v>-1.9641575484188857E-2</v>
      </c>
    </row>
    <row r="1025" spans="1:17" x14ac:dyDescent="0.4">
      <c r="A1025" s="87">
        <v>42032</v>
      </c>
      <c r="B1025">
        <v>43.307518000000002</v>
      </c>
      <c r="C1025" s="31">
        <f t="shared" si="90"/>
        <v>1.6718852371082553E-2</v>
      </c>
      <c r="D1025">
        <v>2002.16</v>
      </c>
      <c r="E1025" s="31">
        <f t="shared" si="91"/>
        <v>9.534702521276979E-3</v>
      </c>
      <c r="G1025">
        <v>20.616667</v>
      </c>
      <c r="H1025" s="35">
        <f t="shared" si="92"/>
        <v>1.4712998953710707E-2</v>
      </c>
      <c r="J1025">
        <v>39.970694999999999</v>
      </c>
      <c r="K1025" s="35">
        <f t="shared" si="93"/>
        <v>1.4238781687433713E-2</v>
      </c>
      <c r="M1025">
        <v>35.435001</v>
      </c>
      <c r="N1025" s="35">
        <f t="shared" si="94"/>
        <v>2.7232989213122949E-2</v>
      </c>
      <c r="P1025">
        <v>31.734362000000001</v>
      </c>
      <c r="Q1025" s="35">
        <f t="shared" si="95"/>
        <v>1.7421557112129782E-2</v>
      </c>
    </row>
    <row r="1026" spans="1:17" x14ac:dyDescent="0.4">
      <c r="A1026" s="87">
        <v>42033</v>
      </c>
      <c r="B1026">
        <v>44.031570000000002</v>
      </c>
      <c r="C1026" s="31">
        <f t="shared" si="90"/>
        <v>-2.7616957560223386E-2</v>
      </c>
      <c r="D1026">
        <v>2021.25</v>
      </c>
      <c r="E1026" s="31">
        <f t="shared" si="91"/>
        <v>-1.2991960420531844E-2</v>
      </c>
      <c r="G1026">
        <v>20.92</v>
      </c>
      <c r="H1026" s="35">
        <f t="shared" si="92"/>
        <v>-3.8400239005736234E-2</v>
      </c>
      <c r="J1026">
        <v>40.539828999999997</v>
      </c>
      <c r="K1026" s="35">
        <f t="shared" si="93"/>
        <v>-2.1864029076195671E-2</v>
      </c>
      <c r="M1026">
        <v>36.400002000000001</v>
      </c>
      <c r="N1026" s="35">
        <f t="shared" si="94"/>
        <v>-9.8901368192233618E-3</v>
      </c>
      <c r="P1026">
        <v>32.287224000000002</v>
      </c>
      <c r="Q1026" s="35">
        <f t="shared" si="95"/>
        <v>-1.4269297354272435E-2</v>
      </c>
    </row>
    <row r="1027" spans="1:17" x14ac:dyDescent="0.4">
      <c r="A1027" s="87">
        <v>42034</v>
      </c>
      <c r="B1027">
        <v>42.815551999999997</v>
      </c>
      <c r="C1027" s="31">
        <f t="shared" ref="C1027:C1090" si="96">(B1028-B1027)/B1027</f>
        <v>-3.5772048436979102E-3</v>
      </c>
      <c r="D1027">
        <v>1994.99</v>
      </c>
      <c r="E1027" s="31">
        <f t="shared" ref="E1027:E1090" si="97">(D1028-D1027)/D1027</f>
        <v>1.2962470989829472E-2</v>
      </c>
      <c r="G1027">
        <v>20.116667</v>
      </c>
      <c r="H1027" s="35">
        <f t="shared" ref="H1027:H1090" si="98">(G1028-G1027)/G1027</f>
        <v>6.2966196139748794E-3</v>
      </c>
      <c r="J1027">
        <v>39.653464999999997</v>
      </c>
      <c r="K1027" s="35">
        <f t="shared" ref="K1027:K1090" si="99">(J1028-J1027)/J1027</f>
        <v>1.1764419578465678E-2</v>
      </c>
      <c r="M1027">
        <v>36.040000999999997</v>
      </c>
      <c r="N1027" s="35">
        <f t="shared" ref="N1027:N1090" si="100">(M1028-M1027)/M1027</f>
        <v>-1.8036348001210451E-3</v>
      </c>
      <c r="P1027">
        <v>31.826508</v>
      </c>
      <c r="Q1027" s="35">
        <f t="shared" ref="Q1027:Q1090" si="101">(P1028-P1027)/P1027</f>
        <v>2.0845296631348976E-2</v>
      </c>
    </row>
    <row r="1028" spans="1:17" x14ac:dyDescent="0.4">
      <c r="A1028" s="87">
        <v>42037</v>
      </c>
      <c r="B1028">
        <v>42.662391999999997</v>
      </c>
      <c r="C1028" s="31">
        <f t="shared" si="96"/>
        <v>1.555683985089267E-2</v>
      </c>
      <c r="D1028">
        <v>2020.85</v>
      </c>
      <c r="E1028" s="31">
        <f t="shared" si="97"/>
        <v>1.4439468540465791E-2</v>
      </c>
      <c r="G1028">
        <v>20.243334000000001</v>
      </c>
      <c r="H1028" s="35">
        <f t="shared" si="98"/>
        <v>6.4218176709428384E-3</v>
      </c>
      <c r="J1028">
        <v>40.119965000000001</v>
      </c>
      <c r="K1028" s="35">
        <f t="shared" si="99"/>
        <v>2.9302443309708732E-2</v>
      </c>
      <c r="M1028">
        <v>35.974997999999999</v>
      </c>
      <c r="N1028" s="35">
        <f t="shared" si="100"/>
        <v>1.223079984604856E-2</v>
      </c>
      <c r="P1028">
        <v>32.489941000000002</v>
      </c>
      <c r="Q1028" s="35">
        <f t="shared" si="101"/>
        <v>3.6018132504457206E-2</v>
      </c>
    </row>
    <row r="1029" spans="1:17" x14ac:dyDescent="0.4">
      <c r="A1029" s="87">
        <v>42038</v>
      </c>
      <c r="B1029">
        <v>43.326084000000002</v>
      </c>
      <c r="C1029" s="31">
        <f t="shared" si="96"/>
        <v>-8.6768515705227568E-3</v>
      </c>
      <c r="D1029">
        <v>2050.0300000000002</v>
      </c>
      <c r="E1029" s="31">
        <f t="shared" si="97"/>
        <v>-4.1560367409258442E-3</v>
      </c>
      <c r="G1029">
        <v>20.373332999999999</v>
      </c>
      <c r="H1029" s="35">
        <f t="shared" si="98"/>
        <v>7.6898561467581084E-3</v>
      </c>
      <c r="J1029">
        <v>41.295577999999999</v>
      </c>
      <c r="K1029" s="35">
        <f t="shared" si="99"/>
        <v>-2.1012274001831369E-2</v>
      </c>
      <c r="M1029">
        <v>36.415000999999997</v>
      </c>
      <c r="N1029" s="35">
        <f t="shared" si="100"/>
        <v>1.0160620344346552E-2</v>
      </c>
      <c r="P1029">
        <v>33.660167999999999</v>
      </c>
      <c r="Q1029" s="35">
        <f t="shared" si="101"/>
        <v>-6.2961658420717121E-3</v>
      </c>
    </row>
    <row r="1030" spans="1:17" x14ac:dyDescent="0.4">
      <c r="A1030" s="87">
        <v>42039</v>
      </c>
      <c r="B1030">
        <v>42.950150000000001</v>
      </c>
      <c r="C1030" s="31">
        <f t="shared" si="96"/>
        <v>8.6447893662768664E-3</v>
      </c>
      <c r="D1030">
        <v>2041.51</v>
      </c>
      <c r="E1030" s="31">
        <f t="shared" si="97"/>
        <v>1.0291401952476348E-2</v>
      </c>
      <c r="G1030">
        <v>20.530000999999999</v>
      </c>
      <c r="H1030" s="35">
        <f t="shared" si="98"/>
        <v>6.4939110329326818E-4</v>
      </c>
      <c r="J1030">
        <v>40.427864</v>
      </c>
      <c r="K1030" s="35">
        <f t="shared" si="99"/>
        <v>-2.7693028748685994E-3</v>
      </c>
      <c r="M1030">
        <v>36.784999999999997</v>
      </c>
      <c r="N1030" s="35">
        <f t="shared" si="100"/>
        <v>-3.6699198042679346E-3</v>
      </c>
      <c r="P1030">
        <v>33.448238000000003</v>
      </c>
      <c r="Q1030" s="35">
        <f t="shared" si="101"/>
        <v>9.3665322520127686E-3</v>
      </c>
    </row>
    <row r="1031" spans="1:17" x14ac:dyDescent="0.4">
      <c r="A1031" s="87">
        <v>42040</v>
      </c>
      <c r="B1031">
        <v>43.321444999999997</v>
      </c>
      <c r="C1031" s="31">
        <f t="shared" si="96"/>
        <v>-1.6605794197308E-2</v>
      </c>
      <c r="D1031">
        <v>2062.52</v>
      </c>
      <c r="E1031" s="31">
        <f t="shared" si="97"/>
        <v>-3.4181486724978094E-3</v>
      </c>
      <c r="G1031">
        <v>20.543333000000001</v>
      </c>
      <c r="H1031" s="35">
        <f t="shared" si="98"/>
        <v>-8.1128996935404454E-3</v>
      </c>
      <c r="J1031">
        <v>40.315907000000003</v>
      </c>
      <c r="K1031" s="35">
        <f t="shared" si="99"/>
        <v>2.3142230187202549E-4</v>
      </c>
      <c r="M1031">
        <v>36.650002000000001</v>
      </c>
      <c r="N1031" s="35">
        <f t="shared" si="100"/>
        <v>1.1050422316484431E-2</v>
      </c>
      <c r="P1031">
        <v>33.761532000000003</v>
      </c>
      <c r="Q1031" s="35">
        <f t="shared" si="101"/>
        <v>-2.4290485396219617E-2</v>
      </c>
    </row>
    <row r="1032" spans="1:17" x14ac:dyDescent="0.4">
      <c r="A1032" s="87">
        <v>42041</v>
      </c>
      <c r="B1032">
        <v>42.602058</v>
      </c>
      <c r="C1032" s="31">
        <f t="shared" si="96"/>
        <v>-6.754626736576814E-3</v>
      </c>
      <c r="D1032">
        <v>2055.4699999999998</v>
      </c>
      <c r="E1032" s="31">
        <f t="shared" si="97"/>
        <v>-4.2472038025365448E-3</v>
      </c>
      <c r="G1032">
        <v>20.376667000000001</v>
      </c>
      <c r="H1032" s="35">
        <f t="shared" si="98"/>
        <v>-2.5192245620934983E-2</v>
      </c>
      <c r="J1032">
        <v>40.325237000000001</v>
      </c>
      <c r="K1032" s="35">
        <f t="shared" si="99"/>
        <v>-2.5682676086937816E-2</v>
      </c>
      <c r="M1032">
        <v>37.055</v>
      </c>
      <c r="N1032" s="35">
        <f t="shared" si="100"/>
        <v>-1.9295641613817201E-2</v>
      </c>
      <c r="P1032">
        <v>32.941448000000001</v>
      </c>
      <c r="Q1032" s="35">
        <f t="shared" si="101"/>
        <v>-1.0069927709310233E-2</v>
      </c>
    </row>
    <row r="1033" spans="1:17" x14ac:dyDescent="0.4">
      <c r="A1033" s="87">
        <v>42044</v>
      </c>
      <c r="B1033">
        <v>42.314297000000003</v>
      </c>
      <c r="C1033" s="31">
        <f t="shared" si="96"/>
        <v>1.7330076404199646E-2</v>
      </c>
      <c r="D1033">
        <v>2046.74</v>
      </c>
      <c r="E1033" s="31">
        <f t="shared" si="97"/>
        <v>1.0675513255225449E-2</v>
      </c>
      <c r="G1033">
        <v>19.863333000000001</v>
      </c>
      <c r="H1033" s="35">
        <f t="shared" si="98"/>
        <v>-9.9009063584645854E-3</v>
      </c>
      <c r="J1033">
        <v>39.289577000000001</v>
      </c>
      <c r="K1033" s="35">
        <f t="shared" si="99"/>
        <v>-7.1207180469262665E-4</v>
      </c>
      <c r="M1033">
        <v>36.340000000000003</v>
      </c>
      <c r="N1033" s="35">
        <f t="shared" si="100"/>
        <v>9.4936984039624746E-3</v>
      </c>
      <c r="P1033">
        <v>32.609729999999999</v>
      </c>
      <c r="Q1033" s="35">
        <f t="shared" si="101"/>
        <v>7.6292260009512532E-3</v>
      </c>
    </row>
    <row r="1034" spans="1:17" x14ac:dyDescent="0.4">
      <c r="A1034" s="87">
        <v>42045</v>
      </c>
      <c r="B1034">
        <v>43.047606999999999</v>
      </c>
      <c r="C1034" s="31">
        <f t="shared" si="96"/>
        <v>-1.5525555230050269E-2</v>
      </c>
      <c r="D1034">
        <v>2068.59</v>
      </c>
      <c r="E1034" s="31">
        <f t="shared" si="97"/>
        <v>-2.9005264455472292E-5</v>
      </c>
      <c r="G1034">
        <v>19.666668000000001</v>
      </c>
      <c r="H1034" s="35">
        <f t="shared" si="98"/>
        <v>5.1525352438959067E-2</v>
      </c>
      <c r="J1034">
        <v>39.261600000000001</v>
      </c>
      <c r="K1034" s="35">
        <f t="shared" si="99"/>
        <v>-3.0896091855656571E-3</v>
      </c>
      <c r="M1034">
        <v>36.685001</v>
      </c>
      <c r="N1034" s="35">
        <f t="shared" si="100"/>
        <v>5.5880603628715546E-3</v>
      </c>
      <c r="P1034">
        <v>32.858516999999999</v>
      </c>
      <c r="Q1034" s="35">
        <f t="shared" si="101"/>
        <v>8.9736551409181787E-3</v>
      </c>
    </row>
    <row r="1035" spans="1:17" x14ac:dyDescent="0.4">
      <c r="A1035" s="87">
        <v>42046</v>
      </c>
      <c r="B1035">
        <v>42.379269000000001</v>
      </c>
      <c r="C1035" s="31">
        <f t="shared" si="96"/>
        <v>7.5569731983815029E-3</v>
      </c>
      <c r="D1035">
        <v>2068.5300000000002</v>
      </c>
      <c r="E1035" s="31">
        <f t="shared" si="97"/>
        <v>9.6445301736014545E-3</v>
      </c>
      <c r="G1035">
        <v>20.68</v>
      </c>
      <c r="H1035" s="35">
        <f t="shared" si="98"/>
        <v>6.6247533849129597E-2</v>
      </c>
      <c r="J1035">
        <v>39.140296999999997</v>
      </c>
      <c r="K1035" s="35">
        <f t="shared" si="99"/>
        <v>3.909421024577317E-2</v>
      </c>
      <c r="M1035">
        <v>36.889999000000003</v>
      </c>
      <c r="N1035" s="35">
        <f t="shared" si="100"/>
        <v>2.3041204202796607E-3</v>
      </c>
      <c r="P1035">
        <v>33.153377999999996</v>
      </c>
      <c r="Q1035" s="35">
        <f t="shared" si="101"/>
        <v>4.0022256555576521E-2</v>
      </c>
    </row>
    <row r="1036" spans="1:17" x14ac:dyDescent="0.4">
      <c r="A1036" s="87">
        <v>42047</v>
      </c>
      <c r="B1036">
        <v>42.699528000000001</v>
      </c>
      <c r="C1036" s="31">
        <f t="shared" si="96"/>
        <v>4.346183873507628E-4</v>
      </c>
      <c r="D1036">
        <v>2088.48</v>
      </c>
      <c r="E1036" s="31">
        <f t="shared" si="97"/>
        <v>4.0747337776755165E-3</v>
      </c>
      <c r="G1036">
        <v>22.049999</v>
      </c>
      <c r="H1036" s="35">
        <f t="shared" si="98"/>
        <v>-9.0693881664126474E-4</v>
      </c>
      <c r="J1036">
        <v>40.670456000000001</v>
      </c>
      <c r="K1036" s="35">
        <f t="shared" si="99"/>
        <v>0.18146349281158788</v>
      </c>
      <c r="M1036">
        <v>36.974997999999999</v>
      </c>
      <c r="N1036" s="35">
        <f t="shared" si="100"/>
        <v>-2.5692225865705074E-3</v>
      </c>
      <c r="P1036">
        <v>34.480251000000003</v>
      </c>
      <c r="Q1036" s="35">
        <f t="shared" si="101"/>
        <v>-4.5428613614212241E-3</v>
      </c>
    </row>
    <row r="1037" spans="1:17" x14ac:dyDescent="0.4">
      <c r="A1037" s="87">
        <v>42048</v>
      </c>
      <c r="B1037">
        <v>42.718086</v>
      </c>
      <c r="C1037" s="31">
        <f t="shared" si="96"/>
        <v>-1.9558226461737511E-3</v>
      </c>
      <c r="D1037">
        <v>2096.9899999999998</v>
      </c>
      <c r="E1037" s="31">
        <f t="shared" si="97"/>
        <v>1.5975278852070655E-3</v>
      </c>
      <c r="G1037">
        <v>22.030000999999999</v>
      </c>
      <c r="H1037" s="35">
        <f t="shared" si="98"/>
        <v>2.7235132672032676E-3</v>
      </c>
      <c r="J1037">
        <v>48.050659000000003</v>
      </c>
      <c r="K1037" s="35">
        <f t="shared" si="99"/>
        <v>5.9029346506985471E-2</v>
      </c>
      <c r="M1037">
        <v>36.880001</v>
      </c>
      <c r="N1037" s="35">
        <f t="shared" si="100"/>
        <v>-1.1659435692531563E-2</v>
      </c>
      <c r="P1037">
        <v>34.323611999999997</v>
      </c>
      <c r="Q1037" s="35">
        <f t="shared" si="101"/>
        <v>-1.2349108246532934E-2</v>
      </c>
    </row>
    <row r="1038" spans="1:17" x14ac:dyDescent="0.4">
      <c r="A1038" s="87">
        <v>42052</v>
      </c>
      <c r="B1038">
        <v>42.634537000000002</v>
      </c>
      <c r="C1038" s="31">
        <f t="shared" si="96"/>
        <v>1.9159771806598943E-2</v>
      </c>
      <c r="D1038">
        <v>2100.34</v>
      </c>
      <c r="E1038" s="31">
        <f t="shared" si="97"/>
        <v>-3.1423483816920552E-4</v>
      </c>
      <c r="G1038">
        <v>22.09</v>
      </c>
      <c r="H1038" s="35">
        <f t="shared" si="98"/>
        <v>2.8670891806247675E-3</v>
      </c>
      <c r="J1038">
        <v>50.887058000000003</v>
      </c>
      <c r="K1038" s="35">
        <f t="shared" si="99"/>
        <v>2.2552256803684625E-2</v>
      </c>
      <c r="M1038">
        <v>36.450001</v>
      </c>
      <c r="N1038" s="35">
        <f t="shared" si="100"/>
        <v>1.6735253313161759E-2</v>
      </c>
      <c r="P1038">
        <v>33.899746</v>
      </c>
      <c r="Q1038" s="35">
        <f t="shared" si="101"/>
        <v>5.9797793175206332E-3</v>
      </c>
    </row>
    <row r="1039" spans="1:17" x14ac:dyDescent="0.4">
      <c r="A1039" s="87">
        <v>42053</v>
      </c>
      <c r="B1039">
        <v>43.451405000000001</v>
      </c>
      <c r="C1039" s="31">
        <f t="shared" si="96"/>
        <v>8.542876806860813E-4</v>
      </c>
      <c r="D1039">
        <v>2099.6799999999998</v>
      </c>
      <c r="E1039" s="31">
        <f t="shared" si="97"/>
        <v>-1.0620666006248658E-3</v>
      </c>
      <c r="G1039">
        <v>22.153334000000001</v>
      </c>
      <c r="H1039" s="35">
        <f t="shared" si="98"/>
        <v>2.1817618964260557E-2</v>
      </c>
      <c r="J1039">
        <v>52.034675999999997</v>
      </c>
      <c r="K1039" s="35">
        <f t="shared" si="99"/>
        <v>2.8690867605287414E-3</v>
      </c>
      <c r="M1039">
        <v>37.060001</v>
      </c>
      <c r="N1039" s="35">
        <f t="shared" si="100"/>
        <v>-3.9125740984195636E-3</v>
      </c>
      <c r="P1039">
        <v>34.102459000000003</v>
      </c>
      <c r="Q1039" s="35">
        <f t="shared" si="101"/>
        <v>4.2961359472640792E-2</v>
      </c>
    </row>
    <row r="1040" spans="1:17" x14ac:dyDescent="0.4">
      <c r="A1040" s="87">
        <v>42054</v>
      </c>
      <c r="B1040">
        <v>43.488525000000003</v>
      </c>
      <c r="C1040" s="31">
        <f t="shared" si="96"/>
        <v>1.3127531917902368E-2</v>
      </c>
      <c r="D1040">
        <v>2097.4499999999998</v>
      </c>
      <c r="E1040" s="31">
        <f t="shared" si="97"/>
        <v>6.1264869245990913E-3</v>
      </c>
      <c r="G1040">
        <v>22.636666999999999</v>
      </c>
      <c r="H1040" s="35">
        <f t="shared" si="98"/>
        <v>1.1633028837681775E-2</v>
      </c>
      <c r="J1040">
        <v>52.183968</v>
      </c>
      <c r="K1040" s="35">
        <f t="shared" si="99"/>
        <v>-5.3671656398378547E-4</v>
      </c>
      <c r="M1040">
        <v>36.915000999999997</v>
      </c>
      <c r="N1040" s="35">
        <f t="shared" si="100"/>
        <v>1.6253500846444689E-2</v>
      </c>
      <c r="P1040">
        <v>35.567546999999998</v>
      </c>
      <c r="Q1040" s="35">
        <f t="shared" si="101"/>
        <v>2.1502663650096576E-2</v>
      </c>
    </row>
    <row r="1041" spans="1:17" x14ac:dyDescent="0.4">
      <c r="A1041" s="87">
        <v>42055</v>
      </c>
      <c r="B1041">
        <v>44.059421999999998</v>
      </c>
      <c r="C1041" s="31">
        <f t="shared" si="96"/>
        <v>8.4243047945572384E-4</v>
      </c>
      <c r="D1041">
        <v>2110.3000000000002</v>
      </c>
      <c r="E1041" s="31">
        <f t="shared" si="97"/>
        <v>-3.0327441595997124E-4</v>
      </c>
      <c r="G1041">
        <v>22.9</v>
      </c>
      <c r="H1041" s="35">
        <f t="shared" si="98"/>
        <v>5.0945851528385227E-3</v>
      </c>
      <c r="J1041">
        <v>52.15596</v>
      </c>
      <c r="K1041" s="35">
        <f t="shared" si="99"/>
        <v>-4.6510504264518152E-3</v>
      </c>
      <c r="M1041">
        <v>37.514999000000003</v>
      </c>
      <c r="N1041" s="35">
        <f t="shared" si="100"/>
        <v>1.1195575401721232E-2</v>
      </c>
      <c r="P1041">
        <v>36.332343999999999</v>
      </c>
      <c r="Q1041" s="35">
        <f t="shared" si="101"/>
        <v>-1.014467990284422E-3</v>
      </c>
    </row>
    <row r="1042" spans="1:17" x14ac:dyDescent="0.4">
      <c r="A1042" s="87">
        <v>42058</v>
      </c>
      <c r="B1042">
        <v>44.096539</v>
      </c>
      <c r="C1042" s="31">
        <f t="shared" si="96"/>
        <v>4.3154407197354781E-3</v>
      </c>
      <c r="D1042">
        <v>2109.66</v>
      </c>
      <c r="E1042" s="31">
        <f t="shared" si="97"/>
        <v>2.7587383749040906E-3</v>
      </c>
      <c r="G1042">
        <v>23.016666000000001</v>
      </c>
      <c r="H1042" s="35">
        <f t="shared" si="98"/>
        <v>3.6205938774973179E-3</v>
      </c>
      <c r="J1042">
        <v>51.913379999999997</v>
      </c>
      <c r="K1042" s="35">
        <f t="shared" si="99"/>
        <v>-1.0782769297625894E-3</v>
      </c>
      <c r="M1042">
        <v>37.935001</v>
      </c>
      <c r="N1042" s="35">
        <f t="shared" si="100"/>
        <v>-4.2177144004820009E-3</v>
      </c>
      <c r="P1042">
        <v>36.295485999999997</v>
      </c>
      <c r="Q1042" s="35">
        <f t="shared" si="101"/>
        <v>-3.3003828630369428E-3</v>
      </c>
    </row>
    <row r="1043" spans="1:17" x14ac:dyDescent="0.4">
      <c r="A1043" s="87">
        <v>42059</v>
      </c>
      <c r="B1043">
        <v>44.286835000000004</v>
      </c>
      <c r="C1043" s="31">
        <f t="shared" si="96"/>
        <v>1.4671831933801525E-2</v>
      </c>
      <c r="D1043">
        <v>2115.48</v>
      </c>
      <c r="E1043" s="31">
        <f t="shared" si="97"/>
        <v>-7.6578365193709743E-4</v>
      </c>
      <c r="G1043">
        <v>23.1</v>
      </c>
      <c r="H1043" s="35">
        <f t="shared" si="98"/>
        <v>-2.5973593073593611E-3</v>
      </c>
      <c r="J1043">
        <v>51.857402999999998</v>
      </c>
      <c r="K1043" s="35">
        <f t="shared" si="99"/>
        <v>-5.4001932954482316E-4</v>
      </c>
      <c r="M1043">
        <v>37.775002000000001</v>
      </c>
      <c r="N1043" s="35">
        <f t="shared" si="100"/>
        <v>1.1912534114491873E-2</v>
      </c>
      <c r="P1043">
        <v>36.175697</v>
      </c>
      <c r="Q1043" s="35">
        <f t="shared" si="101"/>
        <v>-9.9337132329474602E-3</v>
      </c>
    </row>
    <row r="1044" spans="1:17" x14ac:dyDescent="0.4">
      <c r="A1044" s="87">
        <v>42060</v>
      </c>
      <c r="B1044">
        <v>44.936604000000003</v>
      </c>
      <c r="C1044" s="31">
        <f t="shared" si="96"/>
        <v>4.6609886229942816E-3</v>
      </c>
      <c r="D1044">
        <v>2113.86</v>
      </c>
      <c r="E1044" s="31">
        <f t="shared" si="97"/>
        <v>-1.4759728648067259E-3</v>
      </c>
      <c r="G1044">
        <v>23.040001</v>
      </c>
      <c r="H1044" s="35">
        <f t="shared" si="98"/>
        <v>-5.2083765100530361E-3</v>
      </c>
      <c r="J1044">
        <v>51.829399000000002</v>
      </c>
      <c r="K1044" s="35">
        <f t="shared" si="99"/>
        <v>8.4610280740473193E-3</v>
      </c>
      <c r="M1044">
        <v>38.224997999999999</v>
      </c>
      <c r="N1044" s="35">
        <f t="shared" si="100"/>
        <v>7.3251279175999082E-3</v>
      </c>
      <c r="P1044">
        <v>35.816338000000002</v>
      </c>
      <c r="Q1044" s="35">
        <f t="shared" si="101"/>
        <v>-4.6309312805793163E-3</v>
      </c>
    </row>
    <row r="1045" spans="1:17" x14ac:dyDescent="0.4">
      <c r="A1045" s="87">
        <v>42061</v>
      </c>
      <c r="B1045">
        <v>45.146053000000002</v>
      </c>
      <c r="C1045" s="31">
        <f t="shared" si="96"/>
        <v>1.3407152115822375E-3</v>
      </c>
      <c r="D1045">
        <v>2110.7399999999998</v>
      </c>
      <c r="E1045" s="31">
        <f t="shared" si="97"/>
        <v>-2.9563091617156932E-3</v>
      </c>
      <c r="G1045">
        <v>22.92</v>
      </c>
      <c r="H1045" s="35">
        <f t="shared" si="98"/>
        <v>-9.0168848167540595E-3</v>
      </c>
      <c r="J1045">
        <v>52.267929000000002</v>
      </c>
      <c r="K1045" s="35">
        <f t="shared" si="99"/>
        <v>-2.3205817089099502E-3</v>
      </c>
      <c r="M1045">
        <v>38.505001</v>
      </c>
      <c r="N1045" s="35">
        <f t="shared" si="100"/>
        <v>0</v>
      </c>
      <c r="P1045">
        <v>35.650475</v>
      </c>
      <c r="Q1045" s="35">
        <f t="shared" si="101"/>
        <v>6.9785886443308152E-3</v>
      </c>
    </row>
    <row r="1046" spans="1:17" x14ac:dyDescent="0.4">
      <c r="A1046" s="87">
        <v>42062</v>
      </c>
      <c r="B1046">
        <v>45.206581</v>
      </c>
      <c r="C1046" s="31">
        <f t="shared" si="96"/>
        <v>1.6783574055290709E-2</v>
      </c>
      <c r="D1046">
        <v>2104.5</v>
      </c>
      <c r="E1046" s="31">
        <f t="shared" si="97"/>
        <v>6.1249703017343185E-3</v>
      </c>
      <c r="G1046">
        <v>22.713332999999999</v>
      </c>
      <c r="H1046" s="35">
        <f t="shared" si="98"/>
        <v>1.907822158905543E-3</v>
      </c>
      <c r="J1046">
        <v>52.146636999999998</v>
      </c>
      <c r="K1046" s="35">
        <f t="shared" si="99"/>
        <v>8.2304061142045165E-3</v>
      </c>
      <c r="M1046">
        <v>38.505001</v>
      </c>
      <c r="N1046" s="35">
        <f t="shared" si="100"/>
        <v>3.895338166593761E-4</v>
      </c>
      <c r="P1046">
        <v>35.899265</v>
      </c>
      <c r="Q1046" s="35">
        <f t="shared" si="101"/>
        <v>-5.9034356274424507E-3</v>
      </c>
    </row>
    <row r="1047" spans="1:17" x14ac:dyDescent="0.4">
      <c r="A1047" s="87">
        <v>42065</v>
      </c>
      <c r="B1047">
        <v>45.965308999999998</v>
      </c>
      <c r="C1047" s="31">
        <f t="shared" si="96"/>
        <v>-7.8991528154417536E-3</v>
      </c>
      <c r="D1047">
        <v>2117.39</v>
      </c>
      <c r="E1047" s="31">
        <f t="shared" si="97"/>
        <v>-4.5386064919545636E-3</v>
      </c>
      <c r="G1047">
        <v>22.756665999999999</v>
      </c>
      <c r="H1047" s="35">
        <f t="shared" si="98"/>
        <v>2.6366779738297682E-3</v>
      </c>
      <c r="J1047">
        <v>52.575825000000002</v>
      </c>
      <c r="K1047" s="35">
        <f t="shared" si="99"/>
        <v>3.3808884596674537E-3</v>
      </c>
      <c r="M1047">
        <v>38.520000000000003</v>
      </c>
      <c r="N1047" s="35">
        <f t="shared" si="100"/>
        <v>-7.7881360332294827E-3</v>
      </c>
      <c r="P1047">
        <v>35.687336000000002</v>
      </c>
      <c r="Q1047" s="35">
        <f t="shared" si="101"/>
        <v>-1.1618967579984164E-2</v>
      </c>
    </row>
    <row r="1048" spans="1:17" x14ac:dyDescent="0.4">
      <c r="A1048" s="87">
        <v>42066</v>
      </c>
      <c r="B1048">
        <v>45.602221999999998</v>
      </c>
      <c r="C1048" s="31">
        <f t="shared" si="96"/>
        <v>-4.5931314487263463E-3</v>
      </c>
      <c r="D1048">
        <v>2107.7800000000002</v>
      </c>
      <c r="E1048" s="31">
        <f t="shared" si="97"/>
        <v>-4.3885035440131316E-3</v>
      </c>
      <c r="G1048">
        <v>22.816668</v>
      </c>
      <c r="H1048" s="35">
        <f t="shared" si="98"/>
        <v>-2.9228632331410981E-4</v>
      </c>
      <c r="J1048">
        <v>52.753577999999997</v>
      </c>
      <c r="K1048" s="35">
        <f t="shared" si="99"/>
        <v>4.4335002262786017E-3</v>
      </c>
      <c r="M1048">
        <v>38.220001000000003</v>
      </c>
      <c r="N1048" s="35">
        <f t="shared" si="100"/>
        <v>-1.2166404705222362E-2</v>
      </c>
      <c r="P1048">
        <v>35.272686</v>
      </c>
      <c r="Q1048" s="35">
        <f t="shared" si="101"/>
        <v>1.8286954387313169E-3</v>
      </c>
    </row>
    <row r="1049" spans="1:17" x14ac:dyDescent="0.4">
      <c r="A1049" s="87">
        <v>42067</v>
      </c>
      <c r="B1049">
        <v>45.392764999999997</v>
      </c>
      <c r="C1049" s="31">
        <f t="shared" si="96"/>
        <v>9.6391131934792842E-3</v>
      </c>
      <c r="D1049">
        <v>2098.5300000000002</v>
      </c>
      <c r="E1049" s="31">
        <f t="shared" si="97"/>
        <v>1.1960753479815696E-3</v>
      </c>
      <c r="G1049">
        <v>22.809999000000001</v>
      </c>
      <c r="H1049" s="35">
        <f t="shared" si="98"/>
        <v>1.4620781000472056E-4</v>
      </c>
      <c r="J1049">
        <v>52.987461000000003</v>
      </c>
      <c r="K1049" s="35">
        <f t="shared" si="99"/>
        <v>3.7075375247739876E-3</v>
      </c>
      <c r="M1049">
        <v>37.755001</v>
      </c>
      <c r="N1049" s="35">
        <f t="shared" si="100"/>
        <v>3.7080915452764283E-3</v>
      </c>
      <c r="P1049">
        <v>35.337189000000002</v>
      </c>
      <c r="Q1049" s="35">
        <f t="shared" si="101"/>
        <v>2.6857965414283421E-2</v>
      </c>
    </row>
    <row r="1050" spans="1:17" x14ac:dyDescent="0.4">
      <c r="A1050" s="87">
        <v>42068</v>
      </c>
      <c r="B1050">
        <v>45.830311000000002</v>
      </c>
      <c r="C1050" s="31">
        <f t="shared" si="96"/>
        <v>-1.5742376262731551E-2</v>
      </c>
      <c r="D1050">
        <v>2101.04</v>
      </c>
      <c r="E1050" s="31">
        <f t="shared" si="97"/>
        <v>-1.4173932909416168E-2</v>
      </c>
      <c r="G1050">
        <v>22.813334000000001</v>
      </c>
      <c r="H1050" s="35">
        <f t="shared" si="98"/>
        <v>-2.4108795321192544E-2</v>
      </c>
      <c r="J1050">
        <v>53.183914000000001</v>
      </c>
      <c r="K1050" s="35">
        <f t="shared" si="99"/>
        <v>-1.160958179948925E-2</v>
      </c>
      <c r="M1050">
        <v>37.895000000000003</v>
      </c>
      <c r="N1050" s="35">
        <f t="shared" si="100"/>
        <v>-1.306235651141318E-2</v>
      </c>
      <c r="P1050">
        <v>36.286273999999999</v>
      </c>
      <c r="Q1050" s="35">
        <f t="shared" si="101"/>
        <v>-1.0411347276934522E-2</v>
      </c>
    </row>
    <row r="1051" spans="1:17" x14ac:dyDescent="0.4">
      <c r="A1051" s="87">
        <v>42069</v>
      </c>
      <c r="B1051">
        <v>45.108832999999997</v>
      </c>
      <c r="C1051" s="31">
        <f t="shared" si="96"/>
        <v>5.3654901690762943E-3</v>
      </c>
      <c r="D1051">
        <v>2071.2600000000002</v>
      </c>
      <c r="E1051" s="31">
        <f t="shared" si="97"/>
        <v>3.9444589283815735E-3</v>
      </c>
      <c r="G1051">
        <v>22.263331999999998</v>
      </c>
      <c r="H1051" s="35">
        <f t="shared" si="98"/>
        <v>-7.4861211250858281E-3</v>
      </c>
      <c r="J1051">
        <v>52.566471</v>
      </c>
      <c r="K1051" s="35">
        <f t="shared" si="99"/>
        <v>1.2813662153580759E-2</v>
      </c>
      <c r="M1051">
        <v>37.400002000000001</v>
      </c>
      <c r="N1051" s="35">
        <f t="shared" si="100"/>
        <v>1.3368983242300361E-2</v>
      </c>
      <c r="P1051">
        <v>35.908484999999999</v>
      </c>
      <c r="Q1051" s="35">
        <f t="shared" si="101"/>
        <v>1.5395525597920062E-3</v>
      </c>
    </row>
    <row r="1052" spans="1:17" x14ac:dyDescent="0.4">
      <c r="A1052" s="87">
        <v>42072</v>
      </c>
      <c r="B1052">
        <v>45.350864000000001</v>
      </c>
      <c r="C1052" s="31">
        <f t="shared" si="96"/>
        <v>-9.4424220892461511E-3</v>
      </c>
      <c r="D1052">
        <v>2079.4299999999998</v>
      </c>
      <c r="E1052" s="31">
        <f t="shared" si="97"/>
        <v>-1.696137883939337E-2</v>
      </c>
      <c r="G1052">
        <v>22.096665999999999</v>
      </c>
      <c r="H1052" s="35">
        <f t="shared" si="98"/>
        <v>6.9392368966431847E-3</v>
      </c>
      <c r="J1052">
        <v>53.24004</v>
      </c>
      <c r="K1052" s="35">
        <f t="shared" si="99"/>
        <v>-9.8401879487694521E-3</v>
      </c>
      <c r="M1052">
        <v>37.900002000000001</v>
      </c>
      <c r="N1052" s="35">
        <f t="shared" si="100"/>
        <v>-1.5831212884896442E-2</v>
      </c>
      <c r="P1052">
        <v>35.963768000000002</v>
      </c>
      <c r="Q1052" s="35">
        <f t="shared" si="101"/>
        <v>-3.0233094596761996E-2</v>
      </c>
    </row>
    <row r="1053" spans="1:17" x14ac:dyDescent="0.4">
      <c r="A1053" s="87">
        <v>42073</v>
      </c>
      <c r="B1053">
        <v>44.922642000000003</v>
      </c>
      <c r="C1053" s="31">
        <f t="shared" si="96"/>
        <v>-1.212292901205596E-2</v>
      </c>
      <c r="D1053">
        <v>2044.16</v>
      </c>
      <c r="E1053" s="31">
        <f t="shared" si="97"/>
        <v>-1.9176581089543248E-3</v>
      </c>
      <c r="G1053">
        <v>22.25</v>
      </c>
      <c r="H1053" s="35">
        <f t="shared" si="98"/>
        <v>1.2434471910112349E-2</v>
      </c>
      <c r="J1053">
        <v>52.716147999999997</v>
      </c>
      <c r="K1053" s="35">
        <f t="shared" si="99"/>
        <v>3.1944670919431639E-3</v>
      </c>
      <c r="M1053">
        <v>37.299999</v>
      </c>
      <c r="N1053" s="35">
        <f t="shared" si="100"/>
        <v>1.340750706186355E-4</v>
      </c>
      <c r="P1053">
        <v>34.876472</v>
      </c>
      <c r="Q1053" s="35">
        <f t="shared" si="101"/>
        <v>-2.6420103501293814E-3</v>
      </c>
    </row>
    <row r="1054" spans="1:17" x14ac:dyDescent="0.4">
      <c r="A1054" s="87">
        <v>42074</v>
      </c>
      <c r="B1054">
        <v>44.378048</v>
      </c>
      <c r="C1054" s="31">
        <f t="shared" si="96"/>
        <v>1.783057244879269E-2</v>
      </c>
      <c r="D1054">
        <v>2040.24</v>
      </c>
      <c r="E1054" s="31">
        <f t="shared" si="97"/>
        <v>1.2601458651923209E-2</v>
      </c>
      <c r="G1054">
        <v>22.526667</v>
      </c>
      <c r="H1054" s="35">
        <f t="shared" si="98"/>
        <v>1.4649304311197119E-2</v>
      </c>
      <c r="J1054">
        <v>52.884548000000002</v>
      </c>
      <c r="K1054" s="35">
        <f t="shared" si="99"/>
        <v>1.1144635291200767E-2</v>
      </c>
      <c r="M1054">
        <v>37.305</v>
      </c>
      <c r="N1054" s="35">
        <f t="shared" si="100"/>
        <v>2.7878327301970346E-2</v>
      </c>
      <c r="P1054">
        <v>34.784328000000002</v>
      </c>
      <c r="Q1054" s="35">
        <f t="shared" si="101"/>
        <v>5.2981331132801882E-3</v>
      </c>
    </row>
    <row r="1055" spans="1:17" x14ac:dyDescent="0.4">
      <c r="A1055" s="87">
        <v>42075</v>
      </c>
      <c r="B1055">
        <v>45.169333999999999</v>
      </c>
      <c r="C1055" s="31">
        <f t="shared" si="96"/>
        <v>-1.2675148143649813E-2</v>
      </c>
      <c r="D1055">
        <v>2065.9499999999998</v>
      </c>
      <c r="E1055" s="31">
        <f t="shared" si="97"/>
        <v>-6.0746871899124994E-3</v>
      </c>
      <c r="G1055">
        <v>22.856667000000002</v>
      </c>
      <c r="H1055" s="35">
        <f t="shared" si="98"/>
        <v>-7.0001457342840114E-3</v>
      </c>
      <c r="J1055">
        <v>53.473927000000003</v>
      </c>
      <c r="K1055" s="35">
        <f t="shared" si="99"/>
        <v>-9.4473143893098483E-3</v>
      </c>
      <c r="M1055">
        <v>38.345001000000003</v>
      </c>
      <c r="N1055" s="35">
        <f t="shared" si="100"/>
        <v>-8.3452599205826802E-3</v>
      </c>
      <c r="P1055">
        <v>34.968620000000001</v>
      </c>
      <c r="Q1055" s="35">
        <f t="shared" si="101"/>
        <v>-1.264822575211731E-2</v>
      </c>
    </row>
    <row r="1056" spans="1:17" x14ac:dyDescent="0.4">
      <c r="A1056" s="87">
        <v>42076</v>
      </c>
      <c r="B1056">
        <v>44.596806000000001</v>
      </c>
      <c r="C1056" s="31">
        <f t="shared" si="96"/>
        <v>6.5756054368556784E-3</v>
      </c>
      <c r="D1056">
        <v>2053.4</v>
      </c>
      <c r="E1056" s="31">
        <f t="shared" si="97"/>
        <v>1.3533651504821253E-2</v>
      </c>
      <c r="G1056">
        <v>22.696667000000001</v>
      </c>
      <c r="H1056" s="35">
        <f t="shared" si="98"/>
        <v>1.4689381484950356E-4</v>
      </c>
      <c r="J1056">
        <v>52.968741999999999</v>
      </c>
      <c r="K1056" s="35">
        <f t="shared" si="99"/>
        <v>1.9427910898846708E-2</v>
      </c>
      <c r="M1056">
        <v>38.025002000000001</v>
      </c>
      <c r="N1056" s="35">
        <f t="shared" si="100"/>
        <v>1.6305009004338841E-2</v>
      </c>
      <c r="P1056">
        <v>34.526328999999997</v>
      </c>
      <c r="Q1056" s="35">
        <f t="shared" si="101"/>
        <v>2.5353375969973616E-2</v>
      </c>
    </row>
    <row r="1057" spans="1:17" x14ac:dyDescent="0.4">
      <c r="A1057" s="87">
        <v>42079</v>
      </c>
      <c r="B1057">
        <v>44.890056999999999</v>
      </c>
      <c r="C1057" s="31">
        <f t="shared" si="96"/>
        <v>1.0369111360229257E-3</v>
      </c>
      <c r="D1057">
        <v>2081.19</v>
      </c>
      <c r="E1057" s="31">
        <f t="shared" si="97"/>
        <v>-3.3202158380541201E-3</v>
      </c>
      <c r="G1057">
        <v>22.700001</v>
      </c>
      <c r="H1057" s="35">
        <f t="shared" si="98"/>
        <v>-1.1748457632227342E-3</v>
      </c>
      <c r="J1057">
        <v>53.997813999999998</v>
      </c>
      <c r="K1057" s="35">
        <f t="shared" si="99"/>
        <v>1.2993674151327711E-2</v>
      </c>
      <c r="M1057">
        <v>38.645000000000003</v>
      </c>
      <c r="N1057" s="35">
        <f t="shared" si="100"/>
        <v>1.9666166386336999E-2</v>
      </c>
      <c r="P1057">
        <v>35.401688</v>
      </c>
      <c r="Q1057" s="35">
        <f t="shared" si="101"/>
        <v>-8.8493520421964334E-3</v>
      </c>
    </row>
    <row r="1058" spans="1:17" x14ac:dyDescent="0.4">
      <c r="A1058" s="87">
        <v>42080</v>
      </c>
      <c r="B1058">
        <v>44.936604000000003</v>
      </c>
      <c r="C1058" s="31">
        <f t="shared" si="96"/>
        <v>1.0047733024061997E-2</v>
      </c>
      <c r="D1058">
        <v>2074.2800000000002</v>
      </c>
      <c r="E1058" s="31">
        <f t="shared" si="97"/>
        <v>1.215843569816987E-2</v>
      </c>
      <c r="G1058">
        <v>22.673331999999998</v>
      </c>
      <c r="H1058" s="35">
        <f t="shared" si="98"/>
        <v>3.6753927477443576E-2</v>
      </c>
      <c r="J1058">
        <v>54.699444</v>
      </c>
      <c r="K1058" s="35">
        <f t="shared" si="99"/>
        <v>1.1458781921074046E-2</v>
      </c>
      <c r="M1058">
        <v>39.404998999999997</v>
      </c>
      <c r="N1058" s="35">
        <f t="shared" si="100"/>
        <v>1.5480269394246314E-2</v>
      </c>
      <c r="P1058">
        <v>35.088405999999999</v>
      </c>
      <c r="Q1058" s="35">
        <f t="shared" si="101"/>
        <v>8.4033455381244699E-3</v>
      </c>
    </row>
    <row r="1059" spans="1:17" x14ac:dyDescent="0.4">
      <c r="A1059" s="87">
        <v>42081</v>
      </c>
      <c r="B1059">
        <v>45.388114999999999</v>
      </c>
      <c r="C1059" s="31">
        <f t="shared" si="96"/>
        <v>8.306712010401859E-3</v>
      </c>
      <c r="D1059">
        <v>2099.5</v>
      </c>
      <c r="E1059" s="31">
        <f t="shared" si="97"/>
        <v>-4.8725887115980086E-3</v>
      </c>
      <c r="G1059">
        <v>23.506665999999999</v>
      </c>
      <c r="H1059" s="35">
        <f t="shared" si="98"/>
        <v>2.0419824742479536E-2</v>
      </c>
      <c r="J1059">
        <v>55.326233000000002</v>
      </c>
      <c r="K1059" s="35">
        <f t="shared" si="99"/>
        <v>1.8601844806603392E-3</v>
      </c>
      <c r="M1059">
        <v>40.014999000000003</v>
      </c>
      <c r="N1059" s="35">
        <f t="shared" si="100"/>
        <v>1.2245458259289146E-2</v>
      </c>
      <c r="P1059">
        <v>35.383265999999999</v>
      </c>
      <c r="Q1059" s="35">
        <f t="shared" si="101"/>
        <v>-2.1875001589734523E-2</v>
      </c>
    </row>
    <row r="1060" spans="1:17" x14ac:dyDescent="0.4">
      <c r="A1060" s="87">
        <v>42082</v>
      </c>
      <c r="B1060">
        <v>45.765141</v>
      </c>
      <c r="C1060" s="31">
        <f t="shared" si="96"/>
        <v>3.7225538101149931E-2</v>
      </c>
      <c r="D1060">
        <v>2089.27</v>
      </c>
      <c r="E1060" s="31">
        <f t="shared" si="97"/>
        <v>9.0127173606091727E-3</v>
      </c>
      <c r="G1060">
        <v>23.986668000000002</v>
      </c>
      <c r="H1060" s="35">
        <f t="shared" si="98"/>
        <v>-7.6432041332294724E-3</v>
      </c>
      <c r="J1060">
        <v>55.42915</v>
      </c>
      <c r="K1060" s="35">
        <f t="shared" si="99"/>
        <v>5.5693439282399016E-3</v>
      </c>
      <c r="M1060">
        <v>40.505001</v>
      </c>
      <c r="N1060" s="35">
        <f t="shared" si="100"/>
        <v>5.1845203015796343E-3</v>
      </c>
      <c r="P1060">
        <v>34.609256999999999</v>
      </c>
      <c r="Q1060" s="35">
        <f t="shared" si="101"/>
        <v>1.2779326640846503E-2</v>
      </c>
    </row>
    <row r="1061" spans="1:17" x14ac:dyDescent="0.4">
      <c r="A1061" s="87">
        <v>42083</v>
      </c>
      <c r="B1061">
        <v>47.468772999999999</v>
      </c>
      <c r="C1061" s="31">
        <f t="shared" si="96"/>
        <v>-5.0990574371914347E-3</v>
      </c>
      <c r="D1061">
        <v>2108.1</v>
      </c>
      <c r="E1061" s="31">
        <f t="shared" si="97"/>
        <v>-1.7456477396707161E-3</v>
      </c>
      <c r="G1061">
        <v>23.803332999999999</v>
      </c>
      <c r="H1061" s="35">
        <f t="shared" si="98"/>
        <v>1.5824128494946535E-2</v>
      </c>
      <c r="J1061">
        <v>55.737853999999999</v>
      </c>
      <c r="K1061" s="35">
        <f t="shared" si="99"/>
        <v>5.0353391790075022E-3</v>
      </c>
      <c r="M1061">
        <v>40.715000000000003</v>
      </c>
      <c r="N1061" s="35">
        <f t="shared" si="100"/>
        <v>5.0349502640303625E-3</v>
      </c>
      <c r="P1061">
        <v>35.051540000000003</v>
      </c>
      <c r="Q1061" s="35">
        <f t="shared" si="101"/>
        <v>-5.2565450761936784E-4</v>
      </c>
    </row>
    <row r="1062" spans="1:17" x14ac:dyDescent="0.4">
      <c r="A1062" s="87">
        <v>42086</v>
      </c>
      <c r="B1062">
        <v>47.226726999999997</v>
      </c>
      <c r="C1062" s="31">
        <f t="shared" si="96"/>
        <v>-7.9835725223981521E-3</v>
      </c>
      <c r="D1062">
        <v>2104.42</v>
      </c>
      <c r="E1062" s="31">
        <f t="shared" si="97"/>
        <v>-6.1394588532707696E-3</v>
      </c>
      <c r="G1062">
        <v>24.18</v>
      </c>
      <c r="H1062" s="35">
        <f t="shared" si="98"/>
        <v>2.0678246484698392E-3</v>
      </c>
      <c r="J1062">
        <v>56.018512999999999</v>
      </c>
      <c r="K1062" s="35">
        <f t="shared" si="99"/>
        <v>-1.5029138670638582E-3</v>
      </c>
      <c r="M1062">
        <v>40.919998</v>
      </c>
      <c r="N1062" s="35">
        <f t="shared" si="100"/>
        <v>-4.1543990300292695E-3</v>
      </c>
      <c r="P1062">
        <v>35.033115000000002</v>
      </c>
      <c r="Q1062" s="35">
        <f t="shared" si="101"/>
        <v>2.4197705513768899E-2</v>
      </c>
    </row>
    <row r="1063" spans="1:17" x14ac:dyDescent="0.4">
      <c r="A1063" s="87">
        <v>42087</v>
      </c>
      <c r="B1063">
        <v>46.849688999999998</v>
      </c>
      <c r="C1063" s="31">
        <f t="shared" si="96"/>
        <v>-1.6492873623985001E-2</v>
      </c>
      <c r="D1063">
        <v>2091.5</v>
      </c>
      <c r="E1063" s="31">
        <f t="shared" si="97"/>
        <v>-1.4558928998326472E-2</v>
      </c>
      <c r="G1063">
        <v>24.23</v>
      </c>
      <c r="H1063" s="35">
        <f t="shared" si="98"/>
        <v>-3.0265456046223719E-2</v>
      </c>
      <c r="J1063">
        <v>55.934322000000002</v>
      </c>
      <c r="K1063" s="35">
        <f t="shared" si="99"/>
        <v>-1.4551047923670252E-2</v>
      </c>
      <c r="M1063">
        <v>40.75</v>
      </c>
      <c r="N1063" s="35">
        <f t="shared" si="100"/>
        <v>-2.5153423312883449E-2</v>
      </c>
      <c r="P1063">
        <v>35.880836000000002</v>
      </c>
      <c r="Q1063" s="35">
        <f t="shared" si="101"/>
        <v>-6.4201681365507208E-3</v>
      </c>
    </row>
    <row r="1064" spans="1:17" x14ac:dyDescent="0.4">
      <c r="A1064" s="87">
        <v>42088</v>
      </c>
      <c r="B1064">
        <v>46.077002999999998</v>
      </c>
      <c r="C1064" s="31">
        <f t="shared" si="96"/>
        <v>3.4348588166639147E-3</v>
      </c>
      <c r="D1064">
        <v>2061.0500000000002</v>
      </c>
      <c r="E1064" s="31">
        <f t="shared" si="97"/>
        <v>-2.3774289803741252E-3</v>
      </c>
      <c r="G1064">
        <v>23.496668</v>
      </c>
      <c r="H1064" s="35">
        <f t="shared" si="98"/>
        <v>-1.0214299321078226E-2</v>
      </c>
      <c r="J1064">
        <v>55.120418999999998</v>
      </c>
      <c r="K1064" s="35">
        <f t="shared" si="99"/>
        <v>3.5641964187536719E-3</v>
      </c>
      <c r="M1064">
        <v>39.724997999999999</v>
      </c>
      <c r="N1064" s="35">
        <f t="shared" si="100"/>
        <v>-1.0320931923017319E-2</v>
      </c>
      <c r="P1064">
        <v>35.650475</v>
      </c>
      <c r="Q1064" s="35">
        <f t="shared" si="101"/>
        <v>3.8770030413338777E-3</v>
      </c>
    </row>
    <row r="1065" spans="1:17" x14ac:dyDescent="0.4">
      <c r="A1065" s="87">
        <v>42089</v>
      </c>
      <c r="B1065">
        <v>46.235270999999997</v>
      </c>
      <c r="C1065" s="31">
        <f t="shared" si="96"/>
        <v>5.5371579848640983E-3</v>
      </c>
      <c r="D1065">
        <v>2056.15</v>
      </c>
      <c r="E1065" s="31">
        <f t="shared" si="97"/>
        <v>2.3685042433674052E-3</v>
      </c>
      <c r="G1065">
        <v>23.256665999999999</v>
      </c>
      <c r="H1065" s="35">
        <f t="shared" si="98"/>
        <v>2.7519034757604619E-2</v>
      </c>
      <c r="J1065">
        <v>55.316879</v>
      </c>
      <c r="K1065" s="35">
        <f t="shared" si="99"/>
        <v>3.0272351410136455E-2</v>
      </c>
      <c r="M1065">
        <v>39.314999</v>
      </c>
      <c r="N1065" s="35">
        <f t="shared" si="100"/>
        <v>1.3608012555208233E-2</v>
      </c>
      <c r="P1065">
        <v>35.788691999999998</v>
      </c>
      <c r="Q1065" s="35">
        <f t="shared" si="101"/>
        <v>2.7034097809442322E-2</v>
      </c>
    </row>
    <row r="1066" spans="1:17" x14ac:dyDescent="0.4">
      <c r="A1066" s="87">
        <v>42090</v>
      </c>
      <c r="B1066">
        <v>46.491283000000003</v>
      </c>
      <c r="C1066" s="31">
        <f t="shared" si="96"/>
        <v>1.0112175222180799E-2</v>
      </c>
      <c r="D1066">
        <v>2061.02</v>
      </c>
      <c r="E1066" s="31">
        <f t="shared" si="97"/>
        <v>1.2236659518102591E-2</v>
      </c>
      <c r="G1066">
        <v>23.896667000000001</v>
      </c>
      <c r="H1066" s="35">
        <f t="shared" si="98"/>
        <v>-3.6267819273708554E-3</v>
      </c>
      <c r="J1066">
        <v>56.991450999999998</v>
      </c>
      <c r="K1066" s="35">
        <f t="shared" si="99"/>
        <v>9.6848385207810306E-3</v>
      </c>
      <c r="M1066">
        <v>39.849997999999999</v>
      </c>
      <c r="N1066" s="35">
        <f t="shared" si="100"/>
        <v>2.6349813116678445E-3</v>
      </c>
      <c r="P1066">
        <v>36.756207000000003</v>
      </c>
      <c r="Q1066" s="35">
        <f t="shared" si="101"/>
        <v>4.0110232266348904E-3</v>
      </c>
    </row>
    <row r="1067" spans="1:17" x14ac:dyDescent="0.4">
      <c r="A1067" s="87">
        <v>42093</v>
      </c>
      <c r="B1067">
        <v>46.961410999999998</v>
      </c>
      <c r="C1067" s="31">
        <f t="shared" si="96"/>
        <v>-5.5507275963236607E-3</v>
      </c>
      <c r="D1067">
        <v>2086.2399999999998</v>
      </c>
      <c r="E1067" s="31">
        <f t="shared" si="97"/>
        <v>-8.7957282000152952E-3</v>
      </c>
      <c r="G1067">
        <v>23.809999000000001</v>
      </c>
      <c r="H1067" s="35">
        <f t="shared" si="98"/>
        <v>6.7198658849166749E-3</v>
      </c>
      <c r="J1067">
        <v>57.543404000000002</v>
      </c>
      <c r="K1067" s="35">
        <f t="shared" si="99"/>
        <v>-9.9172270031158451E-3</v>
      </c>
      <c r="M1067">
        <v>39.955002</v>
      </c>
      <c r="N1067" s="35">
        <f t="shared" si="100"/>
        <v>1.0511775221535458E-2</v>
      </c>
      <c r="P1067">
        <v>36.903637000000003</v>
      </c>
      <c r="Q1067" s="35">
        <f t="shared" si="101"/>
        <v>-1.2484297956865471E-2</v>
      </c>
    </row>
    <row r="1068" spans="1:17" x14ac:dyDescent="0.4">
      <c r="A1068" s="87">
        <v>42094</v>
      </c>
      <c r="B1068">
        <v>46.700741000000001</v>
      </c>
      <c r="C1068" s="31">
        <f t="shared" si="96"/>
        <v>-7.7743520172409769E-3</v>
      </c>
      <c r="D1068">
        <v>2067.89</v>
      </c>
      <c r="E1068" s="31">
        <f t="shared" si="97"/>
        <v>-3.9653946776665189E-3</v>
      </c>
      <c r="G1068">
        <v>23.969999000000001</v>
      </c>
      <c r="H1068" s="35">
        <f t="shared" si="98"/>
        <v>1.4045390656879021E-2</v>
      </c>
      <c r="J1068">
        <v>56.972732999999998</v>
      </c>
      <c r="K1068" s="35">
        <f t="shared" si="99"/>
        <v>-3.7765609734747119E-3</v>
      </c>
      <c r="M1068">
        <v>40.375</v>
      </c>
      <c r="N1068" s="35">
        <f t="shared" si="100"/>
        <v>-2.4148557275541781E-2</v>
      </c>
      <c r="P1068">
        <v>36.442920999999998</v>
      </c>
      <c r="Q1068" s="35">
        <f t="shared" si="101"/>
        <v>9.1022067084029455E-3</v>
      </c>
    </row>
    <row r="1069" spans="1:17" x14ac:dyDescent="0.4">
      <c r="A1069" s="87">
        <v>42095</v>
      </c>
      <c r="B1069">
        <v>46.337673000000002</v>
      </c>
      <c r="C1069" s="31">
        <f t="shared" si="96"/>
        <v>1.1050403847425818E-3</v>
      </c>
      <c r="D1069">
        <v>2059.69</v>
      </c>
      <c r="E1069" s="31">
        <f t="shared" si="97"/>
        <v>3.5296573756244784E-3</v>
      </c>
      <c r="G1069">
        <v>24.306667000000001</v>
      </c>
      <c r="H1069" s="35">
        <f t="shared" si="98"/>
        <v>1.7827619064349921E-3</v>
      </c>
      <c r="J1069">
        <v>56.757572000000003</v>
      </c>
      <c r="K1069" s="35">
        <f t="shared" si="99"/>
        <v>-5.6041333128203996E-3</v>
      </c>
      <c r="M1069">
        <v>39.400002000000001</v>
      </c>
      <c r="N1069" s="35">
        <f t="shared" si="100"/>
        <v>7.7411163583189588E-3</v>
      </c>
      <c r="P1069">
        <v>36.774631999999997</v>
      </c>
      <c r="Q1069" s="35">
        <f t="shared" si="101"/>
        <v>1.7790089646580458E-2</v>
      </c>
    </row>
    <row r="1070" spans="1:17" x14ac:dyDescent="0.4">
      <c r="A1070" s="87">
        <v>42096</v>
      </c>
      <c r="B1070">
        <v>46.388877999999998</v>
      </c>
      <c r="C1070" s="31">
        <f t="shared" si="96"/>
        <v>7.0225884747640176E-4</v>
      </c>
      <c r="D1070">
        <v>2066.96</v>
      </c>
      <c r="E1070" s="31">
        <f t="shared" si="97"/>
        <v>6.6087394047295803E-3</v>
      </c>
      <c r="G1070">
        <v>24.35</v>
      </c>
      <c r="H1070" s="35">
        <f t="shared" si="98"/>
        <v>2.3272279260779624E-3</v>
      </c>
      <c r="J1070">
        <v>56.439495000000001</v>
      </c>
      <c r="K1070" s="35">
        <f t="shared" si="99"/>
        <v>1.65735005247688E-4</v>
      </c>
      <c r="M1070">
        <v>39.705002</v>
      </c>
      <c r="N1070" s="35">
        <f t="shared" si="100"/>
        <v>1.0577961940412436E-2</v>
      </c>
      <c r="P1070">
        <v>37.428856000000003</v>
      </c>
      <c r="Q1070" s="35">
        <f t="shared" si="101"/>
        <v>1.3540087893682756E-2</v>
      </c>
    </row>
    <row r="1071" spans="1:17" x14ac:dyDescent="0.4">
      <c r="A1071" s="87">
        <v>42100</v>
      </c>
      <c r="B1071">
        <v>46.421455000000002</v>
      </c>
      <c r="C1071" s="31">
        <f t="shared" si="96"/>
        <v>-1.2031936525902435E-3</v>
      </c>
      <c r="D1071">
        <v>2080.62</v>
      </c>
      <c r="E1071" s="31">
        <f t="shared" si="97"/>
        <v>-2.0618853995443493E-3</v>
      </c>
      <c r="G1071">
        <v>24.406668</v>
      </c>
      <c r="H1071" s="35">
        <f t="shared" si="98"/>
        <v>-1.1745437763155599E-2</v>
      </c>
      <c r="J1071">
        <v>56.448849000000003</v>
      </c>
      <c r="K1071" s="35">
        <f t="shared" si="99"/>
        <v>-6.6293645774778156E-4</v>
      </c>
      <c r="M1071">
        <v>40.125</v>
      </c>
      <c r="N1071" s="35">
        <f t="shared" si="100"/>
        <v>7.3519750778816111E-3</v>
      </c>
      <c r="P1071">
        <v>37.935645999999998</v>
      </c>
      <c r="Q1071" s="35">
        <f t="shared" si="101"/>
        <v>-1.8945848450821087E-2</v>
      </c>
    </row>
    <row r="1072" spans="1:17" x14ac:dyDescent="0.4">
      <c r="A1072" s="87">
        <v>42101</v>
      </c>
      <c r="B1072">
        <v>46.365600999999998</v>
      </c>
      <c r="C1072" s="31">
        <f t="shared" si="96"/>
        <v>1.2348292433435716E-2</v>
      </c>
      <c r="D1072">
        <v>2076.33</v>
      </c>
      <c r="E1072" s="31">
        <f t="shared" si="97"/>
        <v>2.6826178882933655E-3</v>
      </c>
      <c r="G1072">
        <v>24.120000999999998</v>
      </c>
      <c r="H1072" s="35">
        <f t="shared" si="98"/>
        <v>1.8380306037300856E-2</v>
      </c>
      <c r="J1072">
        <v>56.411427000000003</v>
      </c>
      <c r="K1072" s="35">
        <f t="shared" si="99"/>
        <v>1.4593798522416355E-2</v>
      </c>
      <c r="M1072">
        <v>40.419998</v>
      </c>
      <c r="N1072" s="35">
        <f t="shared" si="100"/>
        <v>2.3255889324883126E-2</v>
      </c>
      <c r="P1072">
        <v>37.216923000000001</v>
      </c>
      <c r="Q1072" s="35">
        <f t="shared" si="101"/>
        <v>3.9614774171415771E-3</v>
      </c>
    </row>
    <row r="1073" spans="1:17" x14ac:dyDescent="0.4">
      <c r="A1073" s="87">
        <v>42102</v>
      </c>
      <c r="B1073">
        <v>46.938136999999998</v>
      </c>
      <c r="C1073" s="31">
        <f t="shared" si="96"/>
        <v>-1.1900557535975088E-3</v>
      </c>
      <c r="D1073">
        <v>2081.9</v>
      </c>
      <c r="E1073" s="31">
        <f t="shared" si="97"/>
        <v>4.4574667371150125E-3</v>
      </c>
      <c r="G1073">
        <v>24.563334000000001</v>
      </c>
      <c r="H1073" s="35">
        <f t="shared" si="98"/>
        <v>-9.4992805129793384E-3</v>
      </c>
      <c r="J1073">
        <v>57.234684000000001</v>
      </c>
      <c r="K1073" s="35">
        <f t="shared" si="99"/>
        <v>1.6344634662436225E-3</v>
      </c>
      <c r="M1073">
        <v>41.360000999999997</v>
      </c>
      <c r="N1073" s="35">
        <f t="shared" si="100"/>
        <v>1.7770792607089313E-2</v>
      </c>
      <c r="P1073">
        <v>37.364356999999998</v>
      </c>
      <c r="Q1073" s="35">
        <f t="shared" si="101"/>
        <v>-1.2331003046565819E-3</v>
      </c>
    </row>
    <row r="1074" spans="1:17" x14ac:dyDescent="0.4">
      <c r="A1074" s="87">
        <v>42103</v>
      </c>
      <c r="B1074">
        <v>46.882277999999999</v>
      </c>
      <c r="C1074" s="31">
        <f t="shared" si="96"/>
        <v>-7.446502492903578E-3</v>
      </c>
      <c r="D1074">
        <v>2091.1799999999998</v>
      </c>
      <c r="E1074" s="31">
        <f t="shared" si="97"/>
        <v>5.2028041584177877E-3</v>
      </c>
      <c r="G1074">
        <v>24.33</v>
      </c>
      <c r="H1074" s="35">
        <f t="shared" si="98"/>
        <v>-7.1242087957253805E-3</v>
      </c>
      <c r="J1074">
        <v>57.328232</v>
      </c>
      <c r="K1074" s="35">
        <f t="shared" si="99"/>
        <v>-2.6109474298806399E-3</v>
      </c>
      <c r="M1074">
        <v>42.095001000000003</v>
      </c>
      <c r="N1074" s="35">
        <f t="shared" si="100"/>
        <v>-5.2262975358998908E-3</v>
      </c>
      <c r="P1074">
        <v>37.318283000000001</v>
      </c>
      <c r="Q1074" s="35">
        <f t="shared" si="101"/>
        <v>1.2345691252729982E-2</v>
      </c>
    </row>
    <row r="1075" spans="1:17" x14ac:dyDescent="0.4">
      <c r="A1075" s="87">
        <v>42104</v>
      </c>
      <c r="B1075">
        <v>46.533169000000001</v>
      </c>
      <c r="C1075" s="31">
        <f t="shared" si="96"/>
        <v>-7.002080601903533E-3</v>
      </c>
      <c r="D1075">
        <v>2102.06</v>
      </c>
      <c r="E1075" s="31">
        <f t="shared" si="97"/>
        <v>-4.5812203267271675E-3</v>
      </c>
      <c r="G1075">
        <v>24.156668</v>
      </c>
      <c r="H1075" s="35">
        <f t="shared" si="98"/>
        <v>-1.324694283168518E-2</v>
      </c>
      <c r="J1075">
        <v>57.178550999999999</v>
      </c>
      <c r="K1075" s="35">
        <f t="shared" si="99"/>
        <v>-1.4724227621647323E-3</v>
      </c>
      <c r="M1075">
        <v>41.875</v>
      </c>
      <c r="N1075" s="35">
        <f t="shared" si="100"/>
        <v>1.6238805970149248E-2</v>
      </c>
      <c r="P1075">
        <v>37.779003000000003</v>
      </c>
      <c r="Q1075" s="35">
        <f t="shared" si="101"/>
        <v>-1.1707217366217956E-2</v>
      </c>
    </row>
    <row r="1076" spans="1:17" x14ac:dyDescent="0.4">
      <c r="A1076" s="87">
        <v>42107</v>
      </c>
      <c r="B1076">
        <v>46.207340000000002</v>
      </c>
      <c r="C1076" s="31">
        <f t="shared" si="96"/>
        <v>2.6191077002051277E-3</v>
      </c>
      <c r="D1076">
        <v>2092.4299999999998</v>
      </c>
      <c r="E1076" s="31">
        <f t="shared" si="97"/>
        <v>1.6296841471400761E-3</v>
      </c>
      <c r="G1076">
        <v>23.836666000000001</v>
      </c>
      <c r="H1076" s="35">
        <f t="shared" si="98"/>
        <v>-1.5662131608506085E-2</v>
      </c>
      <c r="J1076">
        <v>57.094360000000002</v>
      </c>
      <c r="K1076" s="35">
        <f t="shared" si="99"/>
        <v>-9.5036007059191522E-3</v>
      </c>
      <c r="M1076">
        <v>42.555</v>
      </c>
      <c r="N1076" s="35">
        <f t="shared" si="100"/>
        <v>-1.2924427211843489E-2</v>
      </c>
      <c r="P1076">
        <v>37.336716000000003</v>
      </c>
      <c r="Q1076" s="35">
        <f t="shared" si="101"/>
        <v>4.9358384920622136E-3</v>
      </c>
    </row>
    <row r="1077" spans="1:17" x14ac:dyDescent="0.4">
      <c r="A1077" s="87">
        <v>42108</v>
      </c>
      <c r="B1077">
        <v>46.328361999999998</v>
      </c>
      <c r="C1077" s="31">
        <f t="shared" si="96"/>
        <v>3.0142226914908862E-3</v>
      </c>
      <c r="D1077">
        <v>2095.84</v>
      </c>
      <c r="E1077" s="31">
        <f t="shared" si="97"/>
        <v>5.148293762882645E-3</v>
      </c>
      <c r="G1077">
        <v>23.463332999999999</v>
      </c>
      <c r="H1077" s="35">
        <f t="shared" si="98"/>
        <v>3.5800540358013069E-2</v>
      </c>
      <c r="J1077">
        <v>56.551758</v>
      </c>
      <c r="K1077" s="35">
        <f t="shared" si="99"/>
        <v>6.947989132362626E-3</v>
      </c>
      <c r="M1077">
        <v>42.005001</v>
      </c>
      <c r="N1077" s="35">
        <f t="shared" si="100"/>
        <v>2.380645104614968E-3</v>
      </c>
      <c r="P1077">
        <v>37.521003999999998</v>
      </c>
      <c r="Q1077" s="35">
        <f t="shared" si="101"/>
        <v>9.8222318358019613E-4</v>
      </c>
    </row>
    <row r="1078" spans="1:17" x14ac:dyDescent="0.4">
      <c r="A1078" s="87">
        <v>42109</v>
      </c>
      <c r="B1078">
        <v>46.468006000000003</v>
      </c>
      <c r="C1078" s="31">
        <f t="shared" si="96"/>
        <v>7.0114908739575381E-4</v>
      </c>
      <c r="D1078">
        <v>2106.63</v>
      </c>
      <c r="E1078" s="31">
        <f t="shared" si="97"/>
        <v>-7.7849456240551367E-4</v>
      </c>
      <c r="G1078">
        <v>24.303332999999999</v>
      </c>
      <c r="H1078" s="35">
        <f t="shared" si="98"/>
        <v>-4.1146619683802264E-4</v>
      </c>
      <c r="J1078">
        <v>56.944679000000001</v>
      </c>
      <c r="K1078" s="35">
        <f t="shared" si="99"/>
        <v>2.1356341301001351E-3</v>
      </c>
      <c r="M1078">
        <v>42.104999999999997</v>
      </c>
      <c r="N1078" s="35">
        <f t="shared" si="100"/>
        <v>1.7812611328820806E-2</v>
      </c>
      <c r="P1078">
        <v>37.557858000000003</v>
      </c>
      <c r="Q1078" s="35">
        <f t="shared" si="101"/>
        <v>5.6428404410069077E-3</v>
      </c>
    </row>
    <row r="1079" spans="1:17" x14ac:dyDescent="0.4">
      <c r="A1079" s="87">
        <v>42110</v>
      </c>
      <c r="B1079">
        <v>46.500587000000003</v>
      </c>
      <c r="C1079" s="31">
        <f t="shared" si="96"/>
        <v>-1.3513442314179806E-2</v>
      </c>
      <c r="D1079">
        <v>2104.9899999999998</v>
      </c>
      <c r="E1079" s="31">
        <f t="shared" si="97"/>
        <v>-1.131121763048753E-2</v>
      </c>
      <c r="G1079">
        <v>24.293333000000001</v>
      </c>
      <c r="H1079" s="35">
        <f t="shared" si="98"/>
        <v>8.6443058266232886E-3</v>
      </c>
      <c r="J1079">
        <v>57.066291999999997</v>
      </c>
      <c r="K1079" s="35">
        <f t="shared" si="99"/>
        <v>-1.3114729795305348E-2</v>
      </c>
      <c r="M1079">
        <v>42.854999999999997</v>
      </c>
      <c r="N1079" s="35">
        <f t="shared" si="100"/>
        <v>-6.6503325166257518E-3</v>
      </c>
      <c r="P1079">
        <v>37.769790999999998</v>
      </c>
      <c r="Q1079" s="35">
        <f t="shared" si="101"/>
        <v>-3.1471076977894703E-2</v>
      </c>
    </row>
    <row r="1080" spans="1:17" x14ac:dyDescent="0.4">
      <c r="A1080" s="87">
        <v>42111</v>
      </c>
      <c r="B1080">
        <v>45.872204000000004</v>
      </c>
      <c r="C1080" s="31">
        <f t="shared" si="96"/>
        <v>1.4611811544960735E-2</v>
      </c>
      <c r="D1080">
        <v>2081.1799999999998</v>
      </c>
      <c r="E1080" s="31">
        <f t="shared" si="97"/>
        <v>9.235145446333453E-3</v>
      </c>
      <c r="G1080">
        <v>24.503332</v>
      </c>
      <c r="H1080" s="35">
        <f t="shared" si="98"/>
        <v>3.4009252292708878E-3</v>
      </c>
      <c r="J1080">
        <v>56.317883000000002</v>
      </c>
      <c r="K1080" s="35">
        <f t="shared" si="99"/>
        <v>6.9767004558747361E-3</v>
      </c>
      <c r="M1080">
        <v>42.57</v>
      </c>
      <c r="N1080" s="35">
        <f t="shared" si="100"/>
        <v>3.0772868217054258E-2</v>
      </c>
      <c r="P1080">
        <v>36.581135000000003</v>
      </c>
      <c r="Q1080" s="35">
        <f t="shared" si="101"/>
        <v>1.1334968146832995E-2</v>
      </c>
    </row>
    <row r="1081" spans="1:17" x14ac:dyDescent="0.4">
      <c r="A1081" s="87">
        <v>42114</v>
      </c>
      <c r="B1081">
        <v>46.542479999999998</v>
      </c>
      <c r="C1081" s="31">
        <f t="shared" si="96"/>
        <v>3.0003772897362062E-3</v>
      </c>
      <c r="D1081">
        <v>2100.4</v>
      </c>
      <c r="E1081" s="31">
        <f t="shared" si="97"/>
        <v>-1.4806703485051073E-3</v>
      </c>
      <c r="G1081">
        <v>24.586666000000001</v>
      </c>
      <c r="H1081" s="35">
        <f t="shared" si="98"/>
        <v>1.4235358303561688E-2</v>
      </c>
      <c r="J1081">
        <v>56.710796000000002</v>
      </c>
      <c r="K1081" s="35">
        <f t="shared" si="99"/>
        <v>-5.9387634058249272E-3</v>
      </c>
      <c r="M1081">
        <v>43.880001</v>
      </c>
      <c r="N1081" s="35">
        <f t="shared" si="100"/>
        <v>-4.8313649764957778E-2</v>
      </c>
      <c r="P1081">
        <v>36.995781000000001</v>
      </c>
      <c r="Q1081" s="35">
        <f t="shared" si="101"/>
        <v>1.7185419061703226E-2</v>
      </c>
    </row>
    <row r="1082" spans="1:17" x14ac:dyDescent="0.4">
      <c r="A1082" s="87">
        <v>42115</v>
      </c>
      <c r="B1082">
        <v>46.682124999999999</v>
      </c>
      <c r="C1082" s="31">
        <f t="shared" si="96"/>
        <v>-1.3960375625574446E-3</v>
      </c>
      <c r="D1082">
        <v>2097.29</v>
      </c>
      <c r="E1082" s="31">
        <f t="shared" si="97"/>
        <v>5.0875177014147177E-3</v>
      </c>
      <c r="G1082">
        <v>24.936665999999999</v>
      </c>
      <c r="H1082" s="35">
        <f t="shared" si="98"/>
        <v>1.3768280009845733E-2</v>
      </c>
      <c r="J1082">
        <v>56.374003999999999</v>
      </c>
      <c r="K1082" s="35">
        <f t="shared" si="99"/>
        <v>3.4850992666761874E-3</v>
      </c>
      <c r="M1082">
        <v>41.759998000000003</v>
      </c>
      <c r="N1082" s="35">
        <f t="shared" si="100"/>
        <v>-1.4966475812570679E-2</v>
      </c>
      <c r="P1082">
        <v>37.631568999999999</v>
      </c>
      <c r="Q1082" s="35">
        <f t="shared" si="101"/>
        <v>-1.7629692772044604E-2</v>
      </c>
    </row>
    <row r="1083" spans="1:17" x14ac:dyDescent="0.4">
      <c r="A1083" s="87">
        <v>42116</v>
      </c>
      <c r="B1083">
        <v>46.616954999999997</v>
      </c>
      <c r="C1083" s="31">
        <f t="shared" si="96"/>
        <v>9.5856325236173059E-3</v>
      </c>
      <c r="D1083">
        <v>2107.96</v>
      </c>
      <c r="E1083" s="31">
        <f t="shared" si="97"/>
        <v>2.3577297481924705E-3</v>
      </c>
      <c r="G1083">
        <v>25.280000999999999</v>
      </c>
      <c r="H1083" s="35">
        <f t="shared" si="98"/>
        <v>0.14543773158869736</v>
      </c>
      <c r="J1083">
        <v>56.570473</v>
      </c>
      <c r="K1083" s="35">
        <f t="shared" si="99"/>
        <v>2.7120738410654627E-2</v>
      </c>
      <c r="M1083">
        <v>41.134998000000003</v>
      </c>
      <c r="N1083" s="35">
        <f t="shared" si="100"/>
        <v>1.2033621589090559E-2</v>
      </c>
      <c r="P1083">
        <v>36.968136000000001</v>
      </c>
      <c r="Q1083" s="35">
        <f t="shared" si="101"/>
        <v>-3.4895456995721894E-3</v>
      </c>
    </row>
    <row r="1084" spans="1:17" x14ac:dyDescent="0.4">
      <c r="A1084" s="87">
        <v>42117</v>
      </c>
      <c r="B1084">
        <v>47.063808000000002</v>
      </c>
      <c r="C1084" s="31">
        <f t="shared" si="96"/>
        <v>-1.5824898826716095E-3</v>
      </c>
      <c r="D1084">
        <v>2112.9299999999998</v>
      </c>
      <c r="E1084" s="31">
        <f t="shared" si="97"/>
        <v>2.2527958806019218E-3</v>
      </c>
      <c r="G1084">
        <v>28.956666999999999</v>
      </c>
      <c r="H1084" s="35">
        <f t="shared" si="98"/>
        <v>3.2116956001876862E-2</v>
      </c>
      <c r="J1084">
        <v>58.104706</v>
      </c>
      <c r="K1084" s="35">
        <f t="shared" si="99"/>
        <v>1.1753557448513767E-2</v>
      </c>
      <c r="M1084">
        <v>41.630001</v>
      </c>
      <c r="N1084" s="35">
        <f t="shared" si="100"/>
        <v>-8.4074463510102598E-3</v>
      </c>
      <c r="P1084">
        <v>36.839134000000001</v>
      </c>
      <c r="Q1084" s="35">
        <f t="shared" si="101"/>
        <v>1.3506886453954137E-2</v>
      </c>
    </row>
    <row r="1085" spans="1:17" x14ac:dyDescent="0.4">
      <c r="A1085" s="87">
        <v>42118</v>
      </c>
      <c r="B1085">
        <v>46.989330000000002</v>
      </c>
      <c r="C1085" s="31">
        <f t="shared" si="96"/>
        <v>-9.8788384512059051E-5</v>
      </c>
      <c r="D1085">
        <v>2117.69</v>
      </c>
      <c r="E1085" s="31">
        <f t="shared" si="97"/>
        <v>-4.1413049124281558E-3</v>
      </c>
      <c r="G1085">
        <v>29.886666999999999</v>
      </c>
      <c r="H1085" s="35">
        <f t="shared" si="98"/>
        <v>1.2491623773236486E-2</v>
      </c>
      <c r="J1085">
        <v>58.787643000000003</v>
      </c>
      <c r="K1085" s="35">
        <f t="shared" si="99"/>
        <v>9.7070739849188983E-3</v>
      </c>
      <c r="M1085">
        <v>41.279998999999997</v>
      </c>
      <c r="N1085" s="35">
        <f t="shared" si="100"/>
        <v>-1.3444791992364081E-2</v>
      </c>
      <c r="P1085">
        <v>37.336716000000003</v>
      </c>
      <c r="Q1085" s="35">
        <f t="shared" si="101"/>
        <v>2.4185496121297737E-2</v>
      </c>
    </row>
    <row r="1086" spans="1:17" x14ac:dyDescent="0.4">
      <c r="A1086" s="87">
        <v>42121</v>
      </c>
      <c r="B1086">
        <v>46.984687999999998</v>
      </c>
      <c r="C1086" s="31">
        <f t="shared" si="96"/>
        <v>-1.069974115822586E-2</v>
      </c>
      <c r="D1086">
        <v>2108.92</v>
      </c>
      <c r="E1086" s="31">
        <f t="shared" si="97"/>
        <v>2.7691899171140419E-3</v>
      </c>
      <c r="G1086">
        <v>30.26</v>
      </c>
      <c r="H1086" s="35">
        <f t="shared" si="98"/>
        <v>1.2117316589556439E-3</v>
      </c>
      <c r="J1086">
        <v>59.358299000000002</v>
      </c>
      <c r="K1086" s="35">
        <f t="shared" si="99"/>
        <v>-9.4579866582773483E-4</v>
      </c>
      <c r="M1086">
        <v>40.724997999999999</v>
      </c>
      <c r="N1086" s="35">
        <f t="shared" si="100"/>
        <v>-1.1786348031250962E-2</v>
      </c>
      <c r="P1086">
        <v>38.239722999999998</v>
      </c>
      <c r="Q1086" s="35">
        <f t="shared" si="101"/>
        <v>1.060232575429489E-2</v>
      </c>
    </row>
    <row r="1087" spans="1:17" x14ac:dyDescent="0.4">
      <c r="A1087" s="87">
        <v>42122</v>
      </c>
      <c r="B1087">
        <v>46.481963999999998</v>
      </c>
      <c r="C1087" s="31">
        <f t="shared" si="96"/>
        <v>3.1043223560863224E-3</v>
      </c>
      <c r="D1087">
        <v>2114.7600000000002</v>
      </c>
      <c r="E1087" s="31">
        <f t="shared" si="97"/>
        <v>-3.7403771586375324E-3</v>
      </c>
      <c r="G1087">
        <v>30.296666999999999</v>
      </c>
      <c r="H1087" s="35">
        <f t="shared" si="98"/>
        <v>8.8019583144244133E-4</v>
      </c>
      <c r="J1087">
        <v>59.302157999999999</v>
      </c>
      <c r="K1087" s="35">
        <f t="shared" si="99"/>
        <v>4.7326945505086005E-3</v>
      </c>
      <c r="M1087">
        <v>40.244999</v>
      </c>
      <c r="N1087" s="35">
        <f t="shared" si="100"/>
        <v>-1.9753957504136097E-2</v>
      </c>
      <c r="P1087">
        <v>38.645153000000001</v>
      </c>
      <c r="Q1087" s="35">
        <f t="shared" si="101"/>
        <v>-2.3366630221389014E-2</v>
      </c>
    </row>
    <row r="1088" spans="1:17" x14ac:dyDescent="0.4">
      <c r="A1088" s="87">
        <v>42123</v>
      </c>
      <c r="B1088">
        <v>46.626258999999997</v>
      </c>
      <c r="C1088" s="31">
        <f t="shared" si="96"/>
        <v>-1.3277239334170014E-2</v>
      </c>
      <c r="D1088">
        <v>2106.85</v>
      </c>
      <c r="E1088" s="31">
        <f t="shared" si="97"/>
        <v>-1.0128865367728928E-2</v>
      </c>
      <c r="G1088">
        <v>30.323333999999999</v>
      </c>
      <c r="H1088" s="35">
        <f t="shared" si="98"/>
        <v>-1.1542299405467714E-2</v>
      </c>
      <c r="J1088">
        <v>59.582816999999999</v>
      </c>
      <c r="K1088" s="35">
        <f t="shared" si="99"/>
        <v>-1.5543994839988876E-2</v>
      </c>
      <c r="M1088">
        <v>39.450001</v>
      </c>
      <c r="N1088" s="35">
        <f t="shared" si="100"/>
        <v>-1.7110240377433694E-2</v>
      </c>
      <c r="P1088">
        <v>37.742145999999998</v>
      </c>
      <c r="Q1088" s="35">
        <f t="shared" si="101"/>
        <v>3.4180621313901803E-3</v>
      </c>
    </row>
    <row r="1089" spans="1:17" x14ac:dyDescent="0.4">
      <c r="A1089" s="87">
        <v>42124</v>
      </c>
      <c r="B1089">
        <v>46.007190999999999</v>
      </c>
      <c r="C1089" s="31">
        <f t="shared" si="96"/>
        <v>1.9627605606262713E-2</v>
      </c>
      <c r="D1089">
        <v>2085.5100000000002</v>
      </c>
      <c r="E1089" s="31">
        <f t="shared" si="97"/>
        <v>1.0922987662490106E-2</v>
      </c>
      <c r="G1089">
        <v>29.973333</v>
      </c>
      <c r="H1089" s="35">
        <f t="shared" si="98"/>
        <v>1.9461766230669131E-2</v>
      </c>
      <c r="J1089">
        <v>58.656661999999997</v>
      </c>
      <c r="K1089" s="35">
        <f t="shared" si="99"/>
        <v>-7.2408518575434788E-2</v>
      </c>
      <c r="M1089">
        <v>38.775002000000001</v>
      </c>
      <c r="N1089" s="35">
        <f t="shared" si="100"/>
        <v>5.2868598175699957E-3</v>
      </c>
      <c r="P1089">
        <v>37.871150999999998</v>
      </c>
      <c r="Q1089" s="35">
        <f t="shared" si="101"/>
        <v>5.5961594618553299E-3</v>
      </c>
    </row>
    <row r="1090" spans="1:17" x14ac:dyDescent="0.4">
      <c r="A1090" s="87">
        <v>42125</v>
      </c>
      <c r="B1090">
        <v>46.910201999999998</v>
      </c>
      <c r="C1090" s="31">
        <f t="shared" si="96"/>
        <v>4.9620336318313479E-4</v>
      </c>
      <c r="D1090">
        <v>2108.29</v>
      </c>
      <c r="E1090" s="31">
        <f t="shared" si="97"/>
        <v>2.940771905193222E-3</v>
      </c>
      <c r="G1090">
        <v>30.556667000000001</v>
      </c>
      <c r="H1090" s="35">
        <f t="shared" si="98"/>
        <v>1.7999345281996912E-2</v>
      </c>
      <c r="J1090">
        <v>54.409419999999997</v>
      </c>
      <c r="K1090" s="35">
        <f t="shared" si="99"/>
        <v>-2.6306621169643062E-2</v>
      </c>
      <c r="M1090">
        <v>38.979999999999997</v>
      </c>
      <c r="N1090" s="35">
        <f t="shared" si="100"/>
        <v>-1.0903027193432457E-2</v>
      </c>
      <c r="P1090">
        <v>38.083083999999999</v>
      </c>
      <c r="Q1090" s="35">
        <f t="shared" si="101"/>
        <v>2.8792521109897509E-2</v>
      </c>
    </row>
    <row r="1091" spans="1:17" x14ac:dyDescent="0.4">
      <c r="A1091" s="87">
        <v>42128</v>
      </c>
      <c r="B1091">
        <v>46.933478999999998</v>
      </c>
      <c r="C1091" s="31">
        <f t="shared" ref="C1091:C1154" si="102">(B1092-B1091)/B1091</f>
        <v>-4.0661379481371799E-3</v>
      </c>
      <c r="D1091">
        <v>2114.4899999999998</v>
      </c>
      <c r="E1091" s="31">
        <f t="shared" ref="E1091:E1154" si="103">(D1092-D1091)/D1091</f>
        <v>-1.1837369767650709E-2</v>
      </c>
      <c r="G1091">
        <v>31.106667000000002</v>
      </c>
      <c r="H1091" s="35">
        <f t="shared" ref="H1091:H1154" si="104">(G1092-G1091)/G1091</f>
        <v>-8.7870230520037066E-3</v>
      </c>
      <c r="J1091">
        <v>52.978091999999997</v>
      </c>
      <c r="K1091" s="35">
        <f t="shared" ref="K1091:K1154" si="105">(J1092-J1091)/J1091</f>
        <v>3.5341023606515274E-4</v>
      </c>
      <c r="M1091">
        <v>38.555</v>
      </c>
      <c r="N1091" s="35">
        <f t="shared" ref="N1091:N1154" si="106">(M1092-M1091)/M1091</f>
        <v>-3.8902866035541675E-4</v>
      </c>
      <c r="P1091">
        <v>39.179592</v>
      </c>
      <c r="Q1091" s="35">
        <f t="shared" ref="Q1091:Q1154" si="107">(P1092-P1091)/P1091</f>
        <v>-2.2671777694877375E-2</v>
      </c>
    </row>
    <row r="1092" spans="1:17" x14ac:dyDescent="0.4">
      <c r="A1092" s="87">
        <v>42129</v>
      </c>
      <c r="B1092">
        <v>46.742640999999999</v>
      </c>
      <c r="C1092" s="31">
        <f t="shared" si="102"/>
        <v>-1.9917787700527495E-3</v>
      </c>
      <c r="D1092">
        <v>2089.46</v>
      </c>
      <c r="E1092" s="31">
        <f t="shared" si="103"/>
        <v>-4.4556966871823079E-3</v>
      </c>
      <c r="G1092">
        <v>30.833331999999999</v>
      </c>
      <c r="H1092" s="35">
        <f t="shared" si="104"/>
        <v>4.1081190965673508E-3</v>
      </c>
      <c r="J1092">
        <v>52.996814999999998</v>
      </c>
      <c r="K1092" s="35">
        <f t="shared" si="105"/>
        <v>-5.4723288559888252E-3</v>
      </c>
      <c r="M1092">
        <v>38.540000999999997</v>
      </c>
      <c r="N1092" s="35">
        <f t="shared" si="106"/>
        <v>-4.4110533365060546E-3</v>
      </c>
      <c r="P1092">
        <v>38.291321000000003</v>
      </c>
      <c r="Q1092" s="35">
        <f t="shared" si="107"/>
        <v>2.4522267069342759E-3</v>
      </c>
    </row>
    <row r="1093" spans="1:17" x14ac:dyDescent="0.4">
      <c r="A1093" s="87">
        <v>42130</v>
      </c>
      <c r="B1093">
        <v>46.649540000000002</v>
      </c>
      <c r="C1093" s="31">
        <f t="shared" si="102"/>
        <v>1.2273068501854466E-2</v>
      </c>
      <c r="D1093">
        <v>2080.15</v>
      </c>
      <c r="E1093" s="31">
        <f t="shared" si="103"/>
        <v>3.7737663149291678E-3</v>
      </c>
      <c r="G1093">
        <v>30.959999</v>
      </c>
      <c r="H1093" s="35">
        <f t="shared" si="104"/>
        <v>4.1128392801304661E-2</v>
      </c>
      <c r="J1093">
        <v>52.706798999999997</v>
      </c>
      <c r="K1093" s="35">
        <f t="shared" si="105"/>
        <v>-3.3722784037785139E-3</v>
      </c>
      <c r="M1093">
        <v>38.369999</v>
      </c>
      <c r="N1093" s="35">
        <f t="shared" si="106"/>
        <v>1.329168655959569E-2</v>
      </c>
      <c r="P1093">
        <v>38.385219999999997</v>
      </c>
      <c r="Q1093" s="35">
        <f t="shared" si="107"/>
        <v>-9.5401302897312884E-3</v>
      </c>
    </row>
    <row r="1094" spans="1:17" x14ac:dyDescent="0.4">
      <c r="A1094" s="87">
        <v>42131</v>
      </c>
      <c r="B1094">
        <v>47.222073000000002</v>
      </c>
      <c r="C1094" s="31">
        <f t="shared" si="102"/>
        <v>9.7586355431706212E-3</v>
      </c>
      <c r="D1094">
        <v>2088</v>
      </c>
      <c r="E1094" s="31">
        <f t="shared" si="103"/>
        <v>1.3457854406130225E-2</v>
      </c>
      <c r="G1094">
        <v>32.233333999999999</v>
      </c>
      <c r="H1094" s="35">
        <f t="shared" si="104"/>
        <v>2.6783887760416028E-2</v>
      </c>
      <c r="J1094">
        <v>52.529057000000002</v>
      </c>
      <c r="K1094" s="35">
        <f t="shared" si="105"/>
        <v>6.2331025664519165E-3</v>
      </c>
      <c r="M1094">
        <v>38.880001</v>
      </c>
      <c r="N1094" s="35">
        <f t="shared" si="106"/>
        <v>1.6975308205367499E-2</v>
      </c>
      <c r="P1094">
        <v>38.019019999999998</v>
      </c>
      <c r="Q1094" s="35">
        <f t="shared" si="107"/>
        <v>2.0745879299361274E-2</v>
      </c>
    </row>
    <row r="1095" spans="1:17" x14ac:dyDescent="0.4">
      <c r="A1095" s="87">
        <v>42132</v>
      </c>
      <c r="B1095">
        <v>47.682896</v>
      </c>
      <c r="C1095" s="31">
        <f t="shared" si="102"/>
        <v>3.4164451756453626E-3</v>
      </c>
      <c r="D1095">
        <v>2116.1</v>
      </c>
      <c r="E1095" s="31">
        <f t="shared" si="103"/>
        <v>-5.0895515334813957E-3</v>
      </c>
      <c r="G1095">
        <v>33.096668000000001</v>
      </c>
      <c r="H1095" s="35">
        <f t="shared" si="104"/>
        <v>3.2228924071752967E-3</v>
      </c>
      <c r="J1095">
        <v>52.856476000000001</v>
      </c>
      <c r="K1095" s="35">
        <f t="shared" si="105"/>
        <v>5.1327107013338725E-3</v>
      </c>
      <c r="M1095">
        <v>39.540000999999997</v>
      </c>
      <c r="N1095" s="35">
        <f t="shared" si="106"/>
        <v>-1.0369246070580439E-2</v>
      </c>
      <c r="P1095">
        <v>38.807758</v>
      </c>
      <c r="Q1095" s="35">
        <f t="shared" si="107"/>
        <v>-2.661581223012193E-3</v>
      </c>
    </row>
    <row r="1096" spans="1:17" x14ac:dyDescent="0.4">
      <c r="A1096" s="87">
        <v>42135</v>
      </c>
      <c r="B1096">
        <v>47.845801999999999</v>
      </c>
      <c r="C1096" s="31">
        <f t="shared" si="102"/>
        <v>-4.0859384068847064E-3</v>
      </c>
      <c r="D1096">
        <v>2105.33</v>
      </c>
      <c r="E1096" s="31">
        <f t="shared" si="103"/>
        <v>-2.9496563484109552E-3</v>
      </c>
      <c r="G1096">
        <v>33.203335000000003</v>
      </c>
      <c r="H1096" s="35">
        <f t="shared" si="104"/>
        <v>-3.0118058923901308E-3</v>
      </c>
      <c r="J1096">
        <v>53.127772999999998</v>
      </c>
      <c r="K1096" s="35">
        <f t="shared" si="105"/>
        <v>3.5219808667682289E-3</v>
      </c>
      <c r="M1096">
        <v>39.130001</v>
      </c>
      <c r="N1096" s="35">
        <f t="shared" si="106"/>
        <v>-4.3445437172362107E-3</v>
      </c>
      <c r="P1096">
        <v>38.704467999999999</v>
      </c>
      <c r="Q1096" s="35">
        <f t="shared" si="107"/>
        <v>4.3669635247279657E-3</v>
      </c>
    </row>
    <row r="1097" spans="1:17" x14ac:dyDescent="0.4">
      <c r="A1097" s="87">
        <v>42136</v>
      </c>
      <c r="B1097">
        <v>47.650306999999998</v>
      </c>
      <c r="C1097" s="31">
        <f t="shared" si="102"/>
        <v>-2.051529279758824E-3</v>
      </c>
      <c r="D1097">
        <v>2099.12</v>
      </c>
      <c r="E1097" s="31">
        <f t="shared" si="103"/>
        <v>-3.0488966805131324E-4</v>
      </c>
      <c r="G1097">
        <v>33.103332999999999</v>
      </c>
      <c r="H1097" s="35">
        <f t="shared" si="104"/>
        <v>-1.1076528155035427E-3</v>
      </c>
      <c r="J1097">
        <v>53.314888000000003</v>
      </c>
      <c r="K1097" s="35">
        <f t="shared" si="105"/>
        <v>-2.4566121193014961E-3</v>
      </c>
      <c r="M1097">
        <v>38.959999000000003</v>
      </c>
      <c r="N1097" s="35">
        <f t="shared" si="106"/>
        <v>-7.0584704070450208E-3</v>
      </c>
      <c r="P1097">
        <v>38.873488999999999</v>
      </c>
      <c r="Q1097" s="35">
        <f t="shared" si="107"/>
        <v>4.8307986967673442E-3</v>
      </c>
    </row>
    <row r="1098" spans="1:17" x14ac:dyDescent="0.4">
      <c r="A1098" s="87">
        <v>42137</v>
      </c>
      <c r="B1098">
        <v>47.552551000000001</v>
      </c>
      <c r="C1098" s="31">
        <f t="shared" si="102"/>
        <v>1.252950656632491E-2</v>
      </c>
      <c r="D1098">
        <v>2098.48</v>
      </c>
      <c r="E1098" s="31">
        <f t="shared" si="103"/>
        <v>1.0779230681254951E-2</v>
      </c>
      <c r="G1098">
        <v>33.066665999999998</v>
      </c>
      <c r="H1098" s="35">
        <f t="shared" si="104"/>
        <v>1.5725806768665553E-2</v>
      </c>
      <c r="J1098">
        <v>53.183914000000001</v>
      </c>
      <c r="K1098" s="35">
        <f t="shared" si="105"/>
        <v>2.1635884113380573E-2</v>
      </c>
      <c r="M1098">
        <v>38.685001</v>
      </c>
      <c r="N1098" s="35">
        <f t="shared" si="106"/>
        <v>9.3058547419967736E-3</v>
      </c>
      <c r="P1098">
        <v>39.061278999999999</v>
      </c>
      <c r="Q1098" s="35">
        <f t="shared" si="107"/>
        <v>2.7403890179837666E-2</v>
      </c>
    </row>
    <row r="1099" spans="1:17" x14ac:dyDescent="0.4">
      <c r="A1099" s="87">
        <v>42138</v>
      </c>
      <c r="B1099">
        <v>48.148361000000001</v>
      </c>
      <c r="C1099" s="31">
        <f t="shared" si="102"/>
        <v>1.4888045721847024E-2</v>
      </c>
      <c r="D1099">
        <v>2121.1</v>
      </c>
      <c r="E1099" s="31">
        <f t="shared" si="103"/>
        <v>7.6846919051440723E-4</v>
      </c>
      <c r="G1099">
        <v>33.586666000000001</v>
      </c>
      <c r="H1099" s="35">
        <f t="shared" si="104"/>
        <v>-2.9767765576979447E-4</v>
      </c>
      <c r="J1099">
        <v>54.334595</v>
      </c>
      <c r="K1099" s="35">
        <f t="shared" si="105"/>
        <v>-1.0158463498255521E-2</v>
      </c>
      <c r="M1099">
        <v>39.044998</v>
      </c>
      <c r="N1099" s="35">
        <f t="shared" si="106"/>
        <v>-3.4574979360993451E-3</v>
      </c>
      <c r="P1099">
        <v>40.131709999999998</v>
      </c>
      <c r="Q1099" s="35">
        <f t="shared" si="107"/>
        <v>-3.2756640571756095E-3</v>
      </c>
    </row>
    <row r="1100" spans="1:17" x14ac:dyDescent="0.4">
      <c r="A1100" s="87">
        <v>42139</v>
      </c>
      <c r="B1100">
        <v>48.865195999999997</v>
      </c>
      <c r="C1100" s="31">
        <f t="shared" si="102"/>
        <v>-2.1911505276679482E-3</v>
      </c>
      <c r="D1100">
        <v>2122.73</v>
      </c>
      <c r="E1100" s="31">
        <f t="shared" si="103"/>
        <v>3.0479618227470286E-3</v>
      </c>
      <c r="G1100">
        <v>33.576667999999998</v>
      </c>
      <c r="H1100" s="35">
        <f t="shared" si="104"/>
        <v>1.2607921667510369E-2</v>
      </c>
      <c r="J1100">
        <v>53.782639000000003</v>
      </c>
      <c r="K1100" s="35">
        <f t="shared" si="105"/>
        <v>4.3485965796508166E-3</v>
      </c>
      <c r="M1100">
        <v>38.909999999999997</v>
      </c>
      <c r="N1100" s="35">
        <f t="shared" si="106"/>
        <v>1.3364173734258626E-2</v>
      </c>
      <c r="P1100">
        <v>40.000252000000003</v>
      </c>
      <c r="Q1100" s="35">
        <f t="shared" si="107"/>
        <v>4.9296939429280219E-3</v>
      </c>
    </row>
    <row r="1101" spans="1:17" x14ac:dyDescent="0.4">
      <c r="A1101" s="87">
        <v>42142</v>
      </c>
      <c r="B1101">
        <v>48.758125</v>
      </c>
      <c r="C1101" s="31">
        <f t="shared" si="102"/>
        <v>-1.0501634342993803E-3</v>
      </c>
      <c r="D1101">
        <v>2129.1999999999998</v>
      </c>
      <c r="E1101" s="31">
        <f t="shared" si="103"/>
        <v>-6.4343415367268972E-4</v>
      </c>
      <c r="G1101">
        <v>34</v>
      </c>
      <c r="H1101" s="35">
        <f t="shared" si="104"/>
        <v>3.5784323529411799E-2</v>
      </c>
      <c r="J1101">
        <v>54.016517999999998</v>
      </c>
      <c r="K1101" s="35">
        <f t="shared" si="105"/>
        <v>-9.3766317925194475E-3</v>
      </c>
      <c r="M1101">
        <v>39.43</v>
      </c>
      <c r="N1101" s="35">
        <f t="shared" si="106"/>
        <v>-3.5505706314989372E-3</v>
      </c>
      <c r="P1101">
        <v>40.197440999999998</v>
      </c>
      <c r="Q1101" s="35">
        <f t="shared" si="107"/>
        <v>-1.0044594629792352E-2</v>
      </c>
    </row>
    <row r="1102" spans="1:17" x14ac:dyDescent="0.4">
      <c r="A1102" s="87">
        <v>42143</v>
      </c>
      <c r="B1102">
        <v>48.706921000000001</v>
      </c>
      <c r="C1102" s="31">
        <f t="shared" si="102"/>
        <v>-2.8657118359015871E-4</v>
      </c>
      <c r="D1102">
        <v>2127.83</v>
      </c>
      <c r="E1102" s="31">
        <f t="shared" si="103"/>
        <v>-9.3052546491026922E-4</v>
      </c>
      <c r="G1102">
        <v>35.216667000000001</v>
      </c>
      <c r="H1102" s="35">
        <f t="shared" si="104"/>
        <v>1.2872626475412865E-2</v>
      </c>
      <c r="J1102">
        <v>53.510024999999999</v>
      </c>
      <c r="K1102" s="35">
        <f t="shared" si="105"/>
        <v>-2.6293017056149073E-3</v>
      </c>
      <c r="M1102">
        <v>39.290000999999997</v>
      </c>
      <c r="N1102" s="35">
        <f t="shared" si="106"/>
        <v>1.2718248594605604E-4</v>
      </c>
      <c r="P1102">
        <v>39.793674000000003</v>
      </c>
      <c r="Q1102" s="35">
        <f t="shared" si="107"/>
        <v>0</v>
      </c>
    </row>
    <row r="1103" spans="1:17" x14ac:dyDescent="0.4">
      <c r="A1103" s="87">
        <v>42144</v>
      </c>
      <c r="B1103">
        <v>48.692962999999999</v>
      </c>
      <c r="C1103" s="31">
        <f t="shared" si="102"/>
        <v>-2.0076823010339493E-3</v>
      </c>
      <c r="D1103">
        <v>2125.85</v>
      </c>
      <c r="E1103" s="31">
        <f t="shared" si="103"/>
        <v>2.3378883740622597E-3</v>
      </c>
      <c r="G1103">
        <v>35.669998</v>
      </c>
      <c r="H1103" s="35">
        <f t="shared" si="104"/>
        <v>-1.242873632905734E-2</v>
      </c>
      <c r="J1103">
        <v>53.369331000000003</v>
      </c>
      <c r="K1103" s="35">
        <f t="shared" si="105"/>
        <v>-5.0965413075910763E-3</v>
      </c>
      <c r="M1103">
        <v>39.294998</v>
      </c>
      <c r="N1103" s="35">
        <f t="shared" si="106"/>
        <v>-4.9624636703124473E-3</v>
      </c>
      <c r="P1103">
        <v>39.793674000000003</v>
      </c>
      <c r="Q1103" s="35">
        <f t="shared" si="107"/>
        <v>-6.6067787558395088E-3</v>
      </c>
    </row>
    <row r="1104" spans="1:17" x14ac:dyDescent="0.4">
      <c r="A1104" s="87">
        <v>42145</v>
      </c>
      <c r="B1104">
        <v>48.595202999999998</v>
      </c>
      <c r="C1104" s="31">
        <f t="shared" si="102"/>
        <v>2.8739462205772608E-4</v>
      </c>
      <c r="D1104">
        <v>2130.8200000000002</v>
      </c>
      <c r="E1104" s="31">
        <f t="shared" si="103"/>
        <v>-2.2338817919862861E-3</v>
      </c>
      <c r="G1104">
        <v>35.226664999999997</v>
      </c>
      <c r="H1104" s="35">
        <f t="shared" si="104"/>
        <v>-1.0503350231990324E-2</v>
      </c>
      <c r="J1104">
        <v>53.097332000000002</v>
      </c>
      <c r="K1104" s="35">
        <f t="shared" si="105"/>
        <v>-4.2397045486203423E-3</v>
      </c>
      <c r="M1104">
        <v>39.099997999999999</v>
      </c>
      <c r="N1104" s="35">
        <f t="shared" si="106"/>
        <v>3.4527623249494166E-3</v>
      </c>
      <c r="P1104">
        <v>39.530766</v>
      </c>
      <c r="Q1104" s="35">
        <f t="shared" si="107"/>
        <v>-1.6864636521336279E-2</v>
      </c>
    </row>
    <row r="1105" spans="1:17" x14ac:dyDescent="0.4">
      <c r="A1105" s="87">
        <v>42146</v>
      </c>
      <c r="B1105">
        <v>48.609169000000001</v>
      </c>
      <c r="C1105" s="31">
        <f t="shared" si="102"/>
        <v>-9.671405820576854E-3</v>
      </c>
      <c r="D1105">
        <v>2126.06</v>
      </c>
      <c r="E1105" s="31">
        <f t="shared" si="103"/>
        <v>-1.0281929954940185E-2</v>
      </c>
      <c r="G1105">
        <v>34.856667000000002</v>
      </c>
      <c r="H1105" s="35">
        <f t="shared" si="104"/>
        <v>-1.6257435055394693E-3</v>
      </c>
      <c r="J1105">
        <v>52.872214999999997</v>
      </c>
      <c r="K1105" s="35">
        <f t="shared" si="105"/>
        <v>-1.1176078021319796E-2</v>
      </c>
      <c r="M1105">
        <v>39.235000999999997</v>
      </c>
      <c r="N1105" s="35">
        <f t="shared" si="106"/>
        <v>-9.5577925434486427E-3</v>
      </c>
      <c r="P1105">
        <v>38.864094000000001</v>
      </c>
      <c r="Q1105" s="35">
        <f t="shared" si="107"/>
        <v>-3.0442032174994176E-2</v>
      </c>
    </row>
    <row r="1106" spans="1:17" x14ac:dyDescent="0.4">
      <c r="A1106" s="87">
        <v>42150</v>
      </c>
      <c r="B1106">
        <v>48.139049999999997</v>
      </c>
      <c r="C1106" s="31">
        <f t="shared" si="102"/>
        <v>-5.6082951366924509E-3</v>
      </c>
      <c r="D1106">
        <v>2104.1999999999998</v>
      </c>
      <c r="E1106" s="31">
        <f t="shared" si="103"/>
        <v>9.1626271266990796E-3</v>
      </c>
      <c r="G1106">
        <v>34.799999</v>
      </c>
      <c r="H1106" s="35">
        <f t="shared" si="104"/>
        <v>-5.268103599658092E-3</v>
      </c>
      <c r="J1106">
        <v>52.281311000000002</v>
      </c>
      <c r="K1106" s="35">
        <f t="shared" si="105"/>
        <v>1.4711241651916503E-2</v>
      </c>
      <c r="M1106">
        <v>38.860000999999997</v>
      </c>
      <c r="N1106" s="35">
        <f t="shared" si="106"/>
        <v>-1.0293411984214657E-2</v>
      </c>
      <c r="P1106">
        <v>37.680992000000003</v>
      </c>
      <c r="Q1106" s="35">
        <f t="shared" si="107"/>
        <v>4.7345356512906661E-3</v>
      </c>
    </row>
    <row r="1107" spans="1:17" x14ac:dyDescent="0.4">
      <c r="A1107" s="87">
        <v>42151</v>
      </c>
      <c r="B1107">
        <v>47.869072000000003</v>
      </c>
      <c r="C1107" s="31">
        <f t="shared" si="102"/>
        <v>-2.5350188530916611E-3</v>
      </c>
      <c r="D1107">
        <v>2123.48</v>
      </c>
      <c r="E1107" s="31">
        <f t="shared" si="103"/>
        <v>-1.2667884792887405E-3</v>
      </c>
      <c r="G1107">
        <v>34.616669000000002</v>
      </c>
      <c r="H1107" s="35">
        <f t="shared" si="104"/>
        <v>2.8984013453171888E-2</v>
      </c>
      <c r="J1107">
        <v>53.050434000000003</v>
      </c>
      <c r="K1107" s="35">
        <f t="shared" si="105"/>
        <v>-3.1825941329716723E-3</v>
      </c>
      <c r="M1107">
        <v>38.459999000000003</v>
      </c>
      <c r="N1107" s="35">
        <f t="shared" si="106"/>
        <v>1.8980759723888626E-2</v>
      </c>
      <c r="P1107">
        <v>37.859394000000002</v>
      </c>
      <c r="Q1107" s="35">
        <f t="shared" si="107"/>
        <v>-8.9287218913224661E-3</v>
      </c>
    </row>
    <row r="1108" spans="1:17" x14ac:dyDescent="0.4">
      <c r="A1108" s="87">
        <v>42152</v>
      </c>
      <c r="B1108">
        <v>47.747723000000001</v>
      </c>
      <c r="C1108" s="31">
        <f t="shared" si="102"/>
        <v>-6.1582203616285533E-3</v>
      </c>
      <c r="D1108">
        <v>2120.79</v>
      </c>
      <c r="E1108" s="31">
        <f t="shared" si="103"/>
        <v>-6.3184002187864387E-3</v>
      </c>
      <c r="G1108">
        <v>35.619999</v>
      </c>
      <c r="H1108" s="35">
        <f t="shared" si="104"/>
        <v>-9.2644022814263229E-3</v>
      </c>
      <c r="J1108">
        <v>52.881596000000002</v>
      </c>
      <c r="K1108" s="35">
        <f t="shared" si="105"/>
        <v>-5.8528868909327745E-3</v>
      </c>
      <c r="M1108">
        <v>39.189999</v>
      </c>
      <c r="N1108" s="35">
        <f t="shared" si="106"/>
        <v>3.8282726161845777E-4</v>
      </c>
      <c r="P1108">
        <v>37.521357999999999</v>
      </c>
      <c r="Q1108" s="35">
        <f t="shared" si="107"/>
        <v>-2.1271138427345817E-2</v>
      </c>
    </row>
    <row r="1109" spans="1:17" x14ac:dyDescent="0.4">
      <c r="A1109" s="87">
        <v>42153</v>
      </c>
      <c r="B1109">
        <v>47.453682000000001</v>
      </c>
      <c r="C1109" s="31">
        <f t="shared" si="102"/>
        <v>8.8490499009118986E-4</v>
      </c>
      <c r="D1109">
        <v>2107.39</v>
      </c>
      <c r="E1109" s="31">
        <f t="shared" si="103"/>
        <v>2.0594194714790076E-3</v>
      </c>
      <c r="G1109">
        <v>35.290000999999997</v>
      </c>
      <c r="H1109" s="35">
        <f t="shared" si="104"/>
        <v>1.4168035869425674E-3</v>
      </c>
      <c r="J1109">
        <v>52.572085999999999</v>
      </c>
      <c r="K1109" s="35">
        <f t="shared" si="105"/>
        <v>5.7089041511496864E-3</v>
      </c>
      <c r="M1109">
        <v>39.205002</v>
      </c>
      <c r="N1109" s="35">
        <f t="shared" si="106"/>
        <v>2.678204174049E-3</v>
      </c>
      <c r="P1109">
        <v>36.723236</v>
      </c>
      <c r="Q1109" s="35">
        <f t="shared" si="107"/>
        <v>4.8581230695465541E-3</v>
      </c>
    </row>
    <row r="1110" spans="1:17" x14ac:dyDescent="0.4">
      <c r="A1110" s="87">
        <v>42156</v>
      </c>
      <c r="B1110">
        <v>47.495674000000001</v>
      </c>
      <c r="C1110" s="31">
        <f t="shared" si="102"/>
        <v>3.4396395764380227E-3</v>
      </c>
      <c r="D1110">
        <v>2111.73</v>
      </c>
      <c r="E1110" s="31">
        <f t="shared" si="103"/>
        <v>-1.0086516742197672E-3</v>
      </c>
      <c r="G1110">
        <v>35.340000000000003</v>
      </c>
      <c r="H1110" s="35">
        <f t="shared" si="104"/>
        <v>2.8290888511590137E-4</v>
      </c>
      <c r="J1110">
        <v>52.872214999999997</v>
      </c>
      <c r="K1110" s="35">
        <f t="shared" si="105"/>
        <v>2.8385041179001223E-3</v>
      </c>
      <c r="M1110">
        <v>39.310001</v>
      </c>
      <c r="N1110" s="35">
        <f t="shared" si="106"/>
        <v>-9.1579748369886686E-3</v>
      </c>
      <c r="P1110">
        <v>36.901642000000002</v>
      </c>
      <c r="Q1110" s="35">
        <f t="shared" si="107"/>
        <v>1.1450411881400844E-2</v>
      </c>
    </row>
    <row r="1111" spans="1:17" x14ac:dyDescent="0.4">
      <c r="A1111" s="87">
        <v>42157</v>
      </c>
      <c r="B1111">
        <v>47.659041999999999</v>
      </c>
      <c r="C1111" s="31">
        <f t="shared" si="102"/>
        <v>3.9173049261040597E-3</v>
      </c>
      <c r="D1111">
        <v>2109.6</v>
      </c>
      <c r="E1111" s="31">
        <f t="shared" si="103"/>
        <v>2.1188850967009173E-3</v>
      </c>
      <c r="G1111">
        <v>35.349997999999999</v>
      </c>
      <c r="H1111" s="35">
        <f t="shared" si="104"/>
        <v>1.8481924666587053E-2</v>
      </c>
      <c r="J1111">
        <v>53.022292999999998</v>
      </c>
      <c r="K1111" s="35">
        <f t="shared" si="105"/>
        <v>3.9978712350293849E-2</v>
      </c>
      <c r="M1111">
        <v>38.950001</v>
      </c>
      <c r="N1111" s="35">
        <f t="shared" si="106"/>
        <v>6.161694321907718E-3</v>
      </c>
      <c r="P1111">
        <v>37.324181000000003</v>
      </c>
      <c r="Q1111" s="35">
        <f t="shared" si="107"/>
        <v>2.1131984115070012E-2</v>
      </c>
    </row>
    <row r="1112" spans="1:17" x14ac:dyDescent="0.4">
      <c r="A1112" s="87">
        <v>42158</v>
      </c>
      <c r="B1112">
        <v>47.845737</v>
      </c>
      <c r="C1112" s="31">
        <f t="shared" si="102"/>
        <v>-5.4629527391332278E-3</v>
      </c>
      <c r="D1112">
        <v>2114.0700000000002</v>
      </c>
      <c r="E1112" s="31">
        <f t="shared" si="103"/>
        <v>-8.6231770944197768E-3</v>
      </c>
      <c r="G1112">
        <v>36.003334000000002</v>
      </c>
      <c r="H1112" s="35">
        <f t="shared" si="104"/>
        <v>-1.4535709387358556E-2</v>
      </c>
      <c r="J1112">
        <v>55.142055999999997</v>
      </c>
      <c r="K1112" s="35">
        <f t="shared" si="105"/>
        <v>-8.8450818736247015E-3</v>
      </c>
      <c r="M1112">
        <v>39.189999</v>
      </c>
      <c r="N1112" s="35">
        <f t="shared" si="106"/>
        <v>-4.337815880015642E-3</v>
      </c>
      <c r="P1112">
        <v>38.112915000000001</v>
      </c>
      <c r="Q1112" s="35">
        <f t="shared" si="107"/>
        <v>-1.7245597719303288E-2</v>
      </c>
    </row>
    <row r="1113" spans="1:17" x14ac:dyDescent="0.4">
      <c r="A1113" s="87">
        <v>42159</v>
      </c>
      <c r="B1113">
        <v>47.584358000000002</v>
      </c>
      <c r="C1113" s="31">
        <f t="shared" si="102"/>
        <v>7.8483774016662019E-4</v>
      </c>
      <c r="D1113">
        <v>2095.84</v>
      </c>
      <c r="E1113" s="31">
        <f t="shared" si="103"/>
        <v>-1.4361783342240907E-3</v>
      </c>
      <c r="G1113">
        <v>35.479999999999997</v>
      </c>
      <c r="H1113" s="35">
        <f t="shared" si="104"/>
        <v>3.1379199549041767E-2</v>
      </c>
      <c r="J1113">
        <v>54.654319999999998</v>
      </c>
      <c r="K1113" s="35">
        <f t="shared" si="105"/>
        <v>6.5214607006362727E-3</v>
      </c>
      <c r="M1113">
        <v>39.020000000000003</v>
      </c>
      <c r="N1113" s="35">
        <f t="shared" si="106"/>
        <v>4.8692926704254139E-2</v>
      </c>
      <c r="P1113">
        <v>37.455635000000001</v>
      </c>
      <c r="Q1113" s="35">
        <f t="shared" si="107"/>
        <v>-1.9553773417537865E-2</v>
      </c>
    </row>
    <row r="1114" spans="1:17" x14ac:dyDescent="0.4">
      <c r="A1114" s="87">
        <v>42160</v>
      </c>
      <c r="B1114">
        <v>47.621704000000001</v>
      </c>
      <c r="C1114" s="31">
        <f t="shared" si="102"/>
        <v>-5.782552426095545E-3</v>
      </c>
      <c r="D1114">
        <v>2092.83</v>
      </c>
      <c r="E1114" s="31">
        <f t="shared" si="103"/>
        <v>-6.4744866998273764E-3</v>
      </c>
      <c r="G1114">
        <v>36.593333999999999</v>
      </c>
      <c r="H1114" s="35">
        <f t="shared" si="104"/>
        <v>-9.564638193393267E-3</v>
      </c>
      <c r="J1114">
        <v>55.010745999999997</v>
      </c>
      <c r="K1114" s="35">
        <f t="shared" si="105"/>
        <v>-7.672628180682998E-3</v>
      </c>
      <c r="M1114">
        <v>40.919998</v>
      </c>
      <c r="N1114" s="35">
        <f t="shared" si="106"/>
        <v>-1.075263982173222E-2</v>
      </c>
      <c r="P1114">
        <v>36.723236</v>
      </c>
      <c r="Q1114" s="35">
        <f t="shared" si="107"/>
        <v>8.9489934928393307E-3</v>
      </c>
    </row>
    <row r="1115" spans="1:17" x14ac:dyDescent="0.4">
      <c r="A1115" s="87">
        <v>42163</v>
      </c>
      <c r="B1115">
        <v>47.346328999999997</v>
      </c>
      <c r="C1115" s="31">
        <f t="shared" si="102"/>
        <v>-8.8716487396517266E-4</v>
      </c>
      <c r="D1115">
        <v>2079.2800000000002</v>
      </c>
      <c r="E1115" s="31">
        <f t="shared" si="103"/>
        <v>4.1841406640755012E-4</v>
      </c>
      <c r="G1115">
        <v>36.243332000000002</v>
      </c>
      <c r="H1115" s="35">
        <f t="shared" si="104"/>
        <v>1.3795365172274911E-3</v>
      </c>
      <c r="J1115">
        <v>54.588669000000003</v>
      </c>
      <c r="K1115" s="35">
        <f t="shared" si="105"/>
        <v>-6.1855693898673668E-3</v>
      </c>
      <c r="M1115">
        <v>40.479999999999997</v>
      </c>
      <c r="N1115" s="35">
        <f t="shared" si="106"/>
        <v>-3.5820405138338317E-3</v>
      </c>
      <c r="P1115">
        <v>37.051872000000003</v>
      </c>
      <c r="Q1115" s="35">
        <f t="shared" si="107"/>
        <v>-7.602530851882533E-3</v>
      </c>
    </row>
    <row r="1116" spans="1:17" x14ac:dyDescent="0.4">
      <c r="A1116" s="87">
        <v>42164</v>
      </c>
      <c r="B1116">
        <v>47.304324999999999</v>
      </c>
      <c r="C1116" s="31">
        <f t="shared" si="102"/>
        <v>1.9634695136227006E-2</v>
      </c>
      <c r="D1116">
        <v>2080.15</v>
      </c>
      <c r="E1116" s="31">
        <f t="shared" si="103"/>
        <v>1.204240078840455E-2</v>
      </c>
      <c r="G1116">
        <v>36.293331000000002</v>
      </c>
      <c r="H1116" s="35">
        <f t="shared" si="104"/>
        <v>3.9494032664016254E-3</v>
      </c>
      <c r="J1116">
        <v>54.251007000000001</v>
      </c>
      <c r="K1116" s="35">
        <f t="shared" si="105"/>
        <v>7.9528477692588848E-3</v>
      </c>
      <c r="M1116">
        <v>40.334999000000003</v>
      </c>
      <c r="N1116" s="35">
        <f t="shared" si="106"/>
        <v>1.1032602232120872E-2</v>
      </c>
      <c r="P1116">
        <v>36.770184</v>
      </c>
      <c r="Q1116" s="35">
        <f t="shared" si="107"/>
        <v>2.8600645566527479E-2</v>
      </c>
    </row>
    <row r="1117" spans="1:17" x14ac:dyDescent="0.4">
      <c r="A1117" s="87">
        <v>42165</v>
      </c>
      <c r="B1117">
        <v>48.233131</v>
      </c>
      <c r="C1117" s="31">
        <f t="shared" si="102"/>
        <v>5.2257233725920994E-3</v>
      </c>
      <c r="D1117">
        <v>2105.1999999999998</v>
      </c>
      <c r="E1117" s="31">
        <f t="shared" si="103"/>
        <v>1.738552156564844E-3</v>
      </c>
      <c r="G1117">
        <v>36.436667999999997</v>
      </c>
      <c r="H1117" s="35">
        <f t="shared" si="104"/>
        <v>-2.7445429422908916E-3</v>
      </c>
      <c r="J1117">
        <v>54.682456999999999</v>
      </c>
      <c r="K1117" s="35">
        <f t="shared" si="105"/>
        <v>-3.2589428086598313E-3</v>
      </c>
      <c r="M1117">
        <v>40.779998999999997</v>
      </c>
      <c r="N1117" s="35">
        <f t="shared" si="106"/>
        <v>-3.6782247101084168E-3</v>
      </c>
      <c r="P1117">
        <v>37.821835</v>
      </c>
      <c r="Q1117" s="35">
        <f t="shared" si="107"/>
        <v>6.206599970625345E-3</v>
      </c>
    </row>
    <row r="1118" spans="1:17" x14ac:dyDescent="0.4">
      <c r="A1118" s="87">
        <v>42166</v>
      </c>
      <c r="B1118">
        <v>48.485183999999997</v>
      </c>
      <c r="C1118" s="31">
        <f t="shared" si="102"/>
        <v>-9.6301583593041908E-4</v>
      </c>
      <c r="D1118">
        <v>2108.86</v>
      </c>
      <c r="E1118" s="31">
        <f t="shared" si="103"/>
        <v>-6.9943002380433023E-3</v>
      </c>
      <c r="G1118">
        <v>36.336666000000001</v>
      </c>
      <c r="H1118" s="35">
        <f t="shared" si="104"/>
        <v>1.5594881489677612E-2</v>
      </c>
      <c r="J1118">
        <v>54.504249999999999</v>
      </c>
      <c r="K1118" s="35">
        <f t="shared" si="105"/>
        <v>1.3768834540425819E-3</v>
      </c>
      <c r="M1118">
        <v>40.630001</v>
      </c>
      <c r="N1118" s="35">
        <f t="shared" si="106"/>
        <v>3.6916070959493928E-4</v>
      </c>
      <c r="P1118">
        <v>38.056579999999997</v>
      </c>
      <c r="Q1118" s="35">
        <f t="shared" si="107"/>
        <v>-2.072550922862746E-2</v>
      </c>
    </row>
    <row r="1119" spans="1:17" x14ac:dyDescent="0.4">
      <c r="A1119" s="87">
        <v>42167</v>
      </c>
      <c r="B1119">
        <v>48.438491999999997</v>
      </c>
      <c r="C1119" s="31">
        <f t="shared" si="102"/>
        <v>-4.1432957904634204E-3</v>
      </c>
      <c r="D1119">
        <v>2094.11</v>
      </c>
      <c r="E1119" s="31">
        <f t="shared" si="103"/>
        <v>-4.6224887899872927E-3</v>
      </c>
      <c r="G1119">
        <v>36.903331999999999</v>
      </c>
      <c r="H1119" s="35">
        <f t="shared" si="104"/>
        <v>-9.0325719097668102E-3</v>
      </c>
      <c r="J1119">
        <v>54.579295999999999</v>
      </c>
      <c r="K1119" s="35">
        <f t="shared" si="105"/>
        <v>-4.8120444792839135E-3</v>
      </c>
      <c r="M1119">
        <v>40.645000000000003</v>
      </c>
      <c r="N1119" s="35">
        <f t="shared" si="106"/>
        <v>-1.2301390084881211E-3</v>
      </c>
      <c r="P1119">
        <v>37.267837999999998</v>
      </c>
      <c r="Q1119" s="35">
        <f t="shared" si="107"/>
        <v>-8.8182469828274063E-3</v>
      </c>
    </row>
    <row r="1120" spans="1:17" x14ac:dyDescent="0.4">
      <c r="A1120" s="87">
        <v>42170</v>
      </c>
      <c r="B1120">
        <v>48.237797</v>
      </c>
      <c r="C1120" s="31">
        <f t="shared" si="102"/>
        <v>1.1707872977698416E-2</v>
      </c>
      <c r="D1120">
        <v>2084.4299999999998</v>
      </c>
      <c r="E1120" s="31">
        <f t="shared" si="103"/>
        <v>5.6898048867076983E-3</v>
      </c>
      <c r="G1120">
        <v>36.57</v>
      </c>
      <c r="H1120" s="35">
        <f t="shared" si="104"/>
        <v>1.0573393491933217E-2</v>
      </c>
      <c r="J1120">
        <v>54.316657999999997</v>
      </c>
      <c r="K1120" s="35">
        <f t="shared" si="105"/>
        <v>3.3845731083086972E-2</v>
      </c>
      <c r="M1120">
        <v>40.595001000000003</v>
      </c>
      <c r="N1120" s="35">
        <f t="shared" si="106"/>
        <v>1.9583642823410685E-2</v>
      </c>
      <c r="P1120">
        <v>36.939200999999997</v>
      </c>
      <c r="Q1120" s="35">
        <f t="shared" si="107"/>
        <v>-2.5414734877438684E-4</v>
      </c>
    </row>
    <row r="1121" spans="1:17" x14ac:dyDescent="0.4">
      <c r="A1121" s="87">
        <v>42171</v>
      </c>
      <c r="B1121">
        <v>48.802559000000002</v>
      </c>
      <c r="C1121" s="31">
        <f t="shared" si="102"/>
        <v>1.8171997906913169E-3</v>
      </c>
      <c r="D1121">
        <v>2096.29</v>
      </c>
      <c r="E1121" s="31">
        <f t="shared" si="103"/>
        <v>1.9796879248577684E-3</v>
      </c>
      <c r="G1121">
        <v>36.956668999999998</v>
      </c>
      <c r="H1121" s="35">
        <f t="shared" si="104"/>
        <v>-8.1184264739878661E-4</v>
      </c>
      <c r="J1121">
        <v>56.155045000000001</v>
      </c>
      <c r="K1121" s="35">
        <f t="shared" si="105"/>
        <v>-7.1821329677503459E-3</v>
      </c>
      <c r="M1121">
        <v>41.389999000000003</v>
      </c>
      <c r="N1121" s="35">
        <f t="shared" si="106"/>
        <v>-1.6912056460789671E-3</v>
      </c>
      <c r="P1121">
        <v>36.929813000000003</v>
      </c>
      <c r="Q1121" s="35">
        <f t="shared" si="107"/>
        <v>-5.5937732476469045E-3</v>
      </c>
    </row>
    <row r="1122" spans="1:17" x14ac:dyDescent="0.4">
      <c r="A1122" s="87">
        <v>42172</v>
      </c>
      <c r="B1122">
        <v>48.891243000000003</v>
      </c>
      <c r="C1122" s="31">
        <f t="shared" si="102"/>
        <v>1.1933098121477371E-2</v>
      </c>
      <c r="D1122">
        <v>2100.44</v>
      </c>
      <c r="E1122" s="31">
        <f t="shared" si="103"/>
        <v>9.9026870560452694E-3</v>
      </c>
      <c r="G1122">
        <v>36.926665999999997</v>
      </c>
      <c r="H1122" s="35">
        <f t="shared" si="104"/>
        <v>1.1735015557591894E-2</v>
      </c>
      <c r="J1122">
        <v>55.751731999999997</v>
      </c>
      <c r="K1122" s="35">
        <f t="shared" si="105"/>
        <v>2.119763741151583E-2</v>
      </c>
      <c r="M1122">
        <v>41.32</v>
      </c>
      <c r="N1122" s="35">
        <f t="shared" si="106"/>
        <v>1.2826669893514015E-2</v>
      </c>
      <c r="P1122">
        <v>36.723236</v>
      </c>
      <c r="Q1122" s="35">
        <f t="shared" si="107"/>
        <v>2.5057622917544677E-2</v>
      </c>
    </row>
    <row r="1123" spans="1:17" x14ac:dyDescent="0.4">
      <c r="A1123" s="87">
        <v>42173</v>
      </c>
      <c r="B1123">
        <v>49.474666999999997</v>
      </c>
      <c r="C1123" s="31">
        <f t="shared" si="102"/>
        <v>5.0000336535869E-3</v>
      </c>
      <c r="D1123">
        <v>2121.2399999999998</v>
      </c>
      <c r="E1123" s="31">
        <f t="shared" si="103"/>
        <v>-5.3035017254058955E-3</v>
      </c>
      <c r="G1123">
        <v>37.360000999999997</v>
      </c>
      <c r="H1123" s="35">
        <f t="shared" si="104"/>
        <v>-4.4611347842307145E-3</v>
      </c>
      <c r="J1123">
        <v>56.933537000000001</v>
      </c>
      <c r="K1123" s="35">
        <f t="shared" si="105"/>
        <v>2.3064261754894779E-3</v>
      </c>
      <c r="M1123">
        <v>41.849997999999999</v>
      </c>
      <c r="N1123" s="35">
        <f t="shared" si="106"/>
        <v>-6.2126167843543495E-3</v>
      </c>
      <c r="P1123">
        <v>37.643433000000002</v>
      </c>
      <c r="Q1123" s="35">
        <f t="shared" si="107"/>
        <v>-2.2200047482385642E-2</v>
      </c>
    </row>
    <row r="1124" spans="1:17" x14ac:dyDescent="0.4">
      <c r="A1124" s="87">
        <v>42174</v>
      </c>
      <c r="B1124">
        <v>49.722042000000002</v>
      </c>
      <c r="C1124" s="31">
        <f t="shared" si="102"/>
        <v>2.4406278406667037E-3</v>
      </c>
      <c r="D1124">
        <v>2109.9899999999998</v>
      </c>
      <c r="E1124" s="31">
        <f t="shared" si="103"/>
        <v>6.094815615239944E-3</v>
      </c>
      <c r="G1124">
        <v>37.193333000000003</v>
      </c>
      <c r="H1124" s="35">
        <f t="shared" si="104"/>
        <v>1.9985705502650022E-2</v>
      </c>
      <c r="J1124">
        <v>57.06485</v>
      </c>
      <c r="K1124" s="35">
        <f t="shared" si="105"/>
        <v>8.8758666674844961E-3</v>
      </c>
      <c r="M1124">
        <v>41.59</v>
      </c>
      <c r="N1124" s="35">
        <f t="shared" si="106"/>
        <v>2.0678071651839307E-2</v>
      </c>
      <c r="P1124">
        <v>36.807746999999999</v>
      </c>
      <c r="Q1124" s="35">
        <f t="shared" si="107"/>
        <v>2.0663014229042615E-2</v>
      </c>
    </row>
    <row r="1125" spans="1:17" x14ac:dyDescent="0.4">
      <c r="A1125" s="87">
        <v>42177</v>
      </c>
      <c r="B1125">
        <v>49.843395000000001</v>
      </c>
      <c r="C1125" s="31">
        <f t="shared" si="102"/>
        <v>3.8393853388196588E-3</v>
      </c>
      <c r="D1125">
        <v>2122.85</v>
      </c>
      <c r="E1125" s="31">
        <f t="shared" si="103"/>
        <v>6.3593753680189801E-4</v>
      </c>
      <c r="G1125">
        <v>37.936667999999997</v>
      </c>
      <c r="H1125" s="35">
        <f t="shared" si="104"/>
        <v>-6.1505928775820451E-3</v>
      </c>
      <c r="J1125">
        <v>57.571350000000002</v>
      </c>
      <c r="K1125" s="35">
        <f t="shared" si="105"/>
        <v>4.0728244170059541E-3</v>
      </c>
      <c r="M1125">
        <v>42.450001</v>
      </c>
      <c r="N1125" s="35">
        <f t="shared" si="106"/>
        <v>5.7714721844176154E-3</v>
      </c>
      <c r="P1125">
        <v>37.568306</v>
      </c>
      <c r="Q1125" s="35">
        <f t="shared" si="107"/>
        <v>-5.9983806562904744E-3</v>
      </c>
    </row>
    <row r="1126" spans="1:17" x14ac:dyDescent="0.4">
      <c r="A1126" s="87">
        <v>42178</v>
      </c>
      <c r="B1126">
        <v>50.034762999999998</v>
      </c>
      <c r="C1126" s="31">
        <f t="shared" si="102"/>
        <v>-9.1421238469740745E-3</v>
      </c>
      <c r="D1126">
        <v>2124.1999999999998</v>
      </c>
      <c r="E1126" s="31">
        <f t="shared" si="103"/>
        <v>-7.3533565577628716E-3</v>
      </c>
      <c r="G1126">
        <v>37.703335000000003</v>
      </c>
      <c r="H1126" s="35">
        <f t="shared" si="104"/>
        <v>-1.3880337110762296E-2</v>
      </c>
      <c r="J1126">
        <v>57.805827999999998</v>
      </c>
      <c r="K1126" s="35">
        <f t="shared" si="105"/>
        <v>1.6247496705692531E-4</v>
      </c>
      <c r="M1126">
        <v>42.695</v>
      </c>
      <c r="N1126" s="35">
        <f t="shared" si="106"/>
        <v>-1.2296568684857727E-2</v>
      </c>
      <c r="P1126">
        <v>37.342956999999998</v>
      </c>
      <c r="Q1126" s="35">
        <f t="shared" si="107"/>
        <v>-4.2745142008972746E-3</v>
      </c>
    </row>
    <row r="1127" spans="1:17" x14ac:dyDescent="0.4">
      <c r="A1127" s="87">
        <v>42179</v>
      </c>
      <c r="B1127">
        <v>49.577339000000002</v>
      </c>
      <c r="C1127" s="31">
        <f t="shared" si="102"/>
        <v>-9.4143011588420367E-3</v>
      </c>
      <c r="D1127">
        <v>2108.58</v>
      </c>
      <c r="E1127" s="31">
        <f t="shared" si="103"/>
        <v>-2.9735651481091457E-3</v>
      </c>
      <c r="G1127">
        <v>37.18</v>
      </c>
      <c r="H1127" s="35">
        <f t="shared" si="104"/>
        <v>4.9310112963959008E-3</v>
      </c>
      <c r="J1127">
        <v>57.815219999999997</v>
      </c>
      <c r="K1127" s="35">
        <f t="shared" si="105"/>
        <v>-3.0825619966506844E-3</v>
      </c>
      <c r="M1127">
        <v>42.169998</v>
      </c>
      <c r="N1127" s="35">
        <f t="shared" si="106"/>
        <v>9.604055470906132E-3</v>
      </c>
      <c r="P1127">
        <v>37.183334000000002</v>
      </c>
      <c r="Q1127" s="35">
        <f t="shared" si="107"/>
        <v>3.535427995778957E-3</v>
      </c>
    </row>
    <row r="1128" spans="1:17" x14ac:dyDescent="0.4">
      <c r="A1128" s="87">
        <v>42180</v>
      </c>
      <c r="B1128">
        <v>49.110602999999998</v>
      </c>
      <c r="C1128" s="31">
        <f t="shared" si="102"/>
        <v>4.2672597605857177E-2</v>
      </c>
      <c r="D1128">
        <v>2102.31</v>
      </c>
      <c r="E1128" s="31">
        <f t="shared" si="103"/>
        <v>-3.9004713862378229E-4</v>
      </c>
      <c r="G1128">
        <v>37.363334999999999</v>
      </c>
      <c r="H1128" s="35">
        <f t="shared" si="104"/>
        <v>-5.3528679921104562E-3</v>
      </c>
      <c r="J1128">
        <v>57.637000999999998</v>
      </c>
      <c r="K1128" s="35">
        <f t="shared" si="105"/>
        <v>2.5874836895139672E-2</v>
      </c>
      <c r="M1128">
        <v>42.575001</v>
      </c>
      <c r="N1128" s="35">
        <f t="shared" si="106"/>
        <v>9.160281640392752E-3</v>
      </c>
      <c r="P1128">
        <v>37.314793000000002</v>
      </c>
      <c r="Q1128" s="35">
        <f t="shared" si="107"/>
        <v>-6.0392670542217114E-3</v>
      </c>
    </row>
    <row r="1129" spans="1:17" x14ac:dyDescent="0.4">
      <c r="A1129" s="87">
        <v>42181</v>
      </c>
      <c r="B1129">
        <v>51.20628</v>
      </c>
      <c r="C1129" s="31">
        <f t="shared" si="102"/>
        <v>-1.8594516141379577E-2</v>
      </c>
      <c r="D1129">
        <v>2101.4899999999998</v>
      </c>
      <c r="E1129" s="31">
        <f t="shared" si="103"/>
        <v>-2.0866147352592644E-2</v>
      </c>
      <c r="G1129">
        <v>37.163333999999999</v>
      </c>
      <c r="H1129" s="35">
        <f t="shared" si="104"/>
        <v>-9.2385144992642131E-3</v>
      </c>
      <c r="J1129">
        <v>59.128349</v>
      </c>
      <c r="K1129" s="35">
        <f t="shared" si="105"/>
        <v>-3.4422642174568377E-2</v>
      </c>
      <c r="M1129">
        <v>42.965000000000003</v>
      </c>
      <c r="N1129" s="35">
        <f t="shared" si="106"/>
        <v>-3.4912137786570464E-2</v>
      </c>
      <c r="P1129">
        <v>37.089438999999999</v>
      </c>
      <c r="Q1129" s="35">
        <f t="shared" si="107"/>
        <v>-1.8481136908002235E-2</v>
      </c>
    </row>
    <row r="1130" spans="1:17" x14ac:dyDescent="0.4">
      <c r="A1130" s="87">
        <v>42184</v>
      </c>
      <c r="B1130">
        <v>50.254123999999997</v>
      </c>
      <c r="C1130" s="31">
        <f t="shared" si="102"/>
        <v>3.25075808703782E-3</v>
      </c>
      <c r="D1130">
        <v>2057.64</v>
      </c>
      <c r="E1130" s="31">
        <f t="shared" si="103"/>
        <v>2.6583853346553599E-3</v>
      </c>
      <c r="G1130">
        <v>36.82</v>
      </c>
      <c r="H1130" s="35">
        <f t="shared" si="104"/>
        <v>-6.0655078761542424E-3</v>
      </c>
      <c r="J1130">
        <v>57.092995000000002</v>
      </c>
      <c r="K1130" s="35">
        <f t="shared" si="105"/>
        <v>-6.7358175902315432E-3</v>
      </c>
      <c r="M1130">
        <v>41.465000000000003</v>
      </c>
      <c r="N1130" s="35">
        <f t="shared" si="106"/>
        <v>6.1497889786566989E-3</v>
      </c>
      <c r="P1130">
        <v>36.403984000000001</v>
      </c>
      <c r="Q1130" s="35">
        <f t="shared" si="107"/>
        <v>-7.9960479050864876E-3</v>
      </c>
    </row>
    <row r="1131" spans="1:17" x14ac:dyDescent="0.4">
      <c r="A1131" s="87">
        <v>42185</v>
      </c>
      <c r="B1131">
        <v>50.417487999999999</v>
      </c>
      <c r="C1131" s="31">
        <f t="shared" si="102"/>
        <v>1.3053089832639055E-2</v>
      </c>
      <c r="D1131">
        <v>2063.11</v>
      </c>
      <c r="E1131" s="31">
        <f t="shared" si="103"/>
        <v>6.9361304050680498E-3</v>
      </c>
      <c r="G1131">
        <v>36.596668000000001</v>
      </c>
      <c r="H1131" s="35">
        <f t="shared" si="104"/>
        <v>3.4429336572389613E-2</v>
      </c>
      <c r="J1131">
        <v>56.708427</v>
      </c>
      <c r="K1131" s="35">
        <f t="shared" si="105"/>
        <v>2.0013233659258375E-2</v>
      </c>
      <c r="M1131">
        <v>41.720001000000003</v>
      </c>
      <c r="N1131" s="35">
        <f t="shared" si="106"/>
        <v>9.8274206656897393E-3</v>
      </c>
      <c r="P1131">
        <v>36.112895999999999</v>
      </c>
      <c r="Q1131" s="35">
        <f t="shared" si="107"/>
        <v>1.6120806262671386E-2</v>
      </c>
    </row>
    <row r="1132" spans="1:17" x14ac:dyDescent="0.4">
      <c r="A1132" s="87">
        <v>42186</v>
      </c>
      <c r="B1132">
        <v>51.075592</v>
      </c>
      <c r="C1132" s="31">
        <f t="shared" si="102"/>
        <v>4.0207071902367553E-3</v>
      </c>
      <c r="D1132">
        <v>2077.42</v>
      </c>
      <c r="E1132" s="31">
        <f t="shared" si="103"/>
        <v>-3.0807443848613795E-4</v>
      </c>
      <c r="G1132">
        <v>37.856667000000002</v>
      </c>
      <c r="H1132" s="35">
        <f t="shared" si="104"/>
        <v>1.267937824531672E-2</v>
      </c>
      <c r="J1132">
        <v>57.843345999999997</v>
      </c>
      <c r="K1132" s="35">
        <f t="shared" si="105"/>
        <v>-2.7564622558313972E-3</v>
      </c>
      <c r="M1132">
        <v>42.130001</v>
      </c>
      <c r="N1132" s="35">
        <f t="shared" si="106"/>
        <v>3.916377785037309E-3</v>
      </c>
      <c r="P1132">
        <v>36.695065</v>
      </c>
      <c r="Q1132" s="35">
        <f t="shared" si="107"/>
        <v>-2.5583821693738064E-4</v>
      </c>
    </row>
    <row r="1133" spans="1:17" x14ac:dyDescent="0.4">
      <c r="A1133" s="87">
        <v>42187</v>
      </c>
      <c r="B1133">
        <v>51.280951999999999</v>
      </c>
      <c r="C1133" s="31">
        <f t="shared" si="102"/>
        <v>-2.7292785048137929E-4</v>
      </c>
      <c r="D1133">
        <v>2076.7800000000002</v>
      </c>
      <c r="E1133" s="31">
        <f t="shared" si="103"/>
        <v>-3.8617475129768108E-3</v>
      </c>
      <c r="G1133">
        <v>38.336666000000001</v>
      </c>
      <c r="H1133" s="35">
        <f t="shared" si="104"/>
        <v>1.1477341300362353E-2</v>
      </c>
      <c r="J1133">
        <v>57.683903000000001</v>
      </c>
      <c r="K1133" s="35">
        <f t="shared" si="105"/>
        <v>-1.9837475283182568E-2</v>
      </c>
      <c r="M1133">
        <v>42.294998</v>
      </c>
      <c r="N1133" s="35">
        <f t="shared" si="106"/>
        <v>-1.1814635858365632E-4</v>
      </c>
      <c r="P1133">
        <v>36.685676999999998</v>
      </c>
      <c r="Q1133" s="35">
        <f t="shared" si="107"/>
        <v>-2.0988000303224608E-2</v>
      </c>
    </row>
    <row r="1134" spans="1:17" x14ac:dyDescent="0.4">
      <c r="A1134" s="87">
        <v>42191</v>
      </c>
      <c r="B1134">
        <v>51.266956</v>
      </c>
      <c r="C1134" s="31">
        <f t="shared" si="102"/>
        <v>1.320090079075492E-2</v>
      </c>
      <c r="D1134">
        <v>2068.7600000000002</v>
      </c>
      <c r="E1134" s="31">
        <f t="shared" si="103"/>
        <v>6.0809373731123603E-3</v>
      </c>
      <c r="G1134">
        <v>38.776668999999998</v>
      </c>
      <c r="H1134" s="35">
        <f t="shared" si="104"/>
        <v>7.0488261897895723E-3</v>
      </c>
      <c r="J1134">
        <v>56.5396</v>
      </c>
      <c r="K1134" s="35">
        <f t="shared" si="105"/>
        <v>7.9628260546590352E-3</v>
      </c>
      <c r="M1134">
        <v>42.290000999999997</v>
      </c>
      <c r="N1134" s="35">
        <f t="shared" si="106"/>
        <v>4.2563252717824915E-3</v>
      </c>
      <c r="P1134">
        <v>35.915717999999998</v>
      </c>
      <c r="Q1134" s="35">
        <f t="shared" si="107"/>
        <v>-1.8562012320065588E-2</v>
      </c>
    </row>
    <row r="1135" spans="1:17" x14ac:dyDescent="0.4">
      <c r="A1135" s="87">
        <v>42192</v>
      </c>
      <c r="B1135">
        <v>51.943725999999998</v>
      </c>
      <c r="C1135" s="31">
        <f t="shared" si="102"/>
        <v>-1.8150680988883981E-2</v>
      </c>
      <c r="D1135">
        <v>2081.34</v>
      </c>
      <c r="E1135" s="31">
        <f t="shared" si="103"/>
        <v>-1.6652733335255212E-2</v>
      </c>
      <c r="G1135">
        <v>39.049999</v>
      </c>
      <c r="H1135" s="35">
        <f t="shared" si="104"/>
        <v>-2.4925250318188274E-2</v>
      </c>
      <c r="J1135">
        <v>56.989815</v>
      </c>
      <c r="K1135" s="35">
        <f t="shared" si="105"/>
        <v>-1.4318453218351412E-2</v>
      </c>
      <c r="M1135">
        <v>42.470001000000003</v>
      </c>
      <c r="N1135" s="35">
        <f t="shared" si="106"/>
        <v>-6.475182329287045E-3</v>
      </c>
      <c r="P1135">
        <v>35.249049999999997</v>
      </c>
      <c r="Q1135" s="35">
        <f t="shared" si="107"/>
        <v>-1.2253464986999583E-2</v>
      </c>
    </row>
    <row r="1136" spans="1:17" x14ac:dyDescent="0.4">
      <c r="A1136" s="87">
        <v>42193</v>
      </c>
      <c r="B1136">
        <v>51.000912</v>
      </c>
      <c r="C1136" s="31">
        <f t="shared" si="102"/>
        <v>1.5558349231088368E-3</v>
      </c>
      <c r="D1136">
        <v>2046.68</v>
      </c>
      <c r="E1136" s="31">
        <f t="shared" si="103"/>
        <v>2.2622002462524098E-3</v>
      </c>
      <c r="G1136">
        <v>38.076667999999998</v>
      </c>
      <c r="H1136" s="35">
        <f t="shared" si="104"/>
        <v>1.3919258901540537E-2</v>
      </c>
      <c r="J1136">
        <v>56.173808999999999</v>
      </c>
      <c r="K1136" s="35">
        <f t="shared" si="105"/>
        <v>-8.5154987442634857E-3</v>
      </c>
      <c r="M1136">
        <v>42.195</v>
      </c>
      <c r="N1136" s="35">
        <f t="shared" si="106"/>
        <v>1.1849508235572859E-3</v>
      </c>
      <c r="P1136">
        <v>34.817126999999999</v>
      </c>
      <c r="Q1136" s="35">
        <f t="shared" si="107"/>
        <v>4.8541340013494097E-3</v>
      </c>
    </row>
    <row r="1137" spans="1:17" x14ac:dyDescent="0.4">
      <c r="A1137" s="87">
        <v>42194</v>
      </c>
      <c r="B1137">
        <v>51.080261</v>
      </c>
      <c r="C1137" s="31">
        <f t="shared" si="102"/>
        <v>9.8683520822260441E-3</v>
      </c>
      <c r="D1137">
        <v>2051.31</v>
      </c>
      <c r="E1137" s="31">
        <f t="shared" si="103"/>
        <v>1.2338456888524868E-2</v>
      </c>
      <c r="G1137">
        <v>38.606667000000002</v>
      </c>
      <c r="H1137" s="35">
        <f t="shared" si="104"/>
        <v>2.659291981874521E-2</v>
      </c>
      <c r="J1137">
        <v>55.695461000000002</v>
      </c>
      <c r="K1137" s="35">
        <f t="shared" si="105"/>
        <v>2.8629011617302091E-2</v>
      </c>
      <c r="M1137">
        <v>42.244999</v>
      </c>
      <c r="N1137" s="35">
        <f t="shared" si="106"/>
        <v>2.0712510846550146E-2</v>
      </c>
      <c r="P1137">
        <v>34.986134</v>
      </c>
      <c r="Q1137" s="35">
        <f t="shared" si="107"/>
        <v>3.8378947499600857E-2</v>
      </c>
    </row>
    <row r="1138" spans="1:17" x14ac:dyDescent="0.4">
      <c r="A1138" s="87">
        <v>42195</v>
      </c>
      <c r="B1138">
        <v>51.584339</v>
      </c>
      <c r="C1138" s="31">
        <f t="shared" si="102"/>
        <v>1.7101256255314223E-2</v>
      </c>
      <c r="D1138">
        <v>2076.62</v>
      </c>
      <c r="E1138" s="31">
        <f t="shared" si="103"/>
        <v>1.1066059269389691E-2</v>
      </c>
      <c r="G1138">
        <v>39.633330999999998</v>
      </c>
      <c r="H1138" s="35">
        <f t="shared" si="104"/>
        <v>9.1674101276019247E-3</v>
      </c>
      <c r="J1138">
        <v>57.289966999999997</v>
      </c>
      <c r="K1138" s="35">
        <f t="shared" si="105"/>
        <v>1.9318722944979178E-2</v>
      </c>
      <c r="M1138">
        <v>43.119999</v>
      </c>
      <c r="N1138" s="35">
        <f t="shared" si="106"/>
        <v>3.6062152969901499E-2</v>
      </c>
      <c r="P1138">
        <v>36.328865</v>
      </c>
      <c r="Q1138" s="35">
        <f t="shared" si="107"/>
        <v>-3.3600279006790819E-3</v>
      </c>
    </row>
    <row r="1139" spans="1:17" x14ac:dyDescent="0.4">
      <c r="A1139" s="87">
        <v>42198</v>
      </c>
      <c r="B1139">
        <v>52.466495999999999</v>
      </c>
      <c r="C1139" s="31">
        <f t="shared" si="102"/>
        <v>-6.2304522871124745E-4</v>
      </c>
      <c r="D1139">
        <v>2099.6</v>
      </c>
      <c r="E1139" s="31">
        <f t="shared" si="103"/>
        <v>4.4532291865116737E-3</v>
      </c>
      <c r="G1139">
        <v>39.996665999999998</v>
      </c>
      <c r="H1139" s="35">
        <f t="shared" si="104"/>
        <v>-2.0001167097276618E-3</v>
      </c>
      <c r="J1139">
        <v>58.396735999999997</v>
      </c>
      <c r="K1139" s="35">
        <f t="shared" si="105"/>
        <v>1.7670165675013575E-3</v>
      </c>
      <c r="M1139">
        <v>44.674999</v>
      </c>
      <c r="N1139" s="35">
        <f t="shared" si="106"/>
        <v>-6.155500977179631E-3</v>
      </c>
      <c r="P1139">
        <v>36.206798999999997</v>
      </c>
      <c r="Q1139" s="35">
        <f t="shared" si="107"/>
        <v>1.0373466044319929E-3</v>
      </c>
    </row>
    <row r="1140" spans="1:17" x14ac:dyDescent="0.4">
      <c r="A1140" s="87">
        <v>42199</v>
      </c>
      <c r="B1140">
        <v>52.433807000000002</v>
      </c>
      <c r="C1140" s="31">
        <f t="shared" si="102"/>
        <v>-3.9164808307739669E-3</v>
      </c>
      <c r="D1140">
        <v>2108.9499999999998</v>
      </c>
      <c r="E1140" s="31">
        <f t="shared" si="103"/>
        <v>-7.349628962278514E-4</v>
      </c>
      <c r="G1140">
        <v>39.916668000000001</v>
      </c>
      <c r="H1140" s="35">
        <f t="shared" si="104"/>
        <v>-5.5115071227889922E-3</v>
      </c>
      <c r="J1140">
        <v>58.499924</v>
      </c>
      <c r="K1140" s="35">
        <f t="shared" si="105"/>
        <v>-9.2992770383770167E-3</v>
      </c>
      <c r="M1140">
        <v>44.400002000000001</v>
      </c>
      <c r="N1140" s="35">
        <f t="shared" si="106"/>
        <v>-5.8559231596430452E-3</v>
      </c>
      <c r="P1140">
        <v>36.244357999999998</v>
      </c>
      <c r="Q1140" s="35">
        <f t="shared" si="107"/>
        <v>-6.2176021989408222E-3</v>
      </c>
    </row>
    <row r="1141" spans="1:17" x14ac:dyDescent="0.4">
      <c r="A1141" s="87">
        <v>42200</v>
      </c>
      <c r="B1141">
        <v>52.228451</v>
      </c>
      <c r="C1141" s="31">
        <f t="shared" si="102"/>
        <v>3.9318799632790538E-3</v>
      </c>
      <c r="D1141">
        <v>2107.4</v>
      </c>
      <c r="E1141" s="31">
        <f t="shared" si="103"/>
        <v>8.0146151656068487E-3</v>
      </c>
      <c r="G1141">
        <v>39.696666999999998</v>
      </c>
      <c r="H1141" s="35">
        <f t="shared" si="104"/>
        <v>1.3771055388604903E-2</v>
      </c>
      <c r="J1141">
        <v>57.955916999999999</v>
      </c>
      <c r="K1141" s="35">
        <f t="shared" si="105"/>
        <v>-2.2659291198860562E-3</v>
      </c>
      <c r="M1141">
        <v>44.139999000000003</v>
      </c>
      <c r="N1141" s="35">
        <f t="shared" si="106"/>
        <v>-3.3189851227681345E-2</v>
      </c>
      <c r="P1141">
        <v>36.019005</v>
      </c>
      <c r="Q1141" s="35">
        <f t="shared" si="107"/>
        <v>1.7726863915313529E-2</v>
      </c>
    </row>
    <row r="1142" spans="1:17" x14ac:dyDescent="0.4">
      <c r="A1142" s="87">
        <v>42201</v>
      </c>
      <c r="B1142">
        <v>52.433807000000002</v>
      </c>
      <c r="C1142" s="31">
        <f t="shared" si="102"/>
        <v>4.0949534715265046E-3</v>
      </c>
      <c r="D1142">
        <v>2124.29</v>
      </c>
      <c r="E1142" s="31">
        <f t="shared" si="103"/>
        <v>1.106251971246821E-3</v>
      </c>
      <c r="G1142">
        <v>40.243332000000002</v>
      </c>
      <c r="H1142" s="35">
        <f t="shared" si="104"/>
        <v>4.3071980222710938E-3</v>
      </c>
      <c r="J1142">
        <v>57.824593</v>
      </c>
      <c r="K1142" s="35">
        <f t="shared" si="105"/>
        <v>-9.570028447930392E-3</v>
      </c>
      <c r="M1142">
        <v>42.674999</v>
      </c>
      <c r="N1142" s="35">
        <f t="shared" si="106"/>
        <v>2.1909830624717699E-2</v>
      </c>
      <c r="P1142">
        <v>36.657508999999997</v>
      </c>
      <c r="Q1142" s="35">
        <f t="shared" si="107"/>
        <v>-9.7337492299326023E-3</v>
      </c>
    </row>
    <row r="1143" spans="1:17" x14ac:dyDescent="0.4">
      <c r="A1143" s="87">
        <v>42202</v>
      </c>
      <c r="B1143">
        <v>52.648521000000002</v>
      </c>
      <c r="C1143" s="31">
        <f t="shared" si="102"/>
        <v>2.9254952859928416E-3</v>
      </c>
      <c r="D1143">
        <v>2126.64</v>
      </c>
      <c r="E1143" s="31">
        <f t="shared" si="103"/>
        <v>7.7116954444585238E-4</v>
      </c>
      <c r="G1143">
        <v>40.416668000000001</v>
      </c>
      <c r="H1143" s="35">
        <f t="shared" si="104"/>
        <v>2.028865912449785E-2</v>
      </c>
      <c r="J1143">
        <v>57.271210000000004</v>
      </c>
      <c r="K1143" s="35">
        <f t="shared" si="105"/>
        <v>7.0422119595516955E-3</v>
      </c>
      <c r="M1143">
        <v>43.610000999999997</v>
      </c>
      <c r="N1143" s="35">
        <f t="shared" si="106"/>
        <v>1.9834831005851216E-2</v>
      </c>
      <c r="P1143">
        <v>36.300694</v>
      </c>
      <c r="Q1143" s="35">
        <f t="shared" si="107"/>
        <v>-9.8291233770901685E-3</v>
      </c>
    </row>
    <row r="1144" spans="1:17" x14ac:dyDescent="0.4">
      <c r="A1144" s="87">
        <v>42205</v>
      </c>
      <c r="B1144">
        <v>52.802543999999997</v>
      </c>
      <c r="C1144" s="31">
        <f t="shared" si="102"/>
        <v>-1.2375540087613606E-3</v>
      </c>
      <c r="D1144">
        <v>2128.2800000000002</v>
      </c>
      <c r="E1144" s="31">
        <f t="shared" si="103"/>
        <v>-4.2616573007311833E-3</v>
      </c>
      <c r="G1144">
        <v>41.236668000000002</v>
      </c>
      <c r="H1144" s="35">
        <f t="shared" si="104"/>
        <v>1.3580073928378395E-2</v>
      </c>
      <c r="J1144">
        <v>57.674526</v>
      </c>
      <c r="K1144" s="35">
        <f t="shared" si="105"/>
        <v>-1.4637138066812532E-3</v>
      </c>
      <c r="M1144">
        <v>44.474997999999999</v>
      </c>
      <c r="N1144" s="35">
        <f t="shared" si="106"/>
        <v>-6.8577855810133979E-3</v>
      </c>
      <c r="P1144">
        <v>35.943890000000003</v>
      </c>
      <c r="Q1144" s="35">
        <f t="shared" si="107"/>
        <v>2.0898544926550695E-2</v>
      </c>
    </row>
    <row r="1145" spans="1:17" x14ac:dyDescent="0.4">
      <c r="A1145" s="87">
        <v>42206</v>
      </c>
      <c r="B1145">
        <v>52.737197999999999</v>
      </c>
      <c r="C1145" s="31">
        <f t="shared" si="102"/>
        <v>9.7352347009411252E-3</v>
      </c>
      <c r="D1145">
        <v>2119.21</v>
      </c>
      <c r="E1145" s="31">
        <f t="shared" si="103"/>
        <v>-2.3876822023300879E-3</v>
      </c>
      <c r="G1145">
        <v>41.796664999999997</v>
      </c>
      <c r="H1145" s="35">
        <f t="shared" si="104"/>
        <v>6.2206398524858406E-3</v>
      </c>
      <c r="J1145">
        <v>57.590107000000003</v>
      </c>
      <c r="K1145" s="35">
        <f t="shared" si="105"/>
        <v>3.5831848688872817E-3</v>
      </c>
      <c r="M1145">
        <v>44.169998</v>
      </c>
      <c r="N1145" s="35">
        <f t="shared" si="106"/>
        <v>1.1659565843765719E-2</v>
      </c>
      <c r="P1145">
        <v>36.695065</v>
      </c>
      <c r="Q1145" s="35">
        <f t="shared" si="107"/>
        <v>-2.0470327549495086E-3</v>
      </c>
    </row>
    <row r="1146" spans="1:17" x14ac:dyDescent="0.4">
      <c r="A1146" s="87">
        <v>42207</v>
      </c>
      <c r="B1146">
        <v>53.250607000000002</v>
      </c>
      <c r="C1146" s="31">
        <f t="shared" si="102"/>
        <v>-7.8872340366001065E-4</v>
      </c>
      <c r="D1146">
        <v>2114.15</v>
      </c>
      <c r="E1146" s="31">
        <f t="shared" si="103"/>
        <v>-5.6760400160821133E-3</v>
      </c>
      <c r="G1146">
        <v>42.056666999999997</v>
      </c>
      <c r="H1146" s="35">
        <f t="shared" si="104"/>
        <v>-2.346041829705614E-2</v>
      </c>
      <c r="J1146">
        <v>57.796463000000003</v>
      </c>
      <c r="K1146" s="35">
        <f t="shared" si="105"/>
        <v>-1.9312064130983228E-2</v>
      </c>
      <c r="M1146">
        <v>44.685001</v>
      </c>
      <c r="N1146" s="35">
        <f t="shared" si="106"/>
        <v>7.3402683822251763E-2</v>
      </c>
      <c r="P1146">
        <v>36.619948999999998</v>
      </c>
      <c r="Q1146" s="35">
        <f t="shared" si="107"/>
        <v>9.743541696357931E-3</v>
      </c>
    </row>
    <row r="1147" spans="1:17" x14ac:dyDescent="0.4">
      <c r="A1147" s="87">
        <v>42208</v>
      </c>
      <c r="B1147">
        <v>53.208607000000001</v>
      </c>
      <c r="C1147" s="31">
        <f t="shared" si="102"/>
        <v>-8.8596380656986804E-3</v>
      </c>
      <c r="D1147">
        <v>2102.15</v>
      </c>
      <c r="E1147" s="31">
        <f t="shared" si="103"/>
        <v>-1.0703327545608068E-2</v>
      </c>
      <c r="G1147">
        <v>41.07</v>
      </c>
      <c r="H1147" s="35">
        <f t="shared" si="104"/>
        <v>-1.6232286340393935E-3</v>
      </c>
      <c r="J1147">
        <v>56.680294000000004</v>
      </c>
      <c r="K1147" s="35">
        <f t="shared" si="105"/>
        <v>-1.2245596326652852E-2</v>
      </c>
      <c r="M1147">
        <v>47.965000000000003</v>
      </c>
      <c r="N1147" s="35">
        <f t="shared" si="106"/>
        <v>1.2509538204940524E-3</v>
      </c>
      <c r="P1147">
        <v>36.976756999999999</v>
      </c>
      <c r="Q1147" s="35">
        <f t="shared" si="107"/>
        <v>-3.5549629190033739E-3</v>
      </c>
    </row>
    <row r="1148" spans="1:17" x14ac:dyDescent="0.4">
      <c r="A1148" s="87">
        <v>42209</v>
      </c>
      <c r="B1148">
        <v>52.737197999999999</v>
      </c>
      <c r="C1148" s="31">
        <f t="shared" si="102"/>
        <v>-1.1151540512258572E-2</v>
      </c>
      <c r="D1148">
        <v>2079.65</v>
      </c>
      <c r="E1148" s="31">
        <f t="shared" si="103"/>
        <v>-5.7750102180656442E-3</v>
      </c>
      <c r="G1148">
        <v>41.003334000000002</v>
      </c>
      <c r="H1148" s="35">
        <f t="shared" si="104"/>
        <v>-1.0161807817871623E-2</v>
      </c>
      <c r="J1148">
        <v>55.98621</v>
      </c>
      <c r="K1148" s="35">
        <f t="shared" si="105"/>
        <v>-1.5748020807266679E-2</v>
      </c>
      <c r="M1148">
        <v>48.025002000000001</v>
      </c>
      <c r="N1148" s="35">
        <f t="shared" si="106"/>
        <v>3.9562309648629012E-3</v>
      </c>
      <c r="P1148">
        <v>36.845306000000001</v>
      </c>
      <c r="Q1148" s="35">
        <f t="shared" si="107"/>
        <v>-5.0969043383708992E-3</v>
      </c>
    </row>
    <row r="1149" spans="1:17" x14ac:dyDescent="0.4">
      <c r="A1149" s="87">
        <v>42212</v>
      </c>
      <c r="B1149">
        <v>52.149096999999998</v>
      </c>
      <c r="C1149" s="31">
        <f t="shared" si="102"/>
        <v>1.5573385671472021E-2</v>
      </c>
      <c r="D1149">
        <v>2067.64</v>
      </c>
      <c r="E1149" s="31">
        <f t="shared" si="103"/>
        <v>1.2386102029366877E-2</v>
      </c>
      <c r="G1149">
        <v>40.586666000000001</v>
      </c>
      <c r="H1149" s="35">
        <f t="shared" si="104"/>
        <v>2.2913929417114471E-2</v>
      </c>
      <c r="J1149">
        <v>55.104537999999998</v>
      </c>
      <c r="K1149" s="35">
        <f t="shared" si="105"/>
        <v>2.297857936854495E-2</v>
      </c>
      <c r="M1149">
        <v>48.215000000000003</v>
      </c>
      <c r="N1149" s="35">
        <f t="shared" si="106"/>
        <v>1.4725687026858784E-2</v>
      </c>
      <c r="P1149">
        <v>36.657508999999997</v>
      </c>
      <c r="Q1149" s="35">
        <f t="shared" si="107"/>
        <v>1.1526669747254251E-2</v>
      </c>
    </row>
    <row r="1150" spans="1:17" x14ac:dyDescent="0.4">
      <c r="A1150" s="87">
        <v>42213</v>
      </c>
      <c r="B1150">
        <v>52.961235000000002</v>
      </c>
      <c r="C1150" s="31">
        <f t="shared" si="102"/>
        <v>1.277857285616546E-2</v>
      </c>
      <c r="D1150">
        <v>2093.25</v>
      </c>
      <c r="E1150" s="31">
        <f t="shared" si="103"/>
        <v>7.3187626895975938E-3</v>
      </c>
      <c r="G1150">
        <v>41.516666000000001</v>
      </c>
      <c r="H1150" s="35">
        <f t="shared" si="104"/>
        <v>3.1232421216096731E-2</v>
      </c>
      <c r="J1150">
        <v>56.370761999999999</v>
      </c>
      <c r="K1150" s="35">
        <f t="shared" si="105"/>
        <v>2.1464531559818201E-2</v>
      </c>
      <c r="M1150">
        <v>48.924999</v>
      </c>
      <c r="N1150" s="35">
        <f t="shared" si="106"/>
        <v>9.9131529874941209E-3</v>
      </c>
      <c r="P1150">
        <v>37.080047999999998</v>
      </c>
      <c r="Q1150" s="35">
        <f t="shared" si="107"/>
        <v>8.103225756342123E-3</v>
      </c>
    </row>
    <row r="1151" spans="1:17" x14ac:dyDescent="0.4">
      <c r="A1151" s="87">
        <v>42214</v>
      </c>
      <c r="B1151">
        <v>53.638004000000002</v>
      </c>
      <c r="C1151" s="31">
        <f t="shared" si="102"/>
        <v>7.8317604808701691E-4</v>
      </c>
      <c r="D1151">
        <v>2108.5700000000002</v>
      </c>
      <c r="E1151" s="31">
        <f t="shared" si="103"/>
        <v>2.8455303831480779E-5</v>
      </c>
      <c r="G1151">
        <v>42.813332000000003</v>
      </c>
      <c r="H1151" s="35">
        <f t="shared" si="104"/>
        <v>0.15999693740258283</v>
      </c>
      <c r="J1151">
        <v>57.580734</v>
      </c>
      <c r="K1151" s="35">
        <f t="shared" si="105"/>
        <v>2.0361463263042175E-2</v>
      </c>
      <c r="M1151">
        <v>49.41</v>
      </c>
      <c r="N1151" s="35">
        <f t="shared" si="106"/>
        <v>4.6549079133779911E-3</v>
      </c>
      <c r="P1151">
        <v>37.380516</v>
      </c>
      <c r="Q1151" s="35">
        <f t="shared" si="107"/>
        <v>1.2810898597547495E-2</v>
      </c>
    </row>
    <row r="1152" spans="1:17" x14ac:dyDescent="0.4">
      <c r="A1152" s="87">
        <v>42215</v>
      </c>
      <c r="B1152">
        <v>53.680011999999998</v>
      </c>
      <c r="C1152" s="31">
        <f t="shared" si="102"/>
        <v>1.8261918421329972E-3</v>
      </c>
      <c r="D1152">
        <v>2108.63</v>
      </c>
      <c r="E1152" s="31">
        <f t="shared" si="103"/>
        <v>-2.2716171163266971E-3</v>
      </c>
      <c r="G1152">
        <v>49.663333999999999</v>
      </c>
      <c r="H1152" s="35">
        <f t="shared" si="104"/>
        <v>9.7993421061904878E-3</v>
      </c>
      <c r="J1152">
        <v>58.753162000000003</v>
      </c>
      <c r="K1152" s="35">
        <f t="shared" si="105"/>
        <v>0.14208188488646778</v>
      </c>
      <c r="M1152">
        <v>49.639999000000003</v>
      </c>
      <c r="N1152" s="35">
        <f t="shared" si="106"/>
        <v>5.0366640821232749E-4</v>
      </c>
      <c r="P1152">
        <v>37.859394000000002</v>
      </c>
      <c r="Q1152" s="35">
        <f t="shared" si="107"/>
        <v>1.5128847545737286E-2</v>
      </c>
    </row>
    <row r="1153" spans="1:17" x14ac:dyDescent="0.4">
      <c r="A1153" s="87">
        <v>42216</v>
      </c>
      <c r="B1153">
        <v>53.778041999999999</v>
      </c>
      <c r="C1153" s="31">
        <f t="shared" si="102"/>
        <v>-3.3851920454820435E-3</v>
      </c>
      <c r="D1153">
        <v>2103.84</v>
      </c>
      <c r="E1153" s="31">
        <f t="shared" si="103"/>
        <v>-2.7568636398206049E-3</v>
      </c>
      <c r="G1153">
        <v>50.150002000000001</v>
      </c>
      <c r="H1153" s="35">
        <f t="shared" si="104"/>
        <v>-1.1964167020372221E-2</v>
      </c>
      <c r="J1153">
        <v>67.100921999999997</v>
      </c>
      <c r="K1153" s="35">
        <f t="shared" si="105"/>
        <v>-9.5750666436446238E-2</v>
      </c>
      <c r="M1153">
        <v>49.665000999999997</v>
      </c>
      <c r="N1153" s="35">
        <f t="shared" si="106"/>
        <v>-1.0772173345974495E-2</v>
      </c>
      <c r="P1153">
        <v>38.432163000000003</v>
      </c>
      <c r="Q1153" s="35">
        <f t="shared" si="107"/>
        <v>-5.6192777908440922E-3</v>
      </c>
    </row>
    <row r="1154" spans="1:17" x14ac:dyDescent="0.4">
      <c r="A1154" s="87">
        <v>42219</v>
      </c>
      <c r="B1154">
        <v>53.595993</v>
      </c>
      <c r="C1154" s="31">
        <f t="shared" si="102"/>
        <v>8.1861903370276084E-3</v>
      </c>
      <c r="D1154">
        <v>2098.04</v>
      </c>
      <c r="E1154" s="31">
        <f t="shared" si="103"/>
        <v>-2.2497187851517608E-3</v>
      </c>
      <c r="G1154">
        <v>49.549999</v>
      </c>
      <c r="H1154" s="35">
        <f t="shared" si="104"/>
        <v>3.5317861459492665E-2</v>
      </c>
      <c r="J1154">
        <v>60.675964</v>
      </c>
      <c r="K1154" s="35">
        <f t="shared" si="105"/>
        <v>1.0820594461424557E-3</v>
      </c>
      <c r="M1154">
        <v>49.130001</v>
      </c>
      <c r="N1154" s="35">
        <f t="shared" si="106"/>
        <v>1.1092977588174681E-2</v>
      </c>
      <c r="P1154">
        <v>38.216202000000003</v>
      </c>
      <c r="Q1154" s="35">
        <f t="shared" si="107"/>
        <v>-3.6854264063185507E-3</v>
      </c>
    </row>
    <row r="1155" spans="1:17" x14ac:dyDescent="0.4">
      <c r="A1155" s="87">
        <v>42220</v>
      </c>
      <c r="B1155">
        <v>54.034739999999999</v>
      </c>
      <c r="C1155" s="31">
        <f t="shared" ref="C1155:C1218" si="108">(B1156-B1155)/B1155</f>
        <v>8.4650356418851814E-3</v>
      </c>
      <c r="D1155">
        <v>2093.3200000000002</v>
      </c>
      <c r="E1155" s="31">
        <f t="shared" ref="E1155:E1218" si="109">(D1156-D1155)/D1155</f>
        <v>3.1146695201880177E-3</v>
      </c>
      <c r="G1155">
        <v>51.299999</v>
      </c>
      <c r="H1155" s="35">
        <f t="shared" ref="H1155:H1218" si="110">(G1156-G1155)/G1155</f>
        <v>4.1520488138800937E-2</v>
      </c>
      <c r="J1155">
        <v>60.741619</v>
      </c>
      <c r="K1155" s="35">
        <f t="shared" ref="K1155:K1218" si="111">(J1156-J1155)/J1155</f>
        <v>1.8684240207690255E-2</v>
      </c>
      <c r="M1155">
        <v>49.674999</v>
      </c>
      <c r="N1155" s="35">
        <f t="shared" ref="N1155:N1218" si="112">(M1156-M1155)/M1155</f>
        <v>1.7010589169815654E-2</v>
      </c>
      <c r="P1155">
        <v>38.075358999999999</v>
      </c>
      <c r="Q1155" s="35">
        <f t="shared" ref="Q1155:Q1218" si="113">(P1156-P1155)/P1155</f>
        <v>-3.2060104804264825E-3</v>
      </c>
    </row>
    <row r="1156" spans="1:17" x14ac:dyDescent="0.4">
      <c r="A1156" s="87">
        <v>42221</v>
      </c>
      <c r="B1156">
        <v>54.492145999999998</v>
      </c>
      <c r="C1156" s="31">
        <f t="shared" si="108"/>
        <v>-1.3961369772443877E-2</v>
      </c>
      <c r="D1156">
        <v>2099.84</v>
      </c>
      <c r="E1156" s="31">
        <f t="shared" si="109"/>
        <v>-7.7529716549833315E-3</v>
      </c>
      <c r="G1156">
        <v>53.43</v>
      </c>
      <c r="H1156" s="35">
        <f t="shared" si="110"/>
        <v>-3.8305614823133098E-2</v>
      </c>
      <c r="J1156">
        <v>61.876530000000002</v>
      </c>
      <c r="K1156" s="35">
        <f t="shared" si="111"/>
        <v>6.0635268331950152E-3</v>
      </c>
      <c r="M1156">
        <v>50.52</v>
      </c>
      <c r="N1156" s="35">
        <f t="shared" si="112"/>
        <v>-2.8206631037212979E-2</v>
      </c>
      <c r="P1156">
        <v>37.953288999999998</v>
      </c>
      <c r="Q1156" s="35">
        <f t="shared" si="113"/>
        <v>-7.1745297225754186E-3</v>
      </c>
    </row>
    <row r="1157" spans="1:17" x14ac:dyDescent="0.4">
      <c r="A1157" s="87">
        <v>42222</v>
      </c>
      <c r="B1157">
        <v>53.731361</v>
      </c>
      <c r="C1157" s="31">
        <f t="shared" si="108"/>
        <v>-5.29897241947766E-3</v>
      </c>
      <c r="D1157">
        <v>2083.56</v>
      </c>
      <c r="E1157" s="31">
        <f t="shared" si="109"/>
        <v>-2.8748872122712002E-3</v>
      </c>
      <c r="G1157">
        <v>51.383330999999998</v>
      </c>
      <c r="H1157" s="35">
        <f t="shared" si="110"/>
        <v>-1.621771075915624E-3</v>
      </c>
      <c r="J1157">
        <v>62.251719999999999</v>
      </c>
      <c r="K1157" s="35">
        <f t="shared" si="111"/>
        <v>1.8682809085435757E-2</v>
      </c>
      <c r="M1157">
        <v>49.095001000000003</v>
      </c>
      <c r="N1157" s="35">
        <f t="shared" si="112"/>
        <v>-2.6479478022619863E-3</v>
      </c>
      <c r="P1157">
        <v>37.680992000000003</v>
      </c>
      <c r="Q1157" s="35">
        <f t="shared" si="113"/>
        <v>7.2263755688808471E-3</v>
      </c>
    </row>
    <row r="1158" spans="1:17" x14ac:dyDescent="0.4">
      <c r="A1158" s="87">
        <v>42223</v>
      </c>
      <c r="B1158">
        <v>53.446640000000002</v>
      </c>
      <c r="C1158" s="31">
        <f t="shared" si="108"/>
        <v>7.4231046142470541E-3</v>
      </c>
      <c r="D1158">
        <v>2077.5700000000002</v>
      </c>
      <c r="E1158" s="31">
        <f t="shared" si="109"/>
        <v>1.2808232694927087E-2</v>
      </c>
      <c r="G1158">
        <v>51.299999</v>
      </c>
      <c r="H1158" s="35">
        <f t="shared" si="110"/>
        <v>6.6926706957635357E-3</v>
      </c>
      <c r="J1158">
        <v>63.414757000000002</v>
      </c>
      <c r="K1158" s="35">
        <f t="shared" si="111"/>
        <v>-1.5677770396565604E-2</v>
      </c>
      <c r="M1158">
        <v>48.965000000000003</v>
      </c>
      <c r="N1158" s="35">
        <f t="shared" si="112"/>
        <v>8.3733278872663453E-3</v>
      </c>
      <c r="P1158">
        <v>37.953288999999998</v>
      </c>
      <c r="Q1158" s="35">
        <f t="shared" si="113"/>
        <v>8.1643517113893505E-3</v>
      </c>
    </row>
    <row r="1159" spans="1:17" x14ac:dyDescent="0.4">
      <c r="A1159" s="87">
        <v>42226</v>
      </c>
      <c r="B1159">
        <v>53.843380000000003</v>
      </c>
      <c r="C1159" s="31">
        <f t="shared" si="108"/>
        <v>-7.801924767724476E-3</v>
      </c>
      <c r="D1159">
        <v>2104.1799999999998</v>
      </c>
      <c r="E1159" s="31">
        <f t="shared" si="109"/>
        <v>-9.557167162504954E-3</v>
      </c>
      <c r="G1159">
        <v>51.643332999999998</v>
      </c>
      <c r="H1159" s="35">
        <f t="shared" si="110"/>
        <v>1.6910856624997507E-2</v>
      </c>
      <c r="J1159">
        <v>62.420555</v>
      </c>
      <c r="K1159" s="35">
        <f t="shared" si="111"/>
        <v>-5.5599153195610403E-3</v>
      </c>
      <c r="M1159">
        <v>49.375</v>
      </c>
      <c r="N1159" s="35">
        <f t="shared" si="112"/>
        <v>3.4429974683544231E-3</v>
      </c>
      <c r="P1159">
        <v>38.263153000000003</v>
      </c>
      <c r="Q1159" s="35">
        <f t="shared" si="113"/>
        <v>-2.8957101365901572E-2</v>
      </c>
    </row>
    <row r="1160" spans="1:17" x14ac:dyDescent="0.4">
      <c r="A1160" s="87">
        <v>42227</v>
      </c>
      <c r="B1160">
        <v>53.423298000000003</v>
      </c>
      <c r="C1160" s="31">
        <f t="shared" si="108"/>
        <v>-1.2231124330811636E-2</v>
      </c>
      <c r="D1160">
        <v>2084.0700000000002</v>
      </c>
      <c r="E1160" s="31">
        <f t="shared" si="109"/>
        <v>9.5006405734932996E-4</v>
      </c>
      <c r="G1160">
        <v>52.516666000000001</v>
      </c>
      <c r="H1160" s="35">
        <f t="shared" si="110"/>
        <v>-5.4585795678651801E-2</v>
      </c>
      <c r="J1160">
        <v>62.073501999999998</v>
      </c>
      <c r="K1160" s="35">
        <f t="shared" si="111"/>
        <v>-2.6443086777994177E-2</v>
      </c>
      <c r="M1160">
        <v>49.544998</v>
      </c>
      <c r="N1160" s="35">
        <f t="shared" si="112"/>
        <v>-1.332122366822977E-2</v>
      </c>
      <c r="P1160">
        <v>37.155163000000002</v>
      </c>
      <c r="Q1160" s="35">
        <f t="shared" si="113"/>
        <v>-1.819569463334083E-2</v>
      </c>
    </row>
    <row r="1161" spans="1:17" x14ac:dyDescent="0.4">
      <c r="A1161" s="87">
        <v>42228</v>
      </c>
      <c r="B1161">
        <v>52.769871000000002</v>
      </c>
      <c r="C1161" s="31">
        <f t="shared" si="108"/>
        <v>4.7762292236795192E-3</v>
      </c>
      <c r="D1161">
        <v>2086.0500000000002</v>
      </c>
      <c r="E1161" s="31">
        <f t="shared" si="109"/>
        <v>-1.2751372210638809E-3</v>
      </c>
      <c r="G1161">
        <v>49.650002000000001</v>
      </c>
      <c r="H1161" s="35">
        <f t="shared" si="110"/>
        <v>2.4303422988784591E-2</v>
      </c>
      <c r="J1161">
        <v>60.432087000000003</v>
      </c>
      <c r="K1161" s="35">
        <f t="shared" si="111"/>
        <v>9.6228846109517648E-3</v>
      </c>
      <c r="M1161">
        <v>48.884998000000003</v>
      </c>
      <c r="N1161" s="35">
        <f t="shared" si="112"/>
        <v>1.6671842760431273E-2</v>
      </c>
      <c r="P1161">
        <v>36.479098999999998</v>
      </c>
      <c r="Q1161" s="35">
        <f t="shared" si="113"/>
        <v>-3.6035429493474595E-3</v>
      </c>
    </row>
    <row r="1162" spans="1:17" x14ac:dyDescent="0.4">
      <c r="A1162" s="87">
        <v>42229</v>
      </c>
      <c r="B1162">
        <v>53.021912</v>
      </c>
      <c r="C1162" s="31">
        <f t="shared" si="108"/>
        <v>6.6900831490195574E-3</v>
      </c>
      <c r="D1162">
        <v>2083.39</v>
      </c>
      <c r="E1162" s="31">
        <f t="shared" si="109"/>
        <v>3.9118935964942191E-3</v>
      </c>
      <c r="G1162">
        <v>50.856667000000002</v>
      </c>
      <c r="H1162" s="35">
        <f t="shared" si="110"/>
        <v>6.2921740427856919E-3</v>
      </c>
      <c r="J1162">
        <v>61.013618000000001</v>
      </c>
      <c r="K1162" s="35">
        <f t="shared" si="111"/>
        <v>7.2252394539199325E-3</v>
      </c>
      <c r="M1162">
        <v>49.700001</v>
      </c>
      <c r="N1162" s="35">
        <f t="shared" si="112"/>
        <v>8.5512875543000428E-3</v>
      </c>
      <c r="P1162">
        <v>36.347645</v>
      </c>
      <c r="Q1162" s="35">
        <f t="shared" si="113"/>
        <v>-3.3580992661285248E-3</v>
      </c>
    </row>
    <row r="1163" spans="1:17" x14ac:dyDescent="0.4">
      <c r="A1163" s="87">
        <v>42230</v>
      </c>
      <c r="B1163">
        <v>53.376632999999998</v>
      </c>
      <c r="C1163" s="31">
        <f t="shared" si="108"/>
        <v>5.4215296794760514E-3</v>
      </c>
      <c r="D1163">
        <v>2091.54</v>
      </c>
      <c r="E1163" s="31">
        <f t="shared" si="109"/>
        <v>5.2114709735410708E-3</v>
      </c>
      <c r="G1163">
        <v>51.176665999999997</v>
      </c>
      <c r="H1163" s="35">
        <f t="shared" si="110"/>
        <v>1.7390738193066361E-2</v>
      </c>
      <c r="J1163">
        <v>61.454456</v>
      </c>
      <c r="K1163" s="35">
        <f t="shared" si="111"/>
        <v>1.1294168806896607E-2</v>
      </c>
      <c r="M1163">
        <v>50.125</v>
      </c>
      <c r="N1163" s="35">
        <f t="shared" si="112"/>
        <v>4.8877605985037402E-3</v>
      </c>
      <c r="P1163">
        <v>36.225586</v>
      </c>
      <c r="Q1163" s="35">
        <f t="shared" si="113"/>
        <v>-1.4774778246513305E-2</v>
      </c>
    </row>
    <row r="1164" spans="1:17" x14ac:dyDescent="0.4">
      <c r="A1164" s="87">
        <v>42233</v>
      </c>
      <c r="B1164">
        <v>53.666015999999999</v>
      </c>
      <c r="C1164" s="31">
        <f t="shared" si="108"/>
        <v>-1.3917932719283443E-3</v>
      </c>
      <c r="D1164">
        <v>2102.44</v>
      </c>
      <c r="E1164" s="31">
        <f t="shared" si="109"/>
        <v>-2.6255208234242031E-3</v>
      </c>
      <c r="G1164">
        <v>52.066665999999998</v>
      </c>
      <c r="H1164" s="35">
        <f t="shared" si="110"/>
        <v>-1.1459635229956812E-2</v>
      </c>
      <c r="J1164">
        <v>62.148533</v>
      </c>
      <c r="K1164" s="35">
        <f t="shared" si="111"/>
        <v>8.7735779700544268E-3</v>
      </c>
      <c r="M1164">
        <v>50.369999</v>
      </c>
      <c r="N1164" s="35">
        <f t="shared" si="112"/>
        <v>-3.7720667812600164E-3</v>
      </c>
      <c r="P1164">
        <v>35.690361000000003</v>
      </c>
      <c r="Q1164" s="35">
        <f t="shared" si="113"/>
        <v>-1.6048170541060201E-2</v>
      </c>
    </row>
    <row r="1165" spans="1:17" x14ac:dyDescent="0.4">
      <c r="A1165" s="87">
        <v>42234</v>
      </c>
      <c r="B1165">
        <v>53.591324</v>
      </c>
      <c r="C1165" s="31">
        <f t="shared" si="108"/>
        <v>1.2194697783544548E-3</v>
      </c>
      <c r="D1165">
        <v>2096.92</v>
      </c>
      <c r="E1165" s="31">
        <f t="shared" si="109"/>
        <v>-8.254964424012334E-3</v>
      </c>
      <c r="G1165">
        <v>51.470001000000003</v>
      </c>
      <c r="H1165" s="35">
        <f t="shared" si="110"/>
        <v>-1.3923974860618344E-2</v>
      </c>
      <c r="J1165">
        <v>62.693798000000001</v>
      </c>
      <c r="K1165" s="35">
        <f t="shared" si="111"/>
        <v>-1.2745933816292391E-2</v>
      </c>
      <c r="M1165">
        <v>50.18</v>
      </c>
      <c r="N1165" s="35">
        <f t="shared" si="112"/>
        <v>-2.9892586687924106E-3</v>
      </c>
      <c r="P1165">
        <v>35.117595999999999</v>
      </c>
      <c r="Q1165" s="35">
        <f t="shared" si="113"/>
        <v>4.0106959485496493E-3</v>
      </c>
    </row>
    <row r="1166" spans="1:17" x14ac:dyDescent="0.4">
      <c r="A1166" s="87">
        <v>42235</v>
      </c>
      <c r="B1166">
        <v>53.656677000000002</v>
      </c>
      <c r="C1166" s="31">
        <f t="shared" si="108"/>
        <v>-2.3138574161049946E-2</v>
      </c>
      <c r="D1166">
        <v>2079.61</v>
      </c>
      <c r="E1166" s="31">
        <f t="shared" si="109"/>
        <v>-2.1100110116800797E-2</v>
      </c>
      <c r="G1166">
        <v>50.753334000000002</v>
      </c>
      <c r="H1166" s="35">
        <f t="shared" si="110"/>
        <v>-3.5531320957161196E-2</v>
      </c>
      <c r="J1166">
        <v>61.894706999999997</v>
      </c>
      <c r="K1166" s="35">
        <f t="shared" si="111"/>
        <v>-1.8833403638214102E-2</v>
      </c>
      <c r="M1166">
        <v>50.029998999999997</v>
      </c>
      <c r="N1166" s="35">
        <f t="shared" si="112"/>
        <v>-3.4079512973805903E-2</v>
      </c>
      <c r="P1166">
        <v>35.258442000000002</v>
      </c>
      <c r="Q1166" s="35">
        <f t="shared" si="113"/>
        <v>-1.8908351083692296E-2</v>
      </c>
    </row>
    <row r="1167" spans="1:17" x14ac:dyDescent="0.4">
      <c r="A1167" s="87">
        <v>42236</v>
      </c>
      <c r="B1167">
        <v>52.415137999999999</v>
      </c>
      <c r="C1167" s="31">
        <f t="shared" si="108"/>
        <v>-4.8352233661962264E-2</v>
      </c>
      <c r="D1167">
        <v>2035.73</v>
      </c>
      <c r="E1167" s="31">
        <f t="shared" si="109"/>
        <v>-3.1850982202944356E-2</v>
      </c>
      <c r="G1167">
        <v>48.950001</v>
      </c>
      <c r="H1167" s="35">
        <f t="shared" si="110"/>
        <v>-4.2356158480977409E-2</v>
      </c>
      <c r="J1167">
        <v>60.729019000000001</v>
      </c>
      <c r="K1167" s="35">
        <f t="shared" si="111"/>
        <v>-3.0495272778899987E-2</v>
      </c>
      <c r="M1167">
        <v>48.325001</v>
      </c>
      <c r="N1167" s="35">
        <f t="shared" si="112"/>
        <v>-6.8494607998042203E-2</v>
      </c>
      <c r="P1167">
        <v>34.591763</v>
      </c>
      <c r="Q1167" s="35">
        <f t="shared" si="113"/>
        <v>-2.7142877915761841E-3</v>
      </c>
    </row>
    <row r="1168" spans="1:17" x14ac:dyDescent="0.4">
      <c r="A1168" s="87">
        <v>42237</v>
      </c>
      <c r="B1168">
        <v>49.880749000000002</v>
      </c>
      <c r="C1168" s="31">
        <f t="shared" si="108"/>
        <v>-2.8071791784842658E-2</v>
      </c>
      <c r="D1168">
        <v>1970.89</v>
      </c>
      <c r="E1168" s="31">
        <f t="shared" si="109"/>
        <v>-3.9413665907280494E-2</v>
      </c>
      <c r="G1168">
        <v>46.876666999999998</v>
      </c>
      <c r="H1168" s="35">
        <f t="shared" si="110"/>
        <v>-7.21752465890972E-2</v>
      </c>
      <c r="J1168">
        <v>58.877071000000001</v>
      </c>
      <c r="K1168" s="35">
        <f t="shared" si="111"/>
        <v>-7.2169843503254477E-2</v>
      </c>
      <c r="M1168">
        <v>45.014999000000003</v>
      </c>
      <c r="N1168" s="35">
        <f t="shared" si="112"/>
        <v>-5.098296236772102E-2</v>
      </c>
      <c r="P1168">
        <v>34.497871000000004</v>
      </c>
      <c r="Q1168" s="35">
        <f t="shared" si="113"/>
        <v>9.52629801415842E-3</v>
      </c>
    </row>
    <row r="1169" spans="1:17" x14ac:dyDescent="0.4">
      <c r="A1169" s="87">
        <v>42240</v>
      </c>
      <c r="B1169">
        <v>48.480507000000003</v>
      </c>
      <c r="C1169" s="31">
        <f t="shared" si="108"/>
        <v>-3.2733156029082378E-3</v>
      </c>
      <c r="D1169">
        <v>1893.21</v>
      </c>
      <c r="E1169" s="31">
        <f t="shared" si="109"/>
        <v>-1.3522007595565277E-2</v>
      </c>
      <c r="G1169">
        <v>43.493332000000002</v>
      </c>
      <c r="H1169" s="35">
        <f t="shared" si="110"/>
        <v>1.1342796178503853E-2</v>
      </c>
      <c r="J1169">
        <v>54.627921999999998</v>
      </c>
      <c r="K1169" s="35">
        <f t="shared" si="111"/>
        <v>1.3422751097872656E-2</v>
      </c>
      <c r="M1169">
        <v>42.720001000000003</v>
      </c>
      <c r="N1169" s="35">
        <f t="shared" si="112"/>
        <v>1.8492438705701331E-2</v>
      </c>
      <c r="P1169">
        <v>34.826507999999997</v>
      </c>
      <c r="Q1169" s="35">
        <f t="shared" si="113"/>
        <v>-1.6175035406937042E-3</v>
      </c>
    </row>
    <row r="1170" spans="1:17" x14ac:dyDescent="0.4">
      <c r="A1170" s="87">
        <v>42241</v>
      </c>
      <c r="B1170">
        <v>48.321815000000001</v>
      </c>
      <c r="C1170" s="31">
        <f t="shared" si="108"/>
        <v>5.0516728314116514E-2</v>
      </c>
      <c r="D1170">
        <v>1867.61</v>
      </c>
      <c r="E1170" s="31">
        <f t="shared" si="109"/>
        <v>3.9033845395987435E-2</v>
      </c>
      <c r="G1170">
        <v>43.986668000000002</v>
      </c>
      <c r="H1170" s="35">
        <f t="shared" si="110"/>
        <v>4.0390965735345008E-2</v>
      </c>
      <c r="J1170">
        <v>55.361179</v>
      </c>
      <c r="K1170" s="35">
        <f t="shared" si="111"/>
        <v>3.3452177743541138E-2</v>
      </c>
      <c r="M1170">
        <v>43.509998000000003</v>
      </c>
      <c r="N1170" s="35">
        <f t="shared" si="112"/>
        <v>4.2978696528554121E-2</v>
      </c>
      <c r="P1170">
        <v>34.770175999999999</v>
      </c>
      <c r="Q1170" s="35">
        <f t="shared" si="113"/>
        <v>1.6202995348657417E-2</v>
      </c>
    </row>
    <row r="1171" spans="1:17" x14ac:dyDescent="0.4">
      <c r="A1171" s="87">
        <v>42242</v>
      </c>
      <c r="B1171">
        <v>50.762875000000001</v>
      </c>
      <c r="C1171" s="31">
        <f t="shared" si="108"/>
        <v>3.549119312095695E-2</v>
      </c>
      <c r="D1171">
        <v>1940.51</v>
      </c>
      <c r="E1171" s="31">
        <f t="shared" si="109"/>
        <v>2.429773616214299E-2</v>
      </c>
      <c r="G1171">
        <v>45.763331999999998</v>
      </c>
      <c r="H1171" s="35">
        <f t="shared" si="110"/>
        <v>3.9624212677520941E-2</v>
      </c>
      <c r="J1171">
        <v>57.213130999999997</v>
      </c>
      <c r="K1171" s="35">
        <f t="shared" si="111"/>
        <v>1.2980726400028727E-2</v>
      </c>
      <c r="M1171">
        <v>45.380001</v>
      </c>
      <c r="N1171" s="35">
        <f t="shared" si="112"/>
        <v>5.4319082099623654E-2</v>
      </c>
      <c r="P1171">
        <v>35.333556999999999</v>
      </c>
      <c r="Q1171" s="35">
        <f t="shared" si="113"/>
        <v>6.6436843593189266E-3</v>
      </c>
    </row>
    <row r="1172" spans="1:17" x14ac:dyDescent="0.4">
      <c r="A1172" s="87">
        <v>42243</v>
      </c>
      <c r="B1172">
        <v>52.564509999999999</v>
      </c>
      <c r="C1172" s="31">
        <f t="shared" si="108"/>
        <v>-1.0654146685662421E-3</v>
      </c>
      <c r="D1172">
        <v>1987.66</v>
      </c>
      <c r="E1172" s="31">
        <f t="shared" si="109"/>
        <v>6.0875602467213154E-4</v>
      </c>
      <c r="G1172">
        <v>47.576667999999998</v>
      </c>
      <c r="H1172" s="35">
        <f t="shared" si="110"/>
        <v>-5.2546765149673784E-3</v>
      </c>
      <c r="J1172">
        <v>57.955798999999999</v>
      </c>
      <c r="K1172" s="35">
        <f t="shared" si="111"/>
        <v>-1.6382933483498351E-2</v>
      </c>
      <c r="M1172">
        <v>47.845001000000003</v>
      </c>
      <c r="N1172" s="35">
        <f t="shared" si="112"/>
        <v>7.5243179533008454E-3</v>
      </c>
      <c r="P1172">
        <v>35.568302000000003</v>
      </c>
      <c r="Q1172" s="35">
        <f t="shared" si="113"/>
        <v>-7.9197483197257935E-3</v>
      </c>
    </row>
    <row r="1173" spans="1:17" x14ac:dyDescent="0.4">
      <c r="A1173" s="87">
        <v>42244</v>
      </c>
      <c r="B1173">
        <v>52.508507000000002</v>
      </c>
      <c r="C1173" s="31">
        <f t="shared" si="108"/>
        <v>-6.6669387495629957E-3</v>
      </c>
      <c r="D1173">
        <v>1988.87</v>
      </c>
      <c r="E1173" s="31">
        <f t="shared" si="109"/>
        <v>-8.391699809439445E-3</v>
      </c>
      <c r="G1173">
        <v>47.326667999999998</v>
      </c>
      <c r="H1173" s="35">
        <f t="shared" si="110"/>
        <v>-8.7336382945868707E-3</v>
      </c>
      <c r="J1173">
        <v>57.006312999999999</v>
      </c>
      <c r="K1173" s="35">
        <f t="shared" si="111"/>
        <v>1.2038333368446435E-2</v>
      </c>
      <c r="M1173">
        <v>48.205002</v>
      </c>
      <c r="N1173" s="35">
        <f t="shared" si="112"/>
        <v>-9.1277457057256685E-3</v>
      </c>
      <c r="P1173">
        <v>35.286610000000003</v>
      </c>
      <c r="Q1173" s="35">
        <f t="shared" si="113"/>
        <v>-2.1288245031189116E-3</v>
      </c>
    </row>
    <row r="1174" spans="1:17" x14ac:dyDescent="0.4">
      <c r="A1174" s="87">
        <v>42247</v>
      </c>
      <c r="B1174">
        <v>52.158436000000002</v>
      </c>
      <c r="C1174" s="31">
        <f t="shared" si="108"/>
        <v>-2.7919357091152137E-2</v>
      </c>
      <c r="D1174">
        <v>1972.18</v>
      </c>
      <c r="E1174" s="31">
        <f t="shared" si="109"/>
        <v>-2.9576407832956501E-2</v>
      </c>
      <c r="G1174">
        <v>46.913333999999999</v>
      </c>
      <c r="H1174" s="35">
        <f t="shared" si="110"/>
        <v>-2.9984353702083962E-2</v>
      </c>
      <c r="J1174">
        <v>57.692574</v>
      </c>
      <c r="K1174" s="35">
        <f t="shared" si="111"/>
        <v>-2.672312731271094E-2</v>
      </c>
      <c r="M1174">
        <v>47.764999000000003</v>
      </c>
      <c r="N1174" s="35">
        <f t="shared" si="112"/>
        <v>-2.4808898247857238E-2</v>
      </c>
      <c r="P1174">
        <v>35.211491000000002</v>
      </c>
      <c r="Q1174" s="35">
        <f t="shared" si="113"/>
        <v>-1.8400129662217452E-2</v>
      </c>
    </row>
    <row r="1175" spans="1:17" x14ac:dyDescent="0.4">
      <c r="A1175" s="87">
        <v>42248</v>
      </c>
      <c r="B1175">
        <v>50.702205999999997</v>
      </c>
      <c r="C1175" s="31">
        <f t="shared" si="108"/>
        <v>1.905556140890605E-2</v>
      </c>
      <c r="D1175">
        <v>1913.85</v>
      </c>
      <c r="E1175" s="31">
        <f t="shared" si="109"/>
        <v>1.829296966846931E-2</v>
      </c>
      <c r="G1175">
        <v>45.506667999999998</v>
      </c>
      <c r="H1175" s="35">
        <f t="shared" si="110"/>
        <v>2.0949259567850709E-2</v>
      </c>
      <c r="J1175">
        <v>56.150848000000003</v>
      </c>
      <c r="K1175" s="35">
        <f t="shared" si="111"/>
        <v>1.7578933091090588E-2</v>
      </c>
      <c r="M1175">
        <v>46.580002</v>
      </c>
      <c r="N1175" s="35">
        <f t="shared" si="112"/>
        <v>2.6620823245134251E-2</v>
      </c>
      <c r="P1175">
        <v>34.563594999999999</v>
      </c>
      <c r="Q1175" s="35">
        <f t="shared" si="113"/>
        <v>1.1410126753308032E-2</v>
      </c>
    </row>
    <row r="1176" spans="1:17" x14ac:dyDescent="0.4">
      <c r="A1176" s="87">
        <v>42249</v>
      </c>
      <c r="B1176">
        <v>51.668365000000001</v>
      </c>
      <c r="C1176" s="31">
        <f t="shared" si="108"/>
        <v>3.8939687756715051E-3</v>
      </c>
      <c r="D1176">
        <v>1948.86</v>
      </c>
      <c r="E1176" s="31">
        <f t="shared" si="109"/>
        <v>1.1647835144649741E-3</v>
      </c>
      <c r="G1176">
        <v>46.459999000000003</v>
      </c>
      <c r="H1176" s="35">
        <f t="shared" si="110"/>
        <v>-1.8725764501200268E-2</v>
      </c>
      <c r="J1176">
        <v>57.137920000000001</v>
      </c>
      <c r="K1176" s="35">
        <f t="shared" si="111"/>
        <v>2.3527615285960684E-2</v>
      </c>
      <c r="M1176">
        <v>47.82</v>
      </c>
      <c r="N1176" s="35">
        <f t="shared" si="112"/>
        <v>-1.0457967377666318E-4</v>
      </c>
      <c r="P1176">
        <v>34.957970000000003</v>
      </c>
      <c r="Q1176" s="35">
        <f t="shared" si="113"/>
        <v>2.1487231667055239E-3</v>
      </c>
    </row>
    <row r="1177" spans="1:17" x14ac:dyDescent="0.4">
      <c r="A1177" s="87">
        <v>42250</v>
      </c>
      <c r="B1177">
        <v>51.86956</v>
      </c>
      <c r="C1177" s="31">
        <f t="shared" si="108"/>
        <v>-1.0464364841344375E-2</v>
      </c>
      <c r="D1177">
        <v>1951.13</v>
      </c>
      <c r="E1177" s="31">
        <f t="shared" si="109"/>
        <v>-1.5329578244402004E-2</v>
      </c>
      <c r="G1177">
        <v>45.59</v>
      </c>
      <c r="H1177" s="35">
        <f t="shared" si="110"/>
        <v>1.3161219565693621E-3</v>
      </c>
      <c r="J1177">
        <v>58.482239</v>
      </c>
      <c r="K1177" s="35">
        <f t="shared" si="111"/>
        <v>-1.7039139011076541E-2</v>
      </c>
      <c r="M1177">
        <v>47.814999</v>
      </c>
      <c r="N1177" s="35">
        <f t="shared" si="112"/>
        <v>-6.587870053076865E-3</v>
      </c>
      <c r="P1177">
        <v>35.033085</v>
      </c>
      <c r="Q1177" s="35">
        <f t="shared" si="113"/>
        <v>-2.4926294672592983E-2</v>
      </c>
    </row>
    <row r="1178" spans="1:17" x14ac:dyDescent="0.4">
      <c r="A1178" s="87">
        <v>42251</v>
      </c>
      <c r="B1178">
        <v>51.326777999999997</v>
      </c>
      <c r="C1178" s="31">
        <f t="shared" si="108"/>
        <v>1.8780080058795025E-2</v>
      </c>
      <c r="D1178">
        <v>1921.22</v>
      </c>
      <c r="E1178" s="31">
        <f t="shared" si="109"/>
        <v>2.5083020164270647E-2</v>
      </c>
      <c r="G1178">
        <v>45.650002000000001</v>
      </c>
      <c r="H1178" s="35">
        <f t="shared" si="110"/>
        <v>-1.9715442728786932E-3</v>
      </c>
      <c r="J1178">
        <v>57.485751999999998</v>
      </c>
      <c r="K1178" s="35">
        <f t="shared" si="111"/>
        <v>2.7146413601756521E-2</v>
      </c>
      <c r="M1178">
        <v>47.5</v>
      </c>
      <c r="N1178" s="35">
        <f t="shared" si="112"/>
        <v>2.1789473684210456E-2</v>
      </c>
      <c r="P1178">
        <v>34.159840000000003</v>
      </c>
      <c r="Q1178" s="35">
        <f t="shared" si="113"/>
        <v>2.7762425116745097E-2</v>
      </c>
    </row>
    <row r="1179" spans="1:17" x14ac:dyDescent="0.4">
      <c r="A1179" s="87">
        <v>42255</v>
      </c>
      <c r="B1179">
        <v>52.290698999999996</v>
      </c>
      <c r="C1179" s="31">
        <f t="shared" si="108"/>
        <v>-1.691283568421981E-2</v>
      </c>
      <c r="D1179">
        <v>1969.41</v>
      </c>
      <c r="E1179" s="31">
        <f t="shared" si="109"/>
        <v>-1.3897563229596741E-2</v>
      </c>
      <c r="G1179">
        <v>45.560001</v>
      </c>
      <c r="H1179" s="35">
        <f t="shared" si="110"/>
        <v>-7.4626864033650112E-3</v>
      </c>
      <c r="J1179">
        <v>59.046284</v>
      </c>
      <c r="K1179" s="35">
        <f t="shared" si="111"/>
        <v>-2.2448576103451315E-2</v>
      </c>
      <c r="M1179">
        <v>48.534999999999997</v>
      </c>
      <c r="N1179" s="35">
        <f t="shared" si="112"/>
        <v>-2.0191614298959451E-2</v>
      </c>
      <c r="P1179">
        <v>35.108199999999997</v>
      </c>
      <c r="Q1179" s="35">
        <f t="shared" si="113"/>
        <v>-1.9256469998461891E-2</v>
      </c>
    </row>
    <row r="1180" spans="1:17" x14ac:dyDescent="0.4">
      <c r="A1180" s="87">
        <v>42256</v>
      </c>
      <c r="B1180">
        <v>51.406314999999999</v>
      </c>
      <c r="C1180" s="31">
        <f t="shared" si="108"/>
        <v>4.7334262337224171E-3</v>
      </c>
      <c r="D1180">
        <v>1942.04</v>
      </c>
      <c r="E1180" s="31">
        <f t="shared" si="109"/>
        <v>5.2779551399559227E-3</v>
      </c>
      <c r="G1180">
        <v>45.220001000000003</v>
      </c>
      <c r="H1180" s="35">
        <f t="shared" si="110"/>
        <v>7.3712957237658937E-4</v>
      </c>
      <c r="J1180">
        <v>57.720779</v>
      </c>
      <c r="K1180" s="35">
        <f t="shared" si="111"/>
        <v>1.954322203447767E-3</v>
      </c>
      <c r="M1180">
        <v>47.555</v>
      </c>
      <c r="N1180" s="35">
        <f t="shared" si="112"/>
        <v>1.1144968983282592E-2</v>
      </c>
      <c r="P1180">
        <v>34.432139999999997</v>
      </c>
      <c r="Q1180" s="35">
        <f t="shared" si="113"/>
        <v>1.3362486328180578E-2</v>
      </c>
    </row>
    <row r="1181" spans="1:17" x14ac:dyDescent="0.4">
      <c r="A1181" s="87">
        <v>42257</v>
      </c>
      <c r="B1181">
        <v>51.649642999999998</v>
      </c>
      <c r="C1181" s="31">
        <f t="shared" si="108"/>
        <v>1.304591785852227E-2</v>
      </c>
      <c r="D1181">
        <v>1952.29</v>
      </c>
      <c r="E1181" s="31">
        <f t="shared" si="109"/>
        <v>4.4870382986134183E-3</v>
      </c>
      <c r="G1181">
        <v>45.253334000000002</v>
      </c>
      <c r="H1181" s="35">
        <f t="shared" si="110"/>
        <v>-3.0199984823217818E-3</v>
      </c>
      <c r="J1181">
        <v>57.833584000000002</v>
      </c>
      <c r="K1181" s="35">
        <f t="shared" si="111"/>
        <v>2.2919416510655748E-2</v>
      </c>
      <c r="M1181">
        <v>48.084999000000003</v>
      </c>
      <c r="N1181" s="35">
        <f t="shared" si="112"/>
        <v>4.3672455935789096E-3</v>
      </c>
      <c r="P1181">
        <v>34.892238999999996</v>
      </c>
      <c r="Q1181" s="35">
        <f t="shared" si="113"/>
        <v>6.4586568950190468E-3</v>
      </c>
    </row>
    <row r="1182" spans="1:17" x14ac:dyDescent="0.4">
      <c r="A1182" s="87">
        <v>42258</v>
      </c>
      <c r="B1182">
        <v>52.323459999999997</v>
      </c>
      <c r="C1182" s="31">
        <f t="shared" si="108"/>
        <v>6.2581870541446565E-4</v>
      </c>
      <c r="D1182">
        <v>1961.05</v>
      </c>
      <c r="E1182" s="31">
        <f t="shared" si="109"/>
        <v>-4.0896458529869114E-3</v>
      </c>
      <c r="G1182">
        <v>45.116669000000002</v>
      </c>
      <c r="H1182" s="35">
        <f t="shared" si="110"/>
        <v>8.1270405844899047E-3</v>
      </c>
      <c r="J1182">
        <v>59.159095999999998</v>
      </c>
      <c r="K1182" s="35">
        <f t="shared" si="111"/>
        <v>3.1788856273268586E-4</v>
      </c>
      <c r="M1182">
        <v>48.294998</v>
      </c>
      <c r="N1182" s="35">
        <f t="shared" si="112"/>
        <v>-4.5552750618190179E-3</v>
      </c>
      <c r="P1182">
        <v>35.117595999999999</v>
      </c>
      <c r="Q1182" s="35">
        <f t="shared" si="113"/>
        <v>-8.0221892181907512E-4</v>
      </c>
    </row>
    <row r="1183" spans="1:17" x14ac:dyDescent="0.4">
      <c r="A1183" s="87">
        <v>42261</v>
      </c>
      <c r="B1183">
        <v>52.356205000000003</v>
      </c>
      <c r="C1183" s="31">
        <f t="shared" si="108"/>
        <v>1.7427924732130524E-2</v>
      </c>
      <c r="D1183">
        <v>1953.03</v>
      </c>
      <c r="E1183" s="31">
        <f t="shared" si="109"/>
        <v>1.2831344116577803E-2</v>
      </c>
      <c r="G1183">
        <v>45.483333999999999</v>
      </c>
      <c r="H1183" s="35">
        <f t="shared" si="110"/>
        <v>2.5430523628720881E-2</v>
      </c>
      <c r="J1183">
        <v>59.177902000000003</v>
      </c>
      <c r="K1183" s="35">
        <f t="shared" si="111"/>
        <v>9.3723160378345292E-3</v>
      </c>
      <c r="M1183">
        <v>48.075001</v>
      </c>
      <c r="N1183" s="35">
        <f t="shared" si="112"/>
        <v>2.6313031173935974E-2</v>
      </c>
      <c r="P1183">
        <v>35.089424000000001</v>
      </c>
      <c r="Q1183" s="35">
        <f t="shared" si="113"/>
        <v>-8.295490971866562E-3</v>
      </c>
    </row>
    <row r="1184" spans="1:17" x14ac:dyDescent="0.4">
      <c r="A1184" s="87">
        <v>42262</v>
      </c>
      <c r="B1184">
        <v>53.268664999999999</v>
      </c>
      <c r="C1184" s="31">
        <f t="shared" si="108"/>
        <v>1.5284595549747747E-2</v>
      </c>
      <c r="D1184">
        <v>1978.09</v>
      </c>
      <c r="E1184" s="31">
        <f t="shared" si="109"/>
        <v>8.7053672987579076E-3</v>
      </c>
      <c r="G1184">
        <v>46.639999000000003</v>
      </c>
      <c r="H1184" s="35">
        <f t="shared" si="110"/>
        <v>2.6515180671423139E-2</v>
      </c>
      <c r="J1184">
        <v>59.732536000000003</v>
      </c>
      <c r="K1184" s="35">
        <f t="shared" si="111"/>
        <v>3.3364898486814613E-2</v>
      </c>
      <c r="M1184">
        <v>49.34</v>
      </c>
      <c r="N1184" s="35">
        <f t="shared" si="112"/>
        <v>4.7426023510336361E-2</v>
      </c>
      <c r="P1184">
        <v>34.798340000000003</v>
      </c>
      <c r="Q1184" s="35">
        <f t="shared" si="113"/>
        <v>2.3475545097840871E-2</v>
      </c>
    </row>
    <row r="1185" spans="1:17" x14ac:dyDescent="0.4">
      <c r="A1185" s="87">
        <v>42263</v>
      </c>
      <c r="B1185">
        <v>54.082855000000002</v>
      </c>
      <c r="C1185" s="31">
        <f t="shared" si="108"/>
        <v>-2.6820699461964754E-3</v>
      </c>
      <c r="D1185">
        <v>1995.31</v>
      </c>
      <c r="E1185" s="31">
        <f t="shared" si="109"/>
        <v>-2.5610055580335385E-3</v>
      </c>
      <c r="G1185">
        <v>47.876666999999998</v>
      </c>
      <c r="H1185" s="35">
        <f t="shared" si="110"/>
        <v>1.7962841899583446E-2</v>
      </c>
      <c r="J1185">
        <v>61.725506000000003</v>
      </c>
      <c r="K1185" s="35">
        <f t="shared" si="111"/>
        <v>-3.9597731284697867E-3</v>
      </c>
      <c r="M1185">
        <v>51.68</v>
      </c>
      <c r="N1185" s="35">
        <f t="shared" si="112"/>
        <v>7.1594233746130028E-3</v>
      </c>
      <c r="P1185">
        <v>35.615250000000003</v>
      </c>
      <c r="Q1185" s="35">
        <f t="shared" si="113"/>
        <v>4.481945234134245E-2</v>
      </c>
    </row>
    <row r="1186" spans="1:17" x14ac:dyDescent="0.4">
      <c r="A1186" s="87">
        <v>42264</v>
      </c>
      <c r="B1186">
        <v>53.937801</v>
      </c>
      <c r="C1186" s="31">
        <f t="shared" si="108"/>
        <v>-1.908550183571691E-3</v>
      </c>
      <c r="D1186">
        <v>1990.2</v>
      </c>
      <c r="E1186" s="31">
        <f t="shared" si="109"/>
        <v>-1.6164204602552544E-2</v>
      </c>
      <c r="G1186">
        <v>48.736668000000002</v>
      </c>
      <c r="H1186" s="35">
        <f t="shared" si="110"/>
        <v>-3.7685506116257289E-2</v>
      </c>
      <c r="J1186">
        <v>61.481087000000002</v>
      </c>
      <c r="K1186" s="35">
        <f t="shared" si="111"/>
        <v>-4.984713429025741E-2</v>
      </c>
      <c r="M1186">
        <v>52.049999</v>
      </c>
      <c r="N1186" s="35">
        <f t="shared" si="112"/>
        <v>-2.209408303735028E-2</v>
      </c>
      <c r="P1186">
        <v>37.211506</v>
      </c>
      <c r="Q1186" s="35">
        <f t="shared" si="113"/>
        <v>1.7662010239520654E-3</v>
      </c>
    </row>
    <row r="1187" spans="1:17" x14ac:dyDescent="0.4">
      <c r="A1187" s="87">
        <v>42265</v>
      </c>
      <c r="B1187">
        <v>53.834857999999997</v>
      </c>
      <c r="C1187" s="31">
        <f t="shared" si="108"/>
        <v>1.3124618996858973E-2</v>
      </c>
      <c r="D1187">
        <v>1958.03</v>
      </c>
      <c r="E1187" s="31">
        <f t="shared" si="109"/>
        <v>4.5658135983616469E-3</v>
      </c>
      <c r="G1187">
        <v>46.900002000000001</v>
      </c>
      <c r="H1187" s="35">
        <f t="shared" si="110"/>
        <v>2.842643802019101E-4</v>
      </c>
      <c r="J1187">
        <v>58.416431000000003</v>
      </c>
      <c r="K1187" s="35">
        <f t="shared" si="111"/>
        <v>2.2207964057235813E-2</v>
      </c>
      <c r="M1187">
        <v>50.900002000000001</v>
      </c>
      <c r="N1187" s="35">
        <f t="shared" si="112"/>
        <v>1.2475402260298456E-2</v>
      </c>
      <c r="P1187">
        <v>37.277228999999998</v>
      </c>
      <c r="Q1187" s="35">
        <f t="shared" si="113"/>
        <v>-2.5192323174023522E-4</v>
      </c>
    </row>
    <row r="1188" spans="1:17" x14ac:dyDescent="0.4">
      <c r="A1188" s="87">
        <v>42268</v>
      </c>
      <c r="B1188">
        <v>54.541420000000002</v>
      </c>
      <c r="C1188" s="31">
        <f t="shared" si="108"/>
        <v>-5.0618594088676994E-3</v>
      </c>
      <c r="D1188">
        <v>1966.97</v>
      </c>
      <c r="E1188" s="31">
        <f t="shared" si="109"/>
        <v>-1.2318439020422282E-2</v>
      </c>
      <c r="G1188">
        <v>46.913333999999999</v>
      </c>
      <c r="H1188" s="35">
        <f t="shared" si="110"/>
        <v>4.9026359968361959E-3</v>
      </c>
      <c r="J1188">
        <v>59.713740999999999</v>
      </c>
      <c r="K1188" s="35">
        <f t="shared" si="111"/>
        <v>-1.1807315840419353E-2</v>
      </c>
      <c r="M1188">
        <v>51.534999999999997</v>
      </c>
      <c r="N1188" s="35">
        <f t="shared" si="112"/>
        <v>-1.1448530125157589E-2</v>
      </c>
      <c r="P1188">
        <v>37.267837999999998</v>
      </c>
      <c r="Q1188" s="35">
        <f t="shared" si="113"/>
        <v>-1.9400320458621726E-2</v>
      </c>
    </row>
    <row r="1189" spans="1:17" x14ac:dyDescent="0.4">
      <c r="A1189" s="87">
        <v>42269</v>
      </c>
      <c r="B1189">
        <v>54.265338999999997</v>
      </c>
      <c r="C1189" s="31">
        <f t="shared" si="108"/>
        <v>-4.6561949976944737E-3</v>
      </c>
      <c r="D1189">
        <v>1942.74</v>
      </c>
      <c r="E1189" s="31">
        <f t="shared" si="109"/>
        <v>-2.0486529334857047E-3</v>
      </c>
      <c r="G1189">
        <v>47.143332999999998</v>
      </c>
      <c r="H1189" s="35">
        <f t="shared" si="110"/>
        <v>9.1211412650862907E-3</v>
      </c>
      <c r="J1189">
        <v>59.008682</v>
      </c>
      <c r="K1189" s="35">
        <f t="shared" si="111"/>
        <v>-1.2744972002594418E-2</v>
      </c>
      <c r="M1189">
        <v>50.945</v>
      </c>
      <c r="N1189" s="35">
        <f t="shared" si="112"/>
        <v>-4.5146726862301872E-3</v>
      </c>
      <c r="P1189">
        <v>36.544829999999997</v>
      </c>
      <c r="Q1189" s="35">
        <f t="shared" si="113"/>
        <v>-3.5969520175631125E-3</v>
      </c>
    </row>
    <row r="1190" spans="1:17" x14ac:dyDescent="0.4">
      <c r="A1190" s="87">
        <v>42270</v>
      </c>
      <c r="B1190">
        <v>54.012669000000002</v>
      </c>
      <c r="C1190" s="31">
        <f t="shared" si="108"/>
        <v>-5.5444954960473993E-3</v>
      </c>
      <c r="D1190">
        <v>1938.76</v>
      </c>
      <c r="E1190" s="31">
        <f t="shared" si="109"/>
        <v>-3.3629742722152212E-3</v>
      </c>
      <c r="G1190">
        <v>47.573334000000003</v>
      </c>
      <c r="H1190" s="35">
        <f t="shared" si="110"/>
        <v>-2.1790925983871581E-2</v>
      </c>
      <c r="J1190">
        <v>58.256618000000003</v>
      </c>
      <c r="K1190" s="35">
        <f t="shared" si="111"/>
        <v>-2.4205284282036492E-2</v>
      </c>
      <c r="M1190">
        <v>50.715000000000003</v>
      </c>
      <c r="N1190" s="35">
        <f t="shared" si="112"/>
        <v>7.4928719313812481E-3</v>
      </c>
      <c r="P1190">
        <v>36.413379999999997</v>
      </c>
      <c r="Q1190" s="35">
        <f t="shared" si="113"/>
        <v>0</v>
      </c>
    </row>
    <row r="1191" spans="1:17" x14ac:dyDescent="0.4">
      <c r="A1191" s="87">
        <v>42271</v>
      </c>
      <c r="B1191">
        <v>53.713196000000003</v>
      </c>
      <c r="C1191" s="31">
        <f t="shared" si="108"/>
        <v>8.8945051789508012E-2</v>
      </c>
      <c r="D1191">
        <v>1932.24</v>
      </c>
      <c r="E1191" s="31">
        <f t="shared" si="109"/>
        <v>-4.6578064836670961E-4</v>
      </c>
      <c r="G1191">
        <v>46.536667000000001</v>
      </c>
      <c r="H1191" s="35">
        <f t="shared" si="110"/>
        <v>-2.7935176363189057E-3</v>
      </c>
      <c r="J1191">
        <v>56.846499999999999</v>
      </c>
      <c r="K1191" s="35">
        <f t="shared" si="111"/>
        <v>-5.6225449236099925E-3</v>
      </c>
      <c r="M1191">
        <v>51.095001000000003</v>
      </c>
      <c r="N1191" s="35">
        <f t="shared" si="112"/>
        <v>1.487423397838848E-2</v>
      </c>
      <c r="P1191">
        <v>36.413379999999997</v>
      </c>
      <c r="Q1191" s="35">
        <f t="shared" si="113"/>
        <v>2.5528445862482471E-2</v>
      </c>
    </row>
    <row r="1192" spans="1:17" x14ac:dyDescent="0.4">
      <c r="A1192" s="87">
        <v>42272</v>
      </c>
      <c r="B1192">
        <v>58.490718999999999</v>
      </c>
      <c r="C1192" s="31">
        <f t="shared" si="108"/>
        <v>-2.2880074358463544E-2</v>
      </c>
      <c r="D1192">
        <v>1931.34</v>
      </c>
      <c r="E1192" s="31">
        <f t="shared" si="109"/>
        <v>-2.5666117824929811E-2</v>
      </c>
      <c r="G1192">
        <v>46.406666000000001</v>
      </c>
      <c r="H1192" s="35">
        <f t="shared" si="110"/>
        <v>-7.0033042235785686E-2</v>
      </c>
      <c r="J1192">
        <v>56.526878000000004</v>
      </c>
      <c r="K1192" s="35">
        <f t="shared" si="111"/>
        <v>-1.9291566040495013E-2</v>
      </c>
      <c r="M1192">
        <v>51.854999999999997</v>
      </c>
      <c r="N1192" s="35">
        <f t="shared" si="112"/>
        <v>-2.815543342011366E-2</v>
      </c>
      <c r="P1192">
        <v>37.342956999999998</v>
      </c>
      <c r="Q1192" s="35">
        <f t="shared" si="113"/>
        <v>-1.2571045190662412E-3</v>
      </c>
    </row>
    <row r="1193" spans="1:17" x14ac:dyDescent="0.4">
      <c r="A1193" s="87">
        <v>42275</v>
      </c>
      <c r="B1193">
        <v>57.152447000000002</v>
      </c>
      <c r="C1193" s="31">
        <f t="shared" si="108"/>
        <v>-2.0222703675312457E-2</v>
      </c>
      <c r="D1193">
        <v>1881.77</v>
      </c>
      <c r="E1193" s="31">
        <f t="shared" si="109"/>
        <v>1.2328818080849075E-3</v>
      </c>
      <c r="G1193">
        <v>43.156666000000001</v>
      </c>
      <c r="H1193" s="35">
        <f t="shared" si="110"/>
        <v>3.8619294641528E-3</v>
      </c>
      <c r="J1193">
        <v>55.436385999999999</v>
      </c>
      <c r="K1193" s="35">
        <f t="shared" si="111"/>
        <v>-5.0858293684583197E-4</v>
      </c>
      <c r="M1193">
        <v>50.395000000000003</v>
      </c>
      <c r="N1193" s="35">
        <f t="shared" si="112"/>
        <v>-6.7764659192380311E-2</v>
      </c>
      <c r="P1193">
        <v>37.296013000000002</v>
      </c>
      <c r="Q1193" s="35">
        <f t="shared" si="113"/>
        <v>2.5175613275337577E-3</v>
      </c>
    </row>
    <row r="1194" spans="1:17" x14ac:dyDescent="0.4">
      <c r="A1194" s="87">
        <v>42276</v>
      </c>
      <c r="B1194">
        <v>55.996670000000002</v>
      </c>
      <c r="C1194" s="31">
        <f t="shared" si="108"/>
        <v>2.7575764773155247E-2</v>
      </c>
      <c r="D1194">
        <v>1884.09</v>
      </c>
      <c r="E1194" s="31">
        <f t="shared" si="109"/>
        <v>1.9075521869974393E-2</v>
      </c>
      <c r="G1194">
        <v>43.323334000000003</v>
      </c>
      <c r="H1194" s="35">
        <f t="shared" si="110"/>
        <v>3.1622658588556458E-2</v>
      </c>
      <c r="J1194">
        <v>55.408192</v>
      </c>
      <c r="K1194" s="35">
        <f t="shared" si="111"/>
        <v>-2.5451471147082284E-3</v>
      </c>
      <c r="M1194">
        <v>46.98</v>
      </c>
      <c r="N1194" s="35">
        <f t="shared" si="112"/>
        <v>3.0012750106428402E-2</v>
      </c>
      <c r="P1194">
        <v>37.389907999999998</v>
      </c>
      <c r="Q1194" s="35">
        <f t="shared" si="113"/>
        <v>1.3058871393853122E-2</v>
      </c>
    </row>
    <row r="1195" spans="1:17" x14ac:dyDescent="0.4">
      <c r="A1195" s="87">
        <v>42277</v>
      </c>
      <c r="B1195">
        <v>57.540821000000001</v>
      </c>
      <c r="C1195" s="31">
        <f t="shared" si="108"/>
        <v>6.9936436951429544E-3</v>
      </c>
      <c r="D1195">
        <v>1920.03</v>
      </c>
      <c r="E1195" s="31">
        <f t="shared" si="109"/>
        <v>1.9739274907162718E-3</v>
      </c>
      <c r="G1195">
        <v>44.693333000000003</v>
      </c>
      <c r="H1195" s="35">
        <f t="shared" si="110"/>
        <v>-1.0292340470557507E-2</v>
      </c>
      <c r="J1195">
        <v>55.26717</v>
      </c>
      <c r="K1195" s="35">
        <f t="shared" si="111"/>
        <v>-7.4844252021589027E-3</v>
      </c>
      <c r="M1195">
        <v>48.389999000000003</v>
      </c>
      <c r="N1195" s="35">
        <f t="shared" si="112"/>
        <v>2.1285369317738497E-2</v>
      </c>
      <c r="P1195">
        <v>37.878177999999998</v>
      </c>
      <c r="Q1195" s="35">
        <f t="shared" si="113"/>
        <v>-9.917847685280872E-4</v>
      </c>
    </row>
    <row r="1196" spans="1:17" x14ac:dyDescent="0.4">
      <c r="A1196" s="87">
        <v>42278</v>
      </c>
      <c r="B1196">
        <v>57.943241</v>
      </c>
      <c r="C1196" s="31">
        <f t="shared" si="108"/>
        <v>1.1144371437559059E-2</v>
      </c>
      <c r="D1196">
        <v>1923.82</v>
      </c>
      <c r="E1196" s="31">
        <f t="shared" si="109"/>
        <v>1.4315268580220584E-2</v>
      </c>
      <c r="G1196">
        <v>44.233333999999999</v>
      </c>
      <c r="H1196" s="35">
        <f t="shared" si="110"/>
        <v>-5.275071510549019E-3</v>
      </c>
      <c r="J1196">
        <v>54.853527</v>
      </c>
      <c r="K1196" s="35">
        <f t="shared" si="111"/>
        <v>-2.2276780853125893E-3</v>
      </c>
      <c r="M1196">
        <v>49.419998</v>
      </c>
      <c r="N1196" s="35">
        <f t="shared" si="112"/>
        <v>1.4265520609693274E-2</v>
      </c>
      <c r="P1196">
        <v>37.840611000000003</v>
      </c>
      <c r="Q1196" s="35">
        <f t="shared" si="113"/>
        <v>1.0421977594389242E-2</v>
      </c>
    </row>
    <row r="1197" spans="1:17" x14ac:dyDescent="0.4">
      <c r="A1197" s="87">
        <v>42279</v>
      </c>
      <c r="B1197">
        <v>58.588982000000001</v>
      </c>
      <c r="C1197" s="31">
        <f t="shared" si="108"/>
        <v>-7.5075207826618487E-3</v>
      </c>
      <c r="D1197">
        <v>1951.36</v>
      </c>
      <c r="E1197" s="31">
        <f t="shared" si="109"/>
        <v>1.8289808133814395E-2</v>
      </c>
      <c r="G1197">
        <v>44</v>
      </c>
      <c r="H1197" s="35">
        <f t="shared" si="110"/>
        <v>5.6060454545454001E-3</v>
      </c>
      <c r="J1197">
        <v>54.731330999999997</v>
      </c>
      <c r="K1197" s="35">
        <f t="shared" si="111"/>
        <v>3.2978240562064928E-2</v>
      </c>
      <c r="M1197">
        <v>50.125</v>
      </c>
      <c r="N1197" s="35">
        <f t="shared" si="112"/>
        <v>1.6059850374064832E-2</v>
      </c>
      <c r="P1197">
        <v>38.234985000000002</v>
      </c>
      <c r="Q1197" s="35">
        <f t="shared" si="113"/>
        <v>1.6945004686153238E-2</v>
      </c>
    </row>
    <row r="1198" spans="1:17" x14ac:dyDescent="0.4">
      <c r="A1198" s="87">
        <v>42282</v>
      </c>
      <c r="B1198">
        <v>58.149124</v>
      </c>
      <c r="C1198" s="31">
        <f t="shared" si="108"/>
        <v>-8.690878988993879E-3</v>
      </c>
      <c r="D1198">
        <v>1987.05</v>
      </c>
      <c r="E1198" s="31">
        <f t="shared" si="109"/>
        <v>-3.5882338139452364E-3</v>
      </c>
      <c r="G1198">
        <v>44.246665999999998</v>
      </c>
      <c r="H1198" s="35">
        <f t="shared" si="110"/>
        <v>-3.8420996510787966E-2</v>
      </c>
      <c r="J1198">
        <v>56.536273999999999</v>
      </c>
      <c r="K1198" s="35">
        <f t="shared" si="111"/>
        <v>-4.8885924105999568E-2</v>
      </c>
      <c r="M1198">
        <v>50.93</v>
      </c>
      <c r="N1198" s="35">
        <f t="shared" si="112"/>
        <v>-1.9634792852935401E-2</v>
      </c>
      <c r="P1198">
        <v>38.882877000000001</v>
      </c>
      <c r="Q1198" s="35">
        <f t="shared" si="113"/>
        <v>1.859440596435279E-2</v>
      </c>
    </row>
    <row r="1199" spans="1:17" x14ac:dyDescent="0.4">
      <c r="A1199" s="87">
        <v>42283</v>
      </c>
      <c r="B1199">
        <v>57.643757000000001</v>
      </c>
      <c r="C1199" s="31">
        <f t="shared" si="108"/>
        <v>-8.8479486165345348E-3</v>
      </c>
      <c r="D1199">
        <v>1979.92</v>
      </c>
      <c r="E1199" s="31">
        <f t="shared" si="109"/>
        <v>8.0356782092205013E-3</v>
      </c>
      <c r="G1199">
        <v>42.546664999999997</v>
      </c>
      <c r="H1199" s="35">
        <f t="shared" si="110"/>
        <v>-1.0654912670593538E-2</v>
      </c>
      <c r="J1199">
        <v>53.772446000000002</v>
      </c>
      <c r="K1199" s="35">
        <f t="shared" si="111"/>
        <v>9.9651408827486927E-3</v>
      </c>
      <c r="M1199">
        <v>49.93</v>
      </c>
      <c r="N1199" s="35">
        <f t="shared" si="112"/>
        <v>-8.0112357300220934E-3</v>
      </c>
      <c r="P1199">
        <v>39.605880999999997</v>
      </c>
      <c r="Q1199" s="35">
        <f t="shared" si="113"/>
        <v>9.4841975614696691E-4</v>
      </c>
    </row>
    <row r="1200" spans="1:17" x14ac:dyDescent="0.4">
      <c r="A1200" s="87">
        <v>42284</v>
      </c>
      <c r="B1200">
        <v>57.133727999999998</v>
      </c>
      <c r="C1200" s="31">
        <f t="shared" si="108"/>
        <v>2.3014076728898249E-2</v>
      </c>
      <c r="D1200">
        <v>1995.83</v>
      </c>
      <c r="E1200" s="31">
        <f t="shared" si="109"/>
        <v>8.8183863355096054E-3</v>
      </c>
      <c r="G1200">
        <v>42.093333999999999</v>
      </c>
      <c r="H1200" s="35">
        <f t="shared" si="110"/>
        <v>-1.1086482244433312E-2</v>
      </c>
      <c r="J1200">
        <v>54.308295999999999</v>
      </c>
      <c r="K1200" s="35">
        <f t="shared" si="111"/>
        <v>1.6790675958604923E-2</v>
      </c>
      <c r="M1200">
        <v>49.529998999999997</v>
      </c>
      <c r="N1200" s="35">
        <f t="shared" si="112"/>
        <v>2.0997395941800924E-2</v>
      </c>
      <c r="P1200">
        <v>39.643444000000002</v>
      </c>
      <c r="Q1200" s="35">
        <f t="shared" si="113"/>
        <v>1.2790059309680522E-2</v>
      </c>
    </row>
    <row r="1201" spans="1:17" x14ac:dyDescent="0.4">
      <c r="A1201" s="87">
        <v>42285</v>
      </c>
      <c r="B1201">
        <v>58.448608</v>
      </c>
      <c r="C1201" s="31">
        <f t="shared" si="108"/>
        <v>2.40057042932533E-4</v>
      </c>
      <c r="D1201">
        <v>2013.43</v>
      </c>
      <c r="E1201" s="31">
        <f t="shared" si="109"/>
        <v>7.2513074703368691E-4</v>
      </c>
      <c r="G1201">
        <v>41.626666999999998</v>
      </c>
      <c r="H1201" s="35">
        <f t="shared" si="110"/>
        <v>2.1460593998553993E-2</v>
      </c>
      <c r="J1201">
        <v>55.220168999999999</v>
      </c>
      <c r="K1201" s="35">
        <f t="shared" si="111"/>
        <v>-5.4479188573290909E-3</v>
      </c>
      <c r="M1201">
        <v>50.57</v>
      </c>
      <c r="N1201" s="35">
        <f t="shared" si="112"/>
        <v>1.1666996242831646E-2</v>
      </c>
      <c r="P1201">
        <v>40.150486000000001</v>
      </c>
      <c r="Q1201" s="35">
        <f t="shared" si="113"/>
        <v>1.2394818832329981E-2</v>
      </c>
    </row>
    <row r="1202" spans="1:17" x14ac:dyDescent="0.4">
      <c r="A1202" s="87">
        <v>42286</v>
      </c>
      <c r="B1202">
        <v>58.462639000000003</v>
      </c>
      <c r="C1202" s="31">
        <f t="shared" si="108"/>
        <v>1.1925701814452752E-2</v>
      </c>
      <c r="D1202">
        <v>2014.89</v>
      </c>
      <c r="E1202" s="31">
        <f t="shared" si="109"/>
        <v>1.2755038736605652E-3</v>
      </c>
      <c r="G1202">
        <v>42.52</v>
      </c>
      <c r="H1202" s="35">
        <f t="shared" si="110"/>
        <v>2.1558513640639564E-2</v>
      </c>
      <c r="J1202">
        <v>54.919333999999999</v>
      </c>
      <c r="K1202" s="35">
        <f t="shared" si="111"/>
        <v>4.1083528070460645E-3</v>
      </c>
      <c r="M1202">
        <v>51.16</v>
      </c>
      <c r="N1202" s="35">
        <f t="shared" si="112"/>
        <v>1.0066438623925002E-2</v>
      </c>
      <c r="P1202">
        <v>40.648144000000002</v>
      </c>
      <c r="Q1202" s="35">
        <f t="shared" si="113"/>
        <v>-4.389031882980992E-3</v>
      </c>
    </row>
    <row r="1203" spans="1:17" x14ac:dyDescent="0.4">
      <c r="A1203" s="87">
        <v>42289</v>
      </c>
      <c r="B1203">
        <v>59.159846999999999</v>
      </c>
      <c r="C1203" s="31">
        <f t="shared" si="108"/>
        <v>-4.903917347859269E-3</v>
      </c>
      <c r="D1203">
        <v>2017.46</v>
      </c>
      <c r="E1203" s="31">
        <f t="shared" si="109"/>
        <v>-6.8254141346048899E-3</v>
      </c>
      <c r="G1203">
        <v>43.436667999999997</v>
      </c>
      <c r="H1203" s="35">
        <f t="shared" si="110"/>
        <v>4.8346019542752083E-3</v>
      </c>
      <c r="J1203">
        <v>55.144962</v>
      </c>
      <c r="K1203" s="35">
        <f t="shared" si="111"/>
        <v>-2.7275873360833886E-2</v>
      </c>
      <c r="M1203">
        <v>51.674999</v>
      </c>
      <c r="N1203" s="35">
        <f t="shared" si="112"/>
        <v>-1.9835452730245801E-2</v>
      </c>
      <c r="P1203">
        <v>40.469738</v>
      </c>
      <c r="Q1203" s="35">
        <f t="shared" si="113"/>
        <v>-7.1925348268872136E-3</v>
      </c>
    </row>
    <row r="1204" spans="1:17" x14ac:dyDescent="0.4">
      <c r="A1204" s="87">
        <v>42290</v>
      </c>
      <c r="B1204">
        <v>58.869731999999999</v>
      </c>
      <c r="C1204" s="31">
        <f t="shared" si="108"/>
        <v>2.3859459730512188E-4</v>
      </c>
      <c r="D1204">
        <v>2003.69</v>
      </c>
      <c r="E1204" s="31">
        <f t="shared" si="109"/>
        <v>-4.7162984293977837E-3</v>
      </c>
      <c r="G1204">
        <v>43.646667000000001</v>
      </c>
      <c r="H1204" s="35">
        <f t="shared" si="110"/>
        <v>-2.107840216069657E-2</v>
      </c>
      <c r="J1204">
        <v>53.640835000000003</v>
      </c>
      <c r="K1204" s="35">
        <f t="shared" si="111"/>
        <v>-2.1556338561843819E-2</v>
      </c>
      <c r="M1204">
        <v>50.650002000000001</v>
      </c>
      <c r="N1204" s="35">
        <f t="shared" si="112"/>
        <v>-3.9684164277031961E-2</v>
      </c>
      <c r="P1204">
        <v>40.178657999999999</v>
      </c>
      <c r="Q1204" s="35">
        <f t="shared" si="113"/>
        <v>2.243509477096026E-2</v>
      </c>
    </row>
    <row r="1205" spans="1:17" x14ac:dyDescent="0.4">
      <c r="A1205" s="87">
        <v>42291</v>
      </c>
      <c r="B1205">
        <v>58.883778</v>
      </c>
      <c r="C1205" s="31">
        <f t="shared" si="108"/>
        <v>2.3442228859703935E-2</v>
      </c>
      <c r="D1205">
        <v>1994.24</v>
      </c>
      <c r="E1205" s="31">
        <f t="shared" si="109"/>
        <v>1.4852775994865158E-2</v>
      </c>
      <c r="G1205">
        <v>42.726664999999997</v>
      </c>
      <c r="H1205" s="35">
        <f t="shared" si="110"/>
        <v>3.5028851421003836E-2</v>
      </c>
      <c r="J1205">
        <v>52.484535000000001</v>
      </c>
      <c r="K1205" s="35">
        <f t="shared" si="111"/>
        <v>3.6002090901634157E-2</v>
      </c>
      <c r="M1205">
        <v>48.639999000000003</v>
      </c>
      <c r="N1205" s="35">
        <f t="shared" si="112"/>
        <v>2.2717928098641548E-2</v>
      </c>
      <c r="P1205">
        <v>41.080069999999999</v>
      </c>
      <c r="Q1205" s="35">
        <f t="shared" si="113"/>
        <v>7.5429520933143991E-3</v>
      </c>
    </row>
    <row r="1206" spans="1:17" x14ac:dyDescent="0.4">
      <c r="A1206" s="87">
        <v>42292</v>
      </c>
      <c r="B1206">
        <v>60.264144999999999</v>
      </c>
      <c r="C1206" s="31">
        <f t="shared" si="108"/>
        <v>1.3044522576400899E-2</v>
      </c>
      <c r="D1206">
        <v>2023.86</v>
      </c>
      <c r="E1206" s="31">
        <f t="shared" si="109"/>
        <v>4.5704742422894868E-3</v>
      </c>
      <c r="G1206">
        <v>44.223331000000002</v>
      </c>
      <c r="H1206" s="35">
        <f t="shared" si="110"/>
        <v>2.0954346473810372E-2</v>
      </c>
      <c r="J1206">
        <v>54.374088</v>
      </c>
      <c r="K1206" s="35">
        <f t="shared" si="111"/>
        <v>-2.0743152510438309E-3</v>
      </c>
      <c r="M1206">
        <v>49.744999</v>
      </c>
      <c r="N1206" s="35">
        <f t="shared" si="112"/>
        <v>5.9302845699121766E-3</v>
      </c>
      <c r="P1206">
        <v>41.389935000000001</v>
      </c>
      <c r="Q1206" s="35">
        <f t="shared" si="113"/>
        <v>-1.2023647778137397E-2</v>
      </c>
    </row>
    <row r="1207" spans="1:17" x14ac:dyDescent="0.4">
      <c r="A1207" s="87">
        <v>42293</v>
      </c>
      <c r="B1207">
        <v>61.050261999999996</v>
      </c>
      <c r="C1207" s="31">
        <f t="shared" si="108"/>
        <v>2.1001056473762655E-2</v>
      </c>
      <c r="D1207">
        <v>2033.11</v>
      </c>
      <c r="E1207" s="31">
        <f t="shared" si="109"/>
        <v>2.7052151629778119E-4</v>
      </c>
      <c r="G1207">
        <v>45.150002000000001</v>
      </c>
      <c r="H1207" s="35">
        <f t="shared" si="110"/>
        <v>5.138425021553715E-2</v>
      </c>
      <c r="J1207">
        <v>54.261299000000001</v>
      </c>
      <c r="K1207" s="35">
        <f t="shared" si="111"/>
        <v>4.1576225442003876E-3</v>
      </c>
      <c r="M1207">
        <v>50.040000999999997</v>
      </c>
      <c r="N1207" s="35">
        <f t="shared" si="112"/>
        <v>3.6969823401882579E-3</v>
      </c>
      <c r="P1207">
        <v>40.892277</v>
      </c>
      <c r="Q1207" s="35">
        <f t="shared" si="113"/>
        <v>-3.2147635114571768E-3</v>
      </c>
    </row>
    <row r="1208" spans="1:17" x14ac:dyDescent="0.4">
      <c r="A1208" s="87">
        <v>42296</v>
      </c>
      <c r="B1208">
        <v>62.332382000000003</v>
      </c>
      <c r="C1208" s="31">
        <f t="shared" si="108"/>
        <v>-6.3058555984592552E-3</v>
      </c>
      <c r="D1208">
        <v>2033.66</v>
      </c>
      <c r="E1208" s="31">
        <f t="shared" si="109"/>
        <v>-1.4210831702448296E-3</v>
      </c>
      <c r="G1208">
        <v>47.470001000000003</v>
      </c>
      <c r="H1208" s="35">
        <f t="shared" si="110"/>
        <v>-2.0644596152420692E-2</v>
      </c>
      <c r="J1208">
        <v>54.486896999999999</v>
      </c>
      <c r="K1208" s="35">
        <f t="shared" si="111"/>
        <v>-1.4320048359516543E-2</v>
      </c>
      <c r="M1208">
        <v>50.224997999999999</v>
      </c>
      <c r="N1208" s="35">
        <f t="shared" si="112"/>
        <v>-4.7784372236311977E-3</v>
      </c>
      <c r="P1208">
        <v>40.760818</v>
      </c>
      <c r="Q1208" s="35">
        <f t="shared" si="113"/>
        <v>7.3717117257067989E-3</v>
      </c>
    </row>
    <row r="1209" spans="1:17" x14ac:dyDescent="0.4">
      <c r="A1209" s="87">
        <v>42297</v>
      </c>
      <c r="B1209">
        <v>61.939323000000002</v>
      </c>
      <c r="C1209" s="31">
        <f t="shared" si="108"/>
        <v>7.5538442678812275E-4</v>
      </c>
      <c r="D1209">
        <v>2030.77</v>
      </c>
      <c r="E1209" s="31">
        <f t="shared" si="109"/>
        <v>-5.8253765812967141E-3</v>
      </c>
      <c r="G1209">
        <v>46.490001999999997</v>
      </c>
      <c r="H1209" s="35">
        <f t="shared" si="110"/>
        <v>-1.6777865486002637E-2</v>
      </c>
      <c r="J1209">
        <v>53.706642000000002</v>
      </c>
      <c r="K1209" s="35">
        <f t="shared" si="111"/>
        <v>-1.9779564695182422E-2</v>
      </c>
      <c r="M1209">
        <v>49.985000999999997</v>
      </c>
      <c r="N1209" s="35">
        <f t="shared" si="112"/>
        <v>-8.2024605741229575E-3</v>
      </c>
      <c r="P1209">
        <v>41.061295000000001</v>
      </c>
      <c r="Q1209" s="35">
        <f t="shared" si="113"/>
        <v>1.5549923595931412E-2</v>
      </c>
    </row>
    <row r="1210" spans="1:17" x14ac:dyDescent="0.4">
      <c r="A1210" s="87">
        <v>42298</v>
      </c>
      <c r="B1210">
        <v>61.986111000000001</v>
      </c>
      <c r="C1210" s="31">
        <f t="shared" si="108"/>
        <v>-4.5289177764352929E-4</v>
      </c>
      <c r="D1210">
        <v>2018.94</v>
      </c>
      <c r="E1210" s="31">
        <f t="shared" si="109"/>
        <v>1.6627537222502979E-2</v>
      </c>
      <c r="G1210">
        <v>45.709999000000003</v>
      </c>
      <c r="H1210" s="35">
        <f t="shared" si="110"/>
        <v>1.0500984697024316E-2</v>
      </c>
      <c r="J1210">
        <v>52.644348000000001</v>
      </c>
      <c r="K1210" s="35">
        <f t="shared" si="111"/>
        <v>-5.8928643204015007E-3</v>
      </c>
      <c r="M1210">
        <v>49.575001</v>
      </c>
      <c r="N1210" s="35">
        <f t="shared" si="112"/>
        <v>-5.3857830481939956E-2</v>
      </c>
      <c r="P1210">
        <v>41.699795000000002</v>
      </c>
      <c r="Q1210" s="35">
        <f t="shared" si="113"/>
        <v>4.9537173983709454E-3</v>
      </c>
    </row>
    <row r="1211" spans="1:17" x14ac:dyDescent="0.4">
      <c r="A1211" s="87">
        <v>42299</v>
      </c>
      <c r="B1211">
        <v>61.958038000000002</v>
      </c>
      <c r="C1211" s="31">
        <f t="shared" si="108"/>
        <v>-1.4198303051494339E-2</v>
      </c>
      <c r="D1211">
        <v>2052.5100000000002</v>
      </c>
      <c r="E1211" s="31">
        <f t="shared" si="109"/>
        <v>1.103039692863853E-2</v>
      </c>
      <c r="G1211">
        <v>46.189999</v>
      </c>
      <c r="H1211" s="35">
        <f t="shared" si="110"/>
        <v>-0.31500325427588777</v>
      </c>
      <c r="J1211">
        <v>52.334122000000001</v>
      </c>
      <c r="K1211" s="35">
        <f t="shared" si="111"/>
        <v>-9.4844583424940246E-2</v>
      </c>
      <c r="M1211">
        <v>46.904998999999997</v>
      </c>
      <c r="N1211" s="35">
        <f t="shared" si="112"/>
        <v>-1.908114314211996E-2</v>
      </c>
      <c r="P1211">
        <v>41.906364000000004</v>
      </c>
      <c r="Q1211" s="35">
        <f t="shared" si="113"/>
        <v>5.3776319033547113E-3</v>
      </c>
    </row>
    <row r="1212" spans="1:17" x14ac:dyDescent="0.4">
      <c r="A1212" s="87">
        <v>42300</v>
      </c>
      <c r="B1212">
        <v>61.078339</v>
      </c>
      <c r="C1212" s="31">
        <f t="shared" si="108"/>
        <v>6.5119485321957007E-3</v>
      </c>
      <c r="D1212">
        <v>2075.15</v>
      </c>
      <c r="E1212" s="31">
        <f t="shared" si="109"/>
        <v>-1.9131147145990672E-3</v>
      </c>
      <c r="G1212">
        <v>31.639999</v>
      </c>
      <c r="H1212" s="35">
        <f t="shared" si="110"/>
        <v>6.9532871982708007E-3</v>
      </c>
      <c r="J1212">
        <v>47.370514</v>
      </c>
      <c r="K1212" s="35">
        <f t="shared" si="111"/>
        <v>1.1510324756028674E-2</v>
      </c>
      <c r="M1212">
        <v>46.009998000000003</v>
      </c>
      <c r="N1212" s="35">
        <f t="shared" si="112"/>
        <v>2.2169116373358534E-2</v>
      </c>
      <c r="P1212">
        <v>42.131720999999999</v>
      </c>
      <c r="Q1212" s="35">
        <f t="shared" si="113"/>
        <v>5.794517627229088E-3</v>
      </c>
    </row>
    <row r="1213" spans="1:17" x14ac:dyDescent="0.4">
      <c r="A1213" s="87">
        <v>42303</v>
      </c>
      <c r="B1213">
        <v>61.476078000000001</v>
      </c>
      <c r="C1213" s="31">
        <f t="shared" si="108"/>
        <v>-4.2623408734694789E-3</v>
      </c>
      <c r="D1213">
        <v>2071.1799999999998</v>
      </c>
      <c r="E1213" s="31">
        <f t="shared" si="109"/>
        <v>-2.5540995953997063E-3</v>
      </c>
      <c r="G1213">
        <v>31.860001</v>
      </c>
      <c r="H1213" s="35">
        <f t="shared" si="110"/>
        <v>-2.4796013032140213E-2</v>
      </c>
      <c r="J1213">
        <v>47.915764000000003</v>
      </c>
      <c r="K1213" s="35">
        <f t="shared" si="111"/>
        <v>-1.0202028710217397E-2</v>
      </c>
      <c r="M1213">
        <v>47.029998999999997</v>
      </c>
      <c r="N1213" s="35">
        <f t="shared" si="112"/>
        <v>7.1231768471864184E-3</v>
      </c>
      <c r="P1213">
        <v>42.375853999999997</v>
      </c>
      <c r="Q1213" s="35">
        <f t="shared" si="113"/>
        <v>-1.5511427805089083E-3</v>
      </c>
    </row>
    <row r="1214" spans="1:17" x14ac:dyDescent="0.4">
      <c r="A1214" s="87">
        <v>42304</v>
      </c>
      <c r="B1214">
        <v>61.214046000000003</v>
      </c>
      <c r="C1214" s="31">
        <f t="shared" si="108"/>
        <v>3.5925414895789719E-3</v>
      </c>
      <c r="D1214">
        <v>2065.89</v>
      </c>
      <c r="E1214" s="31">
        <f t="shared" si="109"/>
        <v>1.1839933394324015E-2</v>
      </c>
      <c r="G1214">
        <v>31.07</v>
      </c>
      <c r="H1214" s="35">
        <f t="shared" si="110"/>
        <v>7.7244608947538125E-3</v>
      </c>
      <c r="J1214">
        <v>47.426926000000002</v>
      </c>
      <c r="K1214" s="35">
        <f t="shared" si="111"/>
        <v>4.5985965862514501E-2</v>
      </c>
      <c r="M1214">
        <v>47.365001999999997</v>
      </c>
      <c r="N1214" s="35">
        <f t="shared" si="112"/>
        <v>1.9106892468831866E-2</v>
      </c>
      <c r="P1214">
        <v>42.310122999999997</v>
      </c>
      <c r="Q1214" s="35">
        <f t="shared" si="113"/>
        <v>1.4425223958814874E-2</v>
      </c>
    </row>
    <row r="1215" spans="1:17" x14ac:dyDescent="0.4">
      <c r="A1215" s="87">
        <v>42305</v>
      </c>
      <c r="B1215">
        <v>61.433959999999999</v>
      </c>
      <c r="C1215" s="31">
        <f t="shared" si="108"/>
        <v>-1.294918966643199E-3</v>
      </c>
      <c r="D1215">
        <v>2090.35</v>
      </c>
      <c r="E1215" s="31">
        <f t="shared" si="109"/>
        <v>-4.4968545937285845E-4</v>
      </c>
      <c r="G1215">
        <v>31.309999000000001</v>
      </c>
      <c r="H1215" s="35">
        <f t="shared" si="110"/>
        <v>1.0220377202822659E-2</v>
      </c>
      <c r="J1215">
        <v>49.607899000000003</v>
      </c>
      <c r="K1215" s="35">
        <f t="shared" si="111"/>
        <v>1.8950107119029575E-2</v>
      </c>
      <c r="M1215">
        <v>48.27</v>
      </c>
      <c r="N1215" s="35">
        <f t="shared" si="112"/>
        <v>-1.8645121193288461E-3</v>
      </c>
      <c r="P1215">
        <v>42.920456000000001</v>
      </c>
      <c r="Q1215" s="35">
        <f t="shared" si="113"/>
        <v>-1.6626454294893893E-2</v>
      </c>
    </row>
    <row r="1216" spans="1:17" x14ac:dyDescent="0.4">
      <c r="A1216" s="87">
        <v>42306</v>
      </c>
      <c r="B1216">
        <v>61.354407999999999</v>
      </c>
      <c r="C1216" s="31">
        <f t="shared" si="108"/>
        <v>-6.8622616324482072E-4</v>
      </c>
      <c r="D1216">
        <v>2089.41</v>
      </c>
      <c r="E1216" s="31">
        <f t="shared" si="109"/>
        <v>-4.8099702786909837E-3</v>
      </c>
      <c r="G1216">
        <v>31.629999000000002</v>
      </c>
      <c r="H1216" s="35">
        <f t="shared" si="110"/>
        <v>-1.3594625785476667E-2</v>
      </c>
      <c r="J1216">
        <v>50.547974000000004</v>
      </c>
      <c r="K1216" s="35">
        <f t="shared" si="111"/>
        <v>2.0085493436393601E-2</v>
      </c>
      <c r="M1216">
        <v>48.18</v>
      </c>
      <c r="N1216" s="35">
        <f t="shared" si="112"/>
        <v>-1.3283499377335058E-2</v>
      </c>
      <c r="P1216">
        <v>42.206840999999997</v>
      </c>
      <c r="Q1216" s="35">
        <f t="shared" si="113"/>
        <v>-4.8944198406130511E-3</v>
      </c>
    </row>
    <row r="1217" spans="1:17" x14ac:dyDescent="0.4">
      <c r="A1217" s="87">
        <v>42307</v>
      </c>
      <c r="B1217">
        <v>61.312305000000002</v>
      </c>
      <c r="C1217" s="31">
        <f t="shared" si="108"/>
        <v>1.2211578083714055E-3</v>
      </c>
      <c r="D1217">
        <v>2079.36</v>
      </c>
      <c r="E1217" s="31">
        <f t="shared" si="109"/>
        <v>1.187384579870732E-2</v>
      </c>
      <c r="G1217">
        <v>31.200001</v>
      </c>
      <c r="H1217" s="35">
        <f t="shared" si="110"/>
        <v>8.0128202559993505E-3</v>
      </c>
      <c r="J1217">
        <v>51.563254999999998</v>
      </c>
      <c r="K1217" s="35">
        <f t="shared" si="111"/>
        <v>4.5581102279132557E-3</v>
      </c>
      <c r="M1217">
        <v>47.540000999999997</v>
      </c>
      <c r="N1217" s="35">
        <f t="shared" si="112"/>
        <v>6.5207613268666691E-3</v>
      </c>
      <c r="P1217">
        <v>42.000262999999997</v>
      </c>
      <c r="Q1217" s="35">
        <f t="shared" si="113"/>
        <v>-4.4714005719439365E-4</v>
      </c>
    </row>
    <row r="1218" spans="1:17" x14ac:dyDescent="0.4">
      <c r="A1218" s="87">
        <v>42310</v>
      </c>
      <c r="B1218">
        <v>61.387177000000001</v>
      </c>
      <c r="C1218" s="31">
        <f t="shared" si="108"/>
        <v>1.600822921047492E-3</v>
      </c>
      <c r="D1218">
        <v>2104.0500000000002</v>
      </c>
      <c r="E1218" s="31">
        <f t="shared" si="109"/>
        <v>2.7280720515195844E-3</v>
      </c>
      <c r="G1218">
        <v>31.450001</v>
      </c>
      <c r="H1218" s="35">
        <f t="shared" si="110"/>
        <v>3.179586544369247E-3</v>
      </c>
      <c r="J1218">
        <v>51.798285999999997</v>
      </c>
      <c r="K1218" s="35">
        <f t="shared" si="111"/>
        <v>1.2341180555665609E-2</v>
      </c>
      <c r="M1218">
        <v>47.849997999999999</v>
      </c>
      <c r="N1218" s="35">
        <f t="shared" si="112"/>
        <v>7.3145875575585384E-3</v>
      </c>
      <c r="P1218">
        <v>41.981482999999997</v>
      </c>
      <c r="Q1218" s="35">
        <f t="shared" si="113"/>
        <v>-1.341901142463146E-3</v>
      </c>
    </row>
    <row r="1219" spans="1:17" x14ac:dyDescent="0.4">
      <c r="A1219" s="87">
        <v>42311</v>
      </c>
      <c r="B1219">
        <v>61.485447000000001</v>
      </c>
      <c r="C1219" s="31">
        <f t="shared" ref="C1219:C1282" si="114">(B1220-B1219)/B1219</f>
        <v>-7.9147997411485489E-3</v>
      </c>
      <c r="D1219">
        <v>2109.79</v>
      </c>
      <c r="E1219" s="31">
        <f t="shared" ref="E1219:E1282" si="115">(D1220-D1219)/D1219</f>
        <v>-3.5453765540646312E-3</v>
      </c>
      <c r="G1219">
        <v>31.549999</v>
      </c>
      <c r="H1219" s="35">
        <f t="shared" ref="H1219:H1282" si="116">(G1220-G1219)/G1219</f>
        <v>-4.91283375318015E-2</v>
      </c>
      <c r="J1219">
        <v>52.437538000000004</v>
      </c>
      <c r="K1219" s="35">
        <f t="shared" ref="K1219:K1282" si="117">(J1220-J1219)/J1219</f>
        <v>-9.5017618866850926E-3</v>
      </c>
      <c r="M1219">
        <v>48.200001</v>
      </c>
      <c r="N1219" s="35">
        <f t="shared" ref="N1219:N1282" si="118">(M1220-M1219)/M1219</f>
        <v>-1.1410767398116852E-2</v>
      </c>
      <c r="P1219">
        <v>41.925148</v>
      </c>
      <c r="Q1219" s="35">
        <f t="shared" ref="Q1219:Q1282" si="119">(P1220-P1219)/P1219</f>
        <v>6.2709140585502643E-3</v>
      </c>
    </row>
    <row r="1220" spans="1:17" x14ac:dyDescent="0.4">
      <c r="A1220" s="87">
        <v>42312</v>
      </c>
      <c r="B1220">
        <v>60.998801999999998</v>
      </c>
      <c r="C1220" s="31">
        <f t="shared" si="114"/>
        <v>1.1506291549791414E-2</v>
      </c>
      <c r="D1220">
        <v>2102.31</v>
      </c>
      <c r="E1220" s="31">
        <f t="shared" si="115"/>
        <v>-1.1320880364932427E-3</v>
      </c>
      <c r="G1220">
        <v>30</v>
      </c>
      <c r="H1220" s="35">
        <f t="shared" si="116"/>
        <v>-2.3666633333333329E-2</v>
      </c>
      <c r="J1220">
        <v>51.939289000000002</v>
      </c>
      <c r="K1220" s="35">
        <f t="shared" si="117"/>
        <v>6.3348768597890981E-3</v>
      </c>
      <c r="M1220">
        <v>47.650002000000001</v>
      </c>
      <c r="N1220" s="35">
        <f t="shared" si="118"/>
        <v>7.6599577057730756E-3</v>
      </c>
      <c r="P1220">
        <v>42.188057000000001</v>
      </c>
      <c r="Q1220" s="35">
        <f t="shared" si="119"/>
        <v>7.3892784396304381E-2</v>
      </c>
    </row>
    <row r="1221" spans="1:17" x14ac:dyDescent="0.4">
      <c r="A1221" s="87">
        <v>42313</v>
      </c>
      <c r="B1221">
        <v>61.700671999999997</v>
      </c>
      <c r="C1221" s="31">
        <f t="shared" si="114"/>
        <v>-6.063791331154105E-4</v>
      </c>
      <c r="D1221">
        <v>2099.9299999999998</v>
      </c>
      <c r="E1221" s="31">
        <f t="shared" si="115"/>
        <v>-3.4763063530689989E-4</v>
      </c>
      <c r="G1221">
        <v>29.290001</v>
      </c>
      <c r="H1221" s="35">
        <f t="shared" si="116"/>
        <v>-6.8286102141138882E-4</v>
      </c>
      <c r="J1221">
        <v>52.268318000000001</v>
      </c>
      <c r="K1221" s="35">
        <f t="shared" si="117"/>
        <v>4.6763127139464794E-3</v>
      </c>
      <c r="M1221">
        <v>48.014999000000003</v>
      </c>
      <c r="N1221" s="35">
        <f t="shared" si="118"/>
        <v>-2.082266001922245E-4</v>
      </c>
      <c r="P1221">
        <v>45.30545</v>
      </c>
      <c r="Q1221" s="35">
        <f t="shared" si="119"/>
        <v>-2.0518237872044147E-2</v>
      </c>
    </row>
    <row r="1222" spans="1:17" x14ac:dyDescent="0.4">
      <c r="A1222" s="87">
        <v>42314</v>
      </c>
      <c r="B1222">
        <v>61.663257999999999</v>
      </c>
      <c r="C1222" s="31">
        <f t="shared" si="114"/>
        <v>-9.8652426052479852E-3</v>
      </c>
      <c r="D1222">
        <v>2099.1999999999998</v>
      </c>
      <c r="E1222" s="31">
        <f t="shared" si="115"/>
        <v>-9.8227896341462895E-3</v>
      </c>
      <c r="G1222">
        <v>29.27</v>
      </c>
      <c r="H1222" s="35">
        <f t="shared" si="116"/>
        <v>-3.0748172189955625E-2</v>
      </c>
      <c r="J1222">
        <v>52.512740999999998</v>
      </c>
      <c r="K1222" s="35">
        <f t="shared" si="117"/>
        <v>-1.6648816712881112E-2</v>
      </c>
      <c r="M1222">
        <v>48.005001</v>
      </c>
      <c r="N1222" s="35">
        <f t="shared" si="118"/>
        <v>-2.6038953733174591E-2</v>
      </c>
      <c r="P1222">
        <v>44.375861999999998</v>
      </c>
      <c r="Q1222" s="35">
        <f t="shared" si="119"/>
        <v>-1.3753625788722711E-2</v>
      </c>
    </row>
    <row r="1223" spans="1:17" x14ac:dyDescent="0.4">
      <c r="A1223" s="87">
        <v>42317</v>
      </c>
      <c r="B1223">
        <v>61.054935</v>
      </c>
      <c r="C1223" s="31">
        <f t="shared" si="114"/>
        <v>-3.6784250118356882E-3</v>
      </c>
      <c r="D1223">
        <v>2078.58</v>
      </c>
      <c r="E1223" s="31">
        <f t="shared" si="115"/>
        <v>1.5106466914912454E-3</v>
      </c>
      <c r="G1223">
        <v>28.370000999999998</v>
      </c>
      <c r="H1223" s="35">
        <f t="shared" si="116"/>
        <v>-8.4597106640918671E-3</v>
      </c>
      <c r="J1223">
        <v>51.638466000000001</v>
      </c>
      <c r="K1223" s="35">
        <f t="shared" si="117"/>
        <v>5.0974597115258707E-3</v>
      </c>
      <c r="M1223">
        <v>46.755001</v>
      </c>
      <c r="N1223" s="35">
        <f t="shared" si="118"/>
        <v>2.1067286470595883E-2</v>
      </c>
      <c r="P1223">
        <v>43.765532999999998</v>
      </c>
      <c r="Q1223" s="35">
        <f t="shared" si="119"/>
        <v>9.2255931168484795E-3</v>
      </c>
    </row>
    <row r="1224" spans="1:17" x14ac:dyDescent="0.4">
      <c r="A1224" s="87">
        <v>42318</v>
      </c>
      <c r="B1224">
        <v>60.830348999999998</v>
      </c>
      <c r="C1224" s="31">
        <f t="shared" si="114"/>
        <v>-1.9846409232338862E-2</v>
      </c>
      <c r="D1224">
        <v>2081.7199999999998</v>
      </c>
      <c r="E1224" s="31">
        <f t="shared" si="115"/>
        <v>-3.2280998405164003E-3</v>
      </c>
      <c r="G1224">
        <v>28.129999000000002</v>
      </c>
      <c r="H1224" s="35">
        <f t="shared" si="116"/>
        <v>-6.2922078312196206E-2</v>
      </c>
      <c r="J1224">
        <v>51.901691</v>
      </c>
      <c r="K1224" s="35">
        <f t="shared" si="117"/>
        <v>-7.0820524903514231E-2</v>
      </c>
      <c r="M1224">
        <v>47.740001999999997</v>
      </c>
      <c r="N1224" s="35">
        <f t="shared" si="118"/>
        <v>-2.0004230414569325E-2</v>
      </c>
      <c r="P1224">
        <v>44.169296000000003</v>
      </c>
      <c r="Q1224" s="35">
        <f t="shared" si="119"/>
        <v>1.8069633711164351E-2</v>
      </c>
    </row>
    <row r="1225" spans="1:17" x14ac:dyDescent="0.4">
      <c r="A1225" s="87">
        <v>42319</v>
      </c>
      <c r="B1225">
        <v>59.623085000000003</v>
      </c>
      <c r="C1225" s="31">
        <f t="shared" si="114"/>
        <v>-1.1300958345245049E-2</v>
      </c>
      <c r="D1225">
        <v>2075</v>
      </c>
      <c r="E1225" s="31">
        <f t="shared" si="115"/>
        <v>-1.3990361445783119E-2</v>
      </c>
      <c r="G1225">
        <v>26.360001</v>
      </c>
      <c r="H1225" s="35">
        <f t="shared" si="116"/>
        <v>9.1046658154527744E-3</v>
      </c>
      <c r="J1225">
        <v>48.225985999999999</v>
      </c>
      <c r="K1225" s="35">
        <f t="shared" si="117"/>
        <v>-4.9707661757293992E-2</v>
      </c>
      <c r="M1225">
        <v>46.784999999999997</v>
      </c>
      <c r="N1225" s="35">
        <f t="shared" si="118"/>
        <v>-1.2931495137330275E-2</v>
      </c>
      <c r="P1225">
        <v>44.967419</v>
      </c>
      <c r="Q1225" s="35">
        <f t="shared" si="119"/>
        <v>-2.4639862029884312E-2</v>
      </c>
    </row>
    <row r="1226" spans="1:17" x14ac:dyDescent="0.4">
      <c r="A1226" s="87">
        <v>42320</v>
      </c>
      <c r="B1226">
        <v>58.949286999999998</v>
      </c>
      <c r="C1226" s="31">
        <f t="shared" si="114"/>
        <v>-3.2703703439195042E-2</v>
      </c>
      <c r="D1226">
        <v>2045.97</v>
      </c>
      <c r="E1226" s="31">
        <f t="shared" si="115"/>
        <v>-1.1207397957936852E-2</v>
      </c>
      <c r="G1226">
        <v>26.6</v>
      </c>
      <c r="H1226" s="35">
        <f t="shared" si="116"/>
        <v>-4.511278195488732E-2</v>
      </c>
      <c r="J1226">
        <v>45.828785000000003</v>
      </c>
      <c r="K1226" s="35">
        <f t="shared" si="117"/>
        <v>6.7693263087816339E-3</v>
      </c>
      <c r="M1226">
        <v>46.18</v>
      </c>
      <c r="N1226" s="35">
        <f t="shared" si="118"/>
        <v>-5.3378085751407456E-2</v>
      </c>
      <c r="P1226">
        <v>43.859428000000001</v>
      </c>
      <c r="Q1226" s="35">
        <f t="shared" si="119"/>
        <v>-1.8625550702576491E-2</v>
      </c>
    </row>
    <row r="1227" spans="1:17" x14ac:dyDescent="0.4">
      <c r="A1227" s="87">
        <v>42321</v>
      </c>
      <c r="B1227">
        <v>57.021427000000003</v>
      </c>
      <c r="C1227" s="31">
        <f t="shared" si="114"/>
        <v>1.3130011635801369E-2</v>
      </c>
      <c r="D1227">
        <v>2023.04</v>
      </c>
      <c r="E1227" s="31">
        <f t="shared" si="115"/>
        <v>1.4903313824739053E-2</v>
      </c>
      <c r="G1227">
        <v>25.4</v>
      </c>
      <c r="H1227" s="35">
        <f t="shared" si="116"/>
        <v>-1.1810629921259887E-3</v>
      </c>
      <c r="J1227">
        <v>46.139015000000001</v>
      </c>
      <c r="K1227" s="35">
        <f t="shared" si="117"/>
        <v>1.4670035760408028E-2</v>
      </c>
      <c r="M1227">
        <v>43.715000000000003</v>
      </c>
      <c r="N1227" s="35">
        <f t="shared" si="118"/>
        <v>2.9394944527050132E-2</v>
      </c>
      <c r="P1227">
        <v>43.042521999999998</v>
      </c>
      <c r="Q1227" s="35">
        <f t="shared" si="119"/>
        <v>8.5078657797979223E-3</v>
      </c>
    </row>
    <row r="1228" spans="1:17" x14ac:dyDescent="0.4">
      <c r="A1228" s="87">
        <v>42324</v>
      </c>
      <c r="B1228">
        <v>57.770119000000001</v>
      </c>
      <c r="C1228" s="31">
        <f t="shared" si="114"/>
        <v>-7.1281314134042711E-3</v>
      </c>
      <c r="D1228">
        <v>2053.19</v>
      </c>
      <c r="E1228" s="31">
        <f t="shared" si="115"/>
        <v>-1.3393792099123801E-3</v>
      </c>
      <c r="G1228">
        <v>25.370000999999998</v>
      </c>
      <c r="H1228" s="35">
        <f t="shared" si="116"/>
        <v>-1.9708710299222373E-3</v>
      </c>
      <c r="J1228">
        <v>46.815876000000003</v>
      </c>
      <c r="K1228" s="35">
        <f t="shared" si="117"/>
        <v>-4.1104175856925169E-2</v>
      </c>
      <c r="M1228">
        <v>45</v>
      </c>
      <c r="N1228" s="35">
        <f t="shared" si="118"/>
        <v>-5.5666688888888892E-2</v>
      </c>
      <c r="P1228">
        <v>43.408721999999997</v>
      </c>
      <c r="Q1228" s="35">
        <f t="shared" si="119"/>
        <v>-1.1031653961155562E-2</v>
      </c>
    </row>
    <row r="1229" spans="1:17" x14ac:dyDescent="0.4">
      <c r="A1229" s="87">
        <v>42325</v>
      </c>
      <c r="B1229">
        <v>57.358325999999998</v>
      </c>
      <c r="C1229" s="31">
        <f t="shared" si="114"/>
        <v>2.610569562298597E-2</v>
      </c>
      <c r="D1229">
        <v>2050.44</v>
      </c>
      <c r="E1229" s="31">
        <f t="shared" si="115"/>
        <v>1.6162384658902417E-2</v>
      </c>
      <c r="G1229">
        <v>25.32</v>
      </c>
      <c r="H1229" s="35">
        <f t="shared" si="116"/>
        <v>0.10150075039494467</v>
      </c>
      <c r="J1229">
        <v>44.891548</v>
      </c>
      <c r="K1229" s="35">
        <f t="shared" si="117"/>
        <v>1.6810001740193928E-2</v>
      </c>
      <c r="M1229">
        <v>42.494999</v>
      </c>
      <c r="N1229" s="35">
        <f t="shared" si="118"/>
        <v>2.7179739432397695E-2</v>
      </c>
      <c r="P1229">
        <v>42.929851999999997</v>
      </c>
      <c r="Q1229" s="35">
        <f t="shared" si="119"/>
        <v>1.8153940991923381E-2</v>
      </c>
    </row>
    <row r="1230" spans="1:17" x14ac:dyDescent="0.4">
      <c r="A1230" s="87">
        <v>42326</v>
      </c>
      <c r="B1230">
        <v>58.855705</v>
      </c>
      <c r="C1230" s="31">
        <f t="shared" si="114"/>
        <v>0</v>
      </c>
      <c r="D1230">
        <v>2083.58</v>
      </c>
      <c r="E1230" s="31">
        <f t="shared" si="115"/>
        <v>-1.1230670288638524E-3</v>
      </c>
      <c r="G1230">
        <v>27.889999</v>
      </c>
      <c r="H1230" s="35">
        <f t="shared" si="116"/>
        <v>4.625317483876569E-2</v>
      </c>
      <c r="J1230">
        <v>45.646174999999999</v>
      </c>
      <c r="K1230" s="35">
        <f t="shared" si="117"/>
        <v>-3.5544248778785939E-2</v>
      </c>
      <c r="M1230">
        <v>43.650002000000001</v>
      </c>
      <c r="N1230" s="35">
        <f t="shared" si="118"/>
        <v>2.2336722916988627E-2</v>
      </c>
      <c r="P1230">
        <v>43.709198000000001</v>
      </c>
      <c r="Q1230" s="35">
        <f t="shared" si="119"/>
        <v>9.4521752606854543E-3</v>
      </c>
    </row>
    <row r="1231" spans="1:17" x14ac:dyDescent="0.4">
      <c r="A1231" s="87">
        <v>42327</v>
      </c>
      <c r="B1231">
        <v>58.855705</v>
      </c>
      <c r="C1231" s="31">
        <f t="shared" si="114"/>
        <v>5.4618834316911155E-2</v>
      </c>
      <c r="D1231">
        <v>2081.2399999999998</v>
      </c>
      <c r="E1231" s="31">
        <f t="shared" si="115"/>
        <v>3.8102285176146392E-3</v>
      </c>
      <c r="G1231">
        <v>29.18</v>
      </c>
      <c r="H1231" s="35">
        <f t="shared" si="116"/>
        <v>-5.1404729266621351E-3</v>
      </c>
      <c r="J1231">
        <v>44.023716</v>
      </c>
      <c r="K1231" s="35">
        <f t="shared" si="117"/>
        <v>3.6854203765988296E-2</v>
      </c>
      <c r="M1231">
        <v>44.625</v>
      </c>
      <c r="N1231" s="35">
        <f t="shared" si="118"/>
        <v>3.0924392156862747E-2</v>
      </c>
      <c r="P1231">
        <v>44.122345000000003</v>
      </c>
      <c r="Q1231" s="35">
        <f t="shared" si="119"/>
        <v>-3.4049414191381858E-3</v>
      </c>
    </row>
    <row r="1232" spans="1:17" x14ac:dyDescent="0.4">
      <c r="A1232" s="87">
        <v>42328</v>
      </c>
      <c r="B1232">
        <v>62.070335</v>
      </c>
      <c r="C1232" s="31">
        <f t="shared" si="114"/>
        <v>-1.432085069300806E-3</v>
      </c>
      <c r="D1232">
        <v>2089.17</v>
      </c>
      <c r="E1232" s="31">
        <f t="shared" si="115"/>
        <v>-1.2349401915592924E-3</v>
      </c>
      <c r="G1232">
        <v>29.030000999999999</v>
      </c>
      <c r="H1232" s="35">
        <f t="shared" si="116"/>
        <v>1.3434343319519799E-2</v>
      </c>
      <c r="J1232">
        <v>45.646174999999999</v>
      </c>
      <c r="K1232" s="35">
        <f t="shared" si="117"/>
        <v>3.6164607439725244E-2</v>
      </c>
      <c r="M1232">
        <v>46.005001</v>
      </c>
      <c r="N1232" s="35">
        <f t="shared" si="118"/>
        <v>1.6302792820284977E-3</v>
      </c>
      <c r="P1232">
        <v>43.972110999999998</v>
      </c>
      <c r="Q1232" s="35">
        <f t="shared" si="119"/>
        <v>1.0036225006345463E-2</v>
      </c>
    </row>
    <row r="1233" spans="1:17" x14ac:dyDescent="0.4">
      <c r="A1233" s="87">
        <v>42331</v>
      </c>
      <c r="B1233">
        <v>61.981445000000001</v>
      </c>
      <c r="C1233" s="31">
        <f t="shared" si="114"/>
        <v>3.7746780508260489E-4</v>
      </c>
      <c r="D1233">
        <v>2086.59</v>
      </c>
      <c r="E1233" s="31">
        <f t="shared" si="115"/>
        <v>1.2220896294910485E-3</v>
      </c>
      <c r="G1233">
        <v>29.42</v>
      </c>
      <c r="H1233" s="35">
        <f t="shared" si="116"/>
        <v>2.5832766825288851E-2</v>
      </c>
      <c r="J1233">
        <v>47.296951</v>
      </c>
      <c r="K1233" s="35">
        <f t="shared" si="117"/>
        <v>1.4758668058750739E-2</v>
      </c>
      <c r="M1233">
        <v>46.080002</v>
      </c>
      <c r="N1233" s="35">
        <f t="shared" si="118"/>
        <v>-8.6807721926756274E-4</v>
      </c>
      <c r="P1233">
        <v>44.413424999999997</v>
      </c>
      <c r="Q1233" s="35">
        <f t="shared" si="119"/>
        <v>-1.0570722703777052E-2</v>
      </c>
    </row>
    <row r="1234" spans="1:17" x14ac:dyDescent="0.4">
      <c r="A1234" s="87">
        <v>42332</v>
      </c>
      <c r="B1234">
        <v>62.004840999999999</v>
      </c>
      <c r="C1234" s="31">
        <f t="shared" si="114"/>
        <v>1.2225142227201257E-2</v>
      </c>
      <c r="D1234">
        <v>2089.14</v>
      </c>
      <c r="E1234" s="31">
        <f t="shared" si="115"/>
        <v>-1.2923978287715607E-4</v>
      </c>
      <c r="G1234">
        <v>30.18</v>
      </c>
      <c r="H1234" s="35">
        <f t="shared" si="116"/>
        <v>-2.650762094101998E-3</v>
      </c>
      <c r="J1234">
        <v>47.994990999999999</v>
      </c>
      <c r="K1234" s="35">
        <f t="shared" si="117"/>
        <v>-5.306553760995634E-3</v>
      </c>
      <c r="M1234">
        <v>46.040000999999997</v>
      </c>
      <c r="N1234" s="35">
        <f t="shared" si="118"/>
        <v>2.1715898746403286E-4</v>
      </c>
      <c r="P1234">
        <v>43.943942999999997</v>
      </c>
      <c r="Q1234" s="35">
        <f t="shared" si="119"/>
        <v>1.7948480408323884E-2</v>
      </c>
    </row>
    <row r="1235" spans="1:17" x14ac:dyDescent="0.4">
      <c r="A1235" s="87">
        <v>42333</v>
      </c>
      <c r="B1235">
        <v>62.762858999999999</v>
      </c>
      <c r="C1235" s="31">
        <f t="shared" si="114"/>
        <v>1.4912322588746805E-3</v>
      </c>
      <c r="D1235">
        <v>2088.87</v>
      </c>
      <c r="E1235" s="31">
        <f t="shared" si="115"/>
        <v>5.9362238913873841E-4</v>
      </c>
      <c r="G1235">
        <v>30.1</v>
      </c>
      <c r="H1235" s="35">
        <f t="shared" si="116"/>
        <v>7.9734219269102461E-3</v>
      </c>
      <c r="J1235">
        <v>47.740302999999997</v>
      </c>
      <c r="K1235" s="35">
        <f t="shared" si="117"/>
        <v>-2.5488945891273332E-2</v>
      </c>
      <c r="M1235">
        <v>46.049999</v>
      </c>
      <c r="N1235" s="35">
        <f t="shared" si="118"/>
        <v>-2.627576604290472E-2</v>
      </c>
      <c r="P1235">
        <v>44.732669999999999</v>
      </c>
      <c r="Q1235" s="35">
        <f t="shared" si="119"/>
        <v>-6.9268612850518635E-3</v>
      </c>
    </row>
    <row r="1236" spans="1:17" x14ac:dyDescent="0.4">
      <c r="A1236" s="87">
        <v>42335</v>
      </c>
      <c r="B1236">
        <v>62.856453000000002</v>
      </c>
      <c r="C1236" s="31">
        <f t="shared" si="114"/>
        <v>-1.5260803850958647E-2</v>
      </c>
      <c r="D1236">
        <v>2090.11</v>
      </c>
      <c r="E1236" s="31">
        <f t="shared" si="115"/>
        <v>-4.6409040672501789E-3</v>
      </c>
      <c r="G1236">
        <v>30.34</v>
      </c>
      <c r="H1236" s="35">
        <f t="shared" si="116"/>
        <v>-4.6143375082399324E-3</v>
      </c>
      <c r="J1236">
        <v>46.523453000000003</v>
      </c>
      <c r="K1236" s="35">
        <f t="shared" si="117"/>
        <v>-5.0486708284529232E-2</v>
      </c>
      <c r="M1236">
        <v>44.84</v>
      </c>
      <c r="N1236" s="35">
        <f t="shared" si="118"/>
        <v>-3.8581601248885065E-2</v>
      </c>
      <c r="P1236">
        <v>44.422812999999998</v>
      </c>
      <c r="Q1236" s="35">
        <f t="shared" si="119"/>
        <v>2.134851298138201E-2</v>
      </c>
    </row>
    <row r="1237" spans="1:17" x14ac:dyDescent="0.4">
      <c r="A1237" s="87">
        <v>42338</v>
      </c>
      <c r="B1237">
        <v>61.897213000000001</v>
      </c>
      <c r="C1237" s="31">
        <f t="shared" si="114"/>
        <v>7.7863925795818422E-3</v>
      </c>
      <c r="D1237">
        <v>2080.41</v>
      </c>
      <c r="E1237" s="31">
        <f t="shared" si="115"/>
        <v>1.0680586999678072E-2</v>
      </c>
      <c r="G1237">
        <v>30.200001</v>
      </c>
      <c r="H1237" s="35">
        <f t="shared" si="116"/>
        <v>4.7350925584406477E-2</v>
      </c>
      <c r="J1237">
        <v>44.174636999999997</v>
      </c>
      <c r="K1237" s="35">
        <f t="shared" si="117"/>
        <v>2.7119498457904734E-2</v>
      </c>
      <c r="M1237">
        <v>43.110000999999997</v>
      </c>
      <c r="N1237" s="35">
        <f t="shared" si="118"/>
        <v>1.1134284130496924E-2</v>
      </c>
      <c r="P1237">
        <v>45.371174000000003</v>
      </c>
      <c r="Q1237" s="35">
        <f t="shared" si="119"/>
        <v>2.2972008614985263E-2</v>
      </c>
    </row>
    <row r="1238" spans="1:17" x14ac:dyDescent="0.4">
      <c r="A1238" s="87">
        <v>42339</v>
      </c>
      <c r="B1238">
        <v>62.379168999999997</v>
      </c>
      <c r="C1238" s="31">
        <f t="shared" si="114"/>
        <v>-4.9509155852973516E-3</v>
      </c>
      <c r="D1238">
        <v>2102.63</v>
      </c>
      <c r="E1238" s="31">
        <f t="shared" si="115"/>
        <v>-1.0995752937987135E-2</v>
      </c>
      <c r="G1238">
        <v>31.629999000000002</v>
      </c>
      <c r="H1238" s="35">
        <f t="shared" si="116"/>
        <v>1.9917768571538732E-2</v>
      </c>
      <c r="J1238">
        <v>45.372630999999998</v>
      </c>
      <c r="K1238" s="35">
        <f t="shared" si="117"/>
        <v>-2.1829701698365244E-2</v>
      </c>
      <c r="M1238">
        <v>43.59</v>
      </c>
      <c r="N1238" s="35">
        <f t="shared" si="118"/>
        <v>-2.9823583390685944E-3</v>
      </c>
      <c r="P1238">
        <v>46.413440999999999</v>
      </c>
      <c r="Q1238" s="35">
        <f t="shared" si="119"/>
        <v>-1.0722195753596403E-2</v>
      </c>
    </row>
    <row r="1239" spans="1:17" x14ac:dyDescent="0.4">
      <c r="A1239" s="87">
        <v>42340</v>
      </c>
      <c r="B1239">
        <v>62.070335</v>
      </c>
      <c r="C1239" s="31">
        <f t="shared" si="114"/>
        <v>-2.6611166187519367E-2</v>
      </c>
      <c r="D1239">
        <v>2079.5100000000002</v>
      </c>
      <c r="E1239" s="31">
        <f t="shared" si="115"/>
        <v>-1.4373578391063435E-2</v>
      </c>
      <c r="G1239">
        <v>32.259998000000003</v>
      </c>
      <c r="H1239" s="35">
        <f t="shared" si="116"/>
        <v>-7.0365720419449634E-2</v>
      </c>
      <c r="J1239">
        <v>44.382159999999999</v>
      </c>
      <c r="K1239" s="35">
        <f t="shared" si="117"/>
        <v>-2.5717518029766913E-2</v>
      </c>
      <c r="M1239">
        <v>43.459999000000003</v>
      </c>
      <c r="N1239" s="35">
        <f t="shared" si="118"/>
        <v>-3.1868339435534798E-2</v>
      </c>
      <c r="P1239">
        <v>45.915787000000002</v>
      </c>
      <c r="Q1239" s="35">
        <f t="shared" si="119"/>
        <v>2.2493135095343255E-3</v>
      </c>
    </row>
    <row r="1240" spans="1:17" x14ac:dyDescent="0.4">
      <c r="A1240" s="87">
        <v>42341</v>
      </c>
      <c r="B1240">
        <v>60.418571</v>
      </c>
      <c r="C1240" s="31">
        <f t="shared" si="114"/>
        <v>2.4860535016625912E-2</v>
      </c>
      <c r="D1240">
        <v>2049.62</v>
      </c>
      <c r="E1240" s="31">
        <f t="shared" si="115"/>
        <v>2.0525755993794054E-2</v>
      </c>
      <c r="G1240">
        <v>29.99</v>
      </c>
      <c r="H1240" s="35">
        <f t="shared" si="116"/>
        <v>1.6338779593197801E-2</v>
      </c>
      <c r="J1240">
        <v>43.240760999999999</v>
      </c>
      <c r="K1240" s="35">
        <f t="shared" si="117"/>
        <v>5.2359393027334635E-3</v>
      </c>
      <c r="M1240">
        <v>42.075001</v>
      </c>
      <c r="N1240" s="35">
        <f t="shared" si="118"/>
        <v>3.7551942066501587E-2</v>
      </c>
      <c r="P1240">
        <v>46.019066000000002</v>
      </c>
      <c r="Q1240" s="35">
        <f t="shared" si="119"/>
        <v>1.5099111311820099E-2</v>
      </c>
    </row>
    <row r="1241" spans="1:17" x14ac:dyDescent="0.4">
      <c r="A1241" s="87">
        <v>42342</v>
      </c>
      <c r="B1241">
        <v>61.920608999999999</v>
      </c>
      <c r="C1241" s="31">
        <f t="shared" si="114"/>
        <v>-3.1057672575538877E-3</v>
      </c>
      <c r="D1241">
        <v>2091.69</v>
      </c>
      <c r="E1241" s="31">
        <f t="shared" si="115"/>
        <v>-6.9895634630370131E-3</v>
      </c>
      <c r="G1241">
        <v>30.48</v>
      </c>
      <c r="H1241" s="35">
        <f t="shared" si="116"/>
        <v>6.2335958005249759E-3</v>
      </c>
      <c r="J1241">
        <v>43.467167000000003</v>
      </c>
      <c r="K1241" s="35">
        <f t="shared" si="117"/>
        <v>-1.4974037760501007E-2</v>
      </c>
      <c r="M1241">
        <v>43.654998999999997</v>
      </c>
      <c r="N1241" s="35">
        <f t="shared" si="118"/>
        <v>-8.3609668620081741E-3</v>
      </c>
      <c r="P1241">
        <v>46.713912999999998</v>
      </c>
      <c r="Q1241" s="35">
        <f t="shared" si="119"/>
        <v>8.0402384617191038E-3</v>
      </c>
    </row>
    <row r="1242" spans="1:17" x14ac:dyDescent="0.4">
      <c r="A1242" s="87">
        <v>42345</v>
      </c>
      <c r="B1242">
        <v>61.728298000000002</v>
      </c>
      <c r="C1242" s="31">
        <f t="shared" si="114"/>
        <v>7.5974879462898477E-4</v>
      </c>
      <c r="D1242">
        <v>2077.0700000000002</v>
      </c>
      <c r="E1242" s="31">
        <f t="shared" si="115"/>
        <v>-6.489911269239851E-3</v>
      </c>
      <c r="G1242">
        <v>30.67</v>
      </c>
      <c r="H1242" s="35">
        <f t="shared" si="116"/>
        <v>1.0433648516465494E-2</v>
      </c>
      <c r="J1242">
        <v>42.816288</v>
      </c>
      <c r="K1242" s="35">
        <f t="shared" si="117"/>
        <v>1.1676631098893915E-2</v>
      </c>
      <c r="M1242">
        <v>43.290000999999997</v>
      </c>
      <c r="N1242" s="35">
        <f t="shared" si="118"/>
        <v>7.5075304341064887E-3</v>
      </c>
      <c r="P1242">
        <v>47.089503999999998</v>
      </c>
      <c r="Q1242" s="35">
        <f t="shared" si="119"/>
        <v>-1.3559369833243467E-2</v>
      </c>
    </row>
    <row r="1243" spans="1:17" x14ac:dyDescent="0.4">
      <c r="A1243" s="87">
        <v>42346</v>
      </c>
      <c r="B1243">
        <v>61.775196000000001</v>
      </c>
      <c r="C1243" s="31">
        <f t="shared" si="114"/>
        <v>-2.1715948906094931E-2</v>
      </c>
      <c r="D1243">
        <v>2063.59</v>
      </c>
      <c r="E1243" s="31">
        <f t="shared" si="115"/>
        <v>-7.7389403902908297E-3</v>
      </c>
      <c r="G1243">
        <v>30.99</v>
      </c>
      <c r="H1243" s="35">
        <f t="shared" si="116"/>
        <v>-2.0329106163278411E-2</v>
      </c>
      <c r="J1243">
        <v>43.316237999999998</v>
      </c>
      <c r="K1243" s="35">
        <f t="shared" si="117"/>
        <v>-9.3640634258220206E-3</v>
      </c>
      <c r="M1243">
        <v>43.615001999999997</v>
      </c>
      <c r="N1243" s="35">
        <f t="shared" si="118"/>
        <v>-1.0546898519000421E-2</v>
      </c>
      <c r="P1243">
        <v>46.451000000000001</v>
      </c>
      <c r="Q1243" s="35">
        <f t="shared" si="119"/>
        <v>-2.1022927385847514E-2</v>
      </c>
    </row>
    <row r="1244" spans="1:17" x14ac:dyDescent="0.4">
      <c r="A1244" s="87">
        <v>42347</v>
      </c>
      <c r="B1244">
        <v>60.433689000000001</v>
      </c>
      <c r="C1244" s="31">
        <f t="shared" si="114"/>
        <v>-1.5523626234367276E-3</v>
      </c>
      <c r="D1244">
        <v>2047.62</v>
      </c>
      <c r="E1244" s="31">
        <f t="shared" si="115"/>
        <v>2.2513943016771315E-3</v>
      </c>
      <c r="G1244">
        <v>30.360001</v>
      </c>
      <c r="H1244" s="35">
        <f t="shared" si="116"/>
        <v>0</v>
      </c>
      <c r="J1244">
        <v>42.910621999999996</v>
      </c>
      <c r="K1244" s="35">
        <f t="shared" si="117"/>
        <v>-3.0777694156937235E-3</v>
      </c>
      <c r="M1244">
        <v>43.154998999999997</v>
      </c>
      <c r="N1244" s="35">
        <f t="shared" si="118"/>
        <v>-7.415131674548138E-3</v>
      </c>
      <c r="P1244">
        <v>45.474463999999998</v>
      </c>
      <c r="Q1244" s="35">
        <f t="shared" si="119"/>
        <v>-1.0943504468793743E-2</v>
      </c>
    </row>
    <row r="1245" spans="1:17" x14ac:dyDescent="0.4">
      <c r="A1245" s="87">
        <v>42348</v>
      </c>
      <c r="B1245">
        <v>60.339874000000002</v>
      </c>
      <c r="C1245" s="31">
        <f t="shared" si="114"/>
        <v>-1.8267903575668716E-2</v>
      </c>
      <c r="D1245">
        <v>2052.23</v>
      </c>
      <c r="E1245" s="31">
        <f t="shared" si="115"/>
        <v>-1.9422774250449575E-2</v>
      </c>
      <c r="G1245">
        <v>30.360001</v>
      </c>
      <c r="H1245" s="35">
        <f t="shared" si="116"/>
        <v>-2.7997396969782672E-2</v>
      </c>
      <c r="J1245">
        <v>42.778553000000002</v>
      </c>
      <c r="K1245" s="35">
        <f t="shared" si="117"/>
        <v>-9.702221578181975E-3</v>
      </c>
      <c r="M1245">
        <v>42.834999000000003</v>
      </c>
      <c r="N1245" s="35">
        <f t="shared" si="118"/>
        <v>-3.6302090260350112E-2</v>
      </c>
      <c r="P1245">
        <v>44.976813999999997</v>
      </c>
      <c r="Q1245" s="35">
        <f t="shared" si="119"/>
        <v>-9.6034814738100004E-3</v>
      </c>
    </row>
    <row r="1246" spans="1:17" x14ac:dyDescent="0.4">
      <c r="A1246" s="87">
        <v>42349</v>
      </c>
      <c r="B1246">
        <v>59.237591000000002</v>
      </c>
      <c r="C1246" s="31">
        <f t="shared" si="114"/>
        <v>1.2431683793488411E-2</v>
      </c>
      <c r="D1246">
        <v>2012.37</v>
      </c>
      <c r="E1246" s="31">
        <f t="shared" si="115"/>
        <v>4.7555866962835681E-3</v>
      </c>
      <c r="G1246">
        <v>29.51</v>
      </c>
      <c r="H1246" s="35">
        <f t="shared" si="116"/>
        <v>-7.116265672653401E-3</v>
      </c>
      <c r="J1246">
        <v>42.363506000000001</v>
      </c>
      <c r="K1246" s="35">
        <f t="shared" si="117"/>
        <v>-2.0040173256670572E-2</v>
      </c>
      <c r="M1246">
        <v>41.279998999999997</v>
      </c>
      <c r="N1246" s="35">
        <f t="shared" si="118"/>
        <v>7.2675147109379492E-3</v>
      </c>
      <c r="P1246">
        <v>44.544879999999999</v>
      </c>
      <c r="Q1246" s="35">
        <f t="shared" si="119"/>
        <v>2.7403822841143761E-3</v>
      </c>
    </row>
    <row r="1247" spans="1:17" x14ac:dyDescent="0.4">
      <c r="A1247" s="87">
        <v>42352</v>
      </c>
      <c r="B1247">
        <v>59.974013999999997</v>
      </c>
      <c r="C1247" s="31">
        <f t="shared" si="114"/>
        <v>5.8657904738542727E-3</v>
      </c>
      <c r="D1247">
        <v>2021.94</v>
      </c>
      <c r="E1247" s="31">
        <f t="shared" si="115"/>
        <v>1.0618514891638736E-2</v>
      </c>
      <c r="G1247">
        <v>29.299999</v>
      </c>
      <c r="H1247" s="35">
        <f t="shared" si="116"/>
        <v>1.8430068888398262E-2</v>
      </c>
      <c r="J1247">
        <v>41.514533999999998</v>
      </c>
      <c r="K1247" s="35">
        <f t="shared" si="117"/>
        <v>1.0224949170813279E-2</v>
      </c>
      <c r="M1247">
        <v>41.580002</v>
      </c>
      <c r="N1247" s="35">
        <f t="shared" si="118"/>
        <v>-1.9721114972529277E-2</v>
      </c>
      <c r="P1247">
        <v>44.66695</v>
      </c>
      <c r="Q1247" s="35">
        <f t="shared" si="119"/>
        <v>1.6607066298460097E-2</v>
      </c>
    </row>
    <row r="1248" spans="1:17" x14ac:dyDescent="0.4">
      <c r="A1248" s="87">
        <v>42353</v>
      </c>
      <c r="B1248">
        <v>60.325809</v>
      </c>
      <c r="C1248" s="31">
        <f t="shared" si="114"/>
        <v>1.8038912665058478E-2</v>
      </c>
      <c r="D1248">
        <v>2043.41</v>
      </c>
      <c r="E1248" s="31">
        <f t="shared" si="115"/>
        <v>1.4514952946300586E-2</v>
      </c>
      <c r="G1248">
        <v>29.84</v>
      </c>
      <c r="H1248" s="35">
        <f t="shared" si="116"/>
        <v>2.7815013404825801E-2</v>
      </c>
      <c r="J1248">
        <v>41.939017999999997</v>
      </c>
      <c r="K1248" s="35">
        <f t="shared" si="117"/>
        <v>-6.7462237670891357E-4</v>
      </c>
      <c r="M1248">
        <v>40.759998000000003</v>
      </c>
      <c r="N1248" s="35">
        <f t="shared" si="118"/>
        <v>1.9504466118962924E-2</v>
      </c>
      <c r="P1248">
        <v>45.408737000000002</v>
      </c>
      <c r="Q1248" s="35">
        <f t="shared" si="119"/>
        <v>2.3779895045308051E-2</v>
      </c>
    </row>
    <row r="1249" spans="1:17" x14ac:dyDescent="0.4">
      <c r="A1249" s="87">
        <v>42354</v>
      </c>
      <c r="B1249">
        <v>61.414020999999998</v>
      </c>
      <c r="C1249" s="31">
        <f t="shared" si="114"/>
        <v>-5.4226053688944198E-3</v>
      </c>
      <c r="D1249">
        <v>2073.0700000000002</v>
      </c>
      <c r="E1249" s="31">
        <f t="shared" si="115"/>
        <v>-1.5040495497016531E-2</v>
      </c>
      <c r="G1249">
        <v>30.67</v>
      </c>
      <c r="H1249" s="35">
        <f t="shared" si="116"/>
        <v>-1.4346266710140243E-2</v>
      </c>
      <c r="J1249">
        <v>41.910724999999999</v>
      </c>
      <c r="K1249" s="35">
        <f t="shared" si="117"/>
        <v>-1.0128123529239735E-2</v>
      </c>
      <c r="M1249">
        <v>41.555</v>
      </c>
      <c r="N1249" s="35">
        <f t="shared" si="118"/>
        <v>-2.213938154253391E-2</v>
      </c>
      <c r="P1249">
        <v>46.488551999999999</v>
      </c>
      <c r="Q1249" s="35">
        <f t="shared" si="119"/>
        <v>-7.0692672897189838E-3</v>
      </c>
    </row>
    <row r="1250" spans="1:17" x14ac:dyDescent="0.4">
      <c r="A1250" s="87">
        <v>42355</v>
      </c>
      <c r="B1250">
        <v>61.080997000000004</v>
      </c>
      <c r="C1250" s="31">
        <f t="shared" si="114"/>
        <v>-1.3054813103329021E-2</v>
      </c>
      <c r="D1250">
        <v>2041.89</v>
      </c>
      <c r="E1250" s="31">
        <f t="shared" si="115"/>
        <v>-1.7797236873680827E-2</v>
      </c>
      <c r="G1250">
        <v>30.23</v>
      </c>
      <c r="H1250" s="35">
        <f t="shared" si="116"/>
        <v>-7.6083360899768578E-3</v>
      </c>
      <c r="J1250">
        <v>41.486248000000003</v>
      </c>
      <c r="K1250" s="35">
        <f t="shared" si="117"/>
        <v>3.1832283314702108E-2</v>
      </c>
      <c r="M1250">
        <v>40.634998000000003</v>
      </c>
      <c r="N1250" s="35">
        <f t="shared" si="118"/>
        <v>-4.9217918012449098E-3</v>
      </c>
      <c r="P1250">
        <v>46.159911999999998</v>
      </c>
      <c r="Q1250" s="35">
        <f t="shared" si="119"/>
        <v>-2.115532629264982E-2</v>
      </c>
    </row>
    <row r="1251" spans="1:17" x14ac:dyDescent="0.4">
      <c r="A1251" s="87">
        <v>42356</v>
      </c>
      <c r="B1251">
        <v>60.283596000000003</v>
      </c>
      <c r="C1251" s="31">
        <f t="shared" si="114"/>
        <v>9.9595087194201039E-3</v>
      </c>
      <c r="D1251">
        <v>2005.55</v>
      </c>
      <c r="E1251" s="31">
        <f t="shared" si="115"/>
        <v>7.7784148986562969E-3</v>
      </c>
      <c r="G1251">
        <v>30</v>
      </c>
      <c r="H1251" s="35">
        <f t="shared" si="116"/>
        <v>8.6666666666667183E-3</v>
      </c>
      <c r="J1251">
        <v>42.806849999999997</v>
      </c>
      <c r="K1251" s="35">
        <f t="shared" si="117"/>
        <v>4.6279742611288225E-3</v>
      </c>
      <c r="M1251">
        <v>40.435001</v>
      </c>
      <c r="N1251" s="35">
        <f t="shared" si="118"/>
        <v>1.2365524610719598E-3</v>
      </c>
      <c r="P1251">
        <v>45.183383999999997</v>
      </c>
      <c r="Q1251" s="35">
        <f t="shared" si="119"/>
        <v>-4.3641264231115357E-3</v>
      </c>
    </row>
    <row r="1252" spans="1:17" x14ac:dyDescent="0.4">
      <c r="A1252" s="87">
        <v>42359</v>
      </c>
      <c r="B1252">
        <v>60.883991000000002</v>
      </c>
      <c r="C1252" s="31">
        <f t="shared" si="114"/>
        <v>1.5793494877824277E-2</v>
      </c>
      <c r="D1252">
        <v>2021.15</v>
      </c>
      <c r="E1252" s="31">
        <f t="shared" si="115"/>
        <v>8.8167627340869983E-3</v>
      </c>
      <c r="G1252">
        <v>30.26</v>
      </c>
      <c r="H1252" s="35">
        <f t="shared" si="116"/>
        <v>1.123595505617977E-2</v>
      </c>
      <c r="J1252">
        <v>43.004958999999999</v>
      </c>
      <c r="K1252" s="35">
        <f t="shared" si="117"/>
        <v>2.1883522781640272E-4</v>
      </c>
      <c r="M1252">
        <v>40.485000999999997</v>
      </c>
      <c r="N1252" s="35">
        <f t="shared" si="118"/>
        <v>-7.410151725079547E-3</v>
      </c>
      <c r="P1252">
        <v>44.986198000000002</v>
      </c>
      <c r="Q1252" s="35">
        <f t="shared" si="119"/>
        <v>1.2314910453201657E-2</v>
      </c>
    </row>
    <row r="1253" spans="1:17" x14ac:dyDescent="0.4">
      <c r="A1253" s="87">
        <v>42360</v>
      </c>
      <c r="B1253">
        <v>61.845562000000001</v>
      </c>
      <c r="C1253" s="31">
        <f t="shared" si="114"/>
        <v>-2.3814853521745092E-2</v>
      </c>
      <c r="D1253">
        <v>2038.97</v>
      </c>
      <c r="E1253" s="31">
        <f t="shared" si="115"/>
        <v>1.2418034595898879E-2</v>
      </c>
      <c r="G1253">
        <v>30.6</v>
      </c>
      <c r="H1253" s="35">
        <f t="shared" si="116"/>
        <v>1.3071568627450365E-3</v>
      </c>
      <c r="J1253">
        <v>43.01437</v>
      </c>
      <c r="K1253" s="35">
        <f t="shared" si="117"/>
        <v>1.49122490925707E-2</v>
      </c>
      <c r="M1253">
        <v>40.185001</v>
      </c>
      <c r="N1253" s="35">
        <f t="shared" si="118"/>
        <v>2.0156724644600613E-2</v>
      </c>
      <c r="P1253">
        <v>45.540199000000001</v>
      </c>
      <c r="Q1253" s="35">
        <f t="shared" si="119"/>
        <v>1.628846637231424E-2</v>
      </c>
    </row>
    <row r="1254" spans="1:17" x14ac:dyDescent="0.4">
      <c r="A1254" s="87">
        <v>42361</v>
      </c>
      <c r="B1254">
        <v>60.372718999999996</v>
      </c>
      <c r="C1254" s="31">
        <f t="shared" si="114"/>
        <v>-1.8258163923344218E-2</v>
      </c>
      <c r="D1254">
        <v>2064.29</v>
      </c>
      <c r="E1254" s="31">
        <f t="shared" si="115"/>
        <v>-1.5986125980362168E-3</v>
      </c>
      <c r="G1254">
        <v>30.639999</v>
      </c>
      <c r="H1254" s="35">
        <f t="shared" si="116"/>
        <v>6.5277417274069106E-4</v>
      </c>
      <c r="J1254">
        <v>43.655811</v>
      </c>
      <c r="K1254" s="35">
        <f t="shared" si="117"/>
        <v>7.5631168551650437E-3</v>
      </c>
      <c r="M1254">
        <v>40.994999</v>
      </c>
      <c r="N1254" s="35">
        <f t="shared" si="118"/>
        <v>-9.63534600891198E-3</v>
      </c>
      <c r="P1254">
        <v>46.281979</v>
      </c>
      <c r="Q1254" s="35">
        <f t="shared" si="119"/>
        <v>5.2749689031231246E-3</v>
      </c>
    </row>
    <row r="1255" spans="1:17" x14ac:dyDescent="0.4">
      <c r="A1255" s="87">
        <v>42362</v>
      </c>
      <c r="B1255">
        <v>59.270423999999998</v>
      </c>
      <c r="C1255" s="31">
        <f t="shared" si="114"/>
        <v>9.9714994446471108E-3</v>
      </c>
      <c r="D1255">
        <v>2060.9899999999998</v>
      </c>
      <c r="E1255" s="31">
        <f t="shared" si="115"/>
        <v>-2.178564670376752E-3</v>
      </c>
      <c r="G1255">
        <v>30.66</v>
      </c>
      <c r="H1255" s="35">
        <f t="shared" si="116"/>
        <v>-5.2185257664709769E-3</v>
      </c>
      <c r="J1255">
        <v>43.985984999999999</v>
      </c>
      <c r="K1255" s="35">
        <f t="shared" si="117"/>
        <v>1.6941691768412086E-2</v>
      </c>
      <c r="M1255">
        <v>40.599997999999999</v>
      </c>
      <c r="N1255" s="35">
        <f t="shared" si="118"/>
        <v>2.4637932248167946E-4</v>
      </c>
      <c r="P1255">
        <v>46.526114999999997</v>
      </c>
      <c r="Q1255" s="35">
        <f t="shared" si="119"/>
        <v>-9.283603412835871E-3</v>
      </c>
    </row>
    <row r="1256" spans="1:17" x14ac:dyDescent="0.4">
      <c r="A1256" s="87">
        <v>42366</v>
      </c>
      <c r="B1256">
        <v>59.861438999999997</v>
      </c>
      <c r="C1256" s="31">
        <f t="shared" si="114"/>
        <v>7.0522360813946635E-3</v>
      </c>
      <c r="D1256">
        <v>2056.5</v>
      </c>
      <c r="E1256" s="31">
        <f t="shared" si="115"/>
        <v>1.0629710673474412E-2</v>
      </c>
      <c r="G1256">
        <v>30.5</v>
      </c>
      <c r="H1256" s="35">
        <f t="shared" si="116"/>
        <v>3.3770524590163886E-2</v>
      </c>
      <c r="J1256">
        <v>44.731181999999997</v>
      </c>
      <c r="K1256" s="35">
        <f t="shared" si="117"/>
        <v>4.8080978499517459E-2</v>
      </c>
      <c r="M1256">
        <v>40.610000999999997</v>
      </c>
      <c r="N1256" s="35">
        <f t="shared" si="118"/>
        <v>1.2681580579128849E-2</v>
      </c>
      <c r="P1256">
        <v>46.094185000000003</v>
      </c>
      <c r="Q1256" s="35">
        <f t="shared" si="119"/>
        <v>1.8129965851440815E-2</v>
      </c>
    </row>
    <row r="1257" spans="1:17" x14ac:dyDescent="0.4">
      <c r="A1257" s="87">
        <v>42367</v>
      </c>
      <c r="B1257">
        <v>60.283596000000003</v>
      </c>
      <c r="C1257" s="31">
        <f t="shared" si="114"/>
        <v>-1.5717542795555879E-2</v>
      </c>
      <c r="D1257">
        <v>2078.36</v>
      </c>
      <c r="E1257" s="31">
        <f t="shared" si="115"/>
        <v>-7.2172289689947837E-3</v>
      </c>
      <c r="G1257">
        <v>31.530000999999999</v>
      </c>
      <c r="H1257" s="35">
        <f t="shared" si="116"/>
        <v>-1.5223659523512192E-2</v>
      </c>
      <c r="J1257">
        <v>46.881900999999999</v>
      </c>
      <c r="K1257" s="35">
        <f t="shared" si="117"/>
        <v>-2.0120749796387227E-2</v>
      </c>
      <c r="M1257">
        <v>41.125</v>
      </c>
      <c r="N1257" s="35">
        <f t="shared" si="118"/>
        <v>-1.5683890577507676E-2</v>
      </c>
      <c r="P1257">
        <v>46.929870999999999</v>
      </c>
      <c r="Q1257" s="35">
        <f t="shared" si="119"/>
        <v>-1.9607746204970404E-2</v>
      </c>
    </row>
    <row r="1258" spans="1:17" x14ac:dyDescent="0.4">
      <c r="A1258" s="87">
        <v>42368</v>
      </c>
      <c r="B1258">
        <v>59.336086000000002</v>
      </c>
      <c r="C1258" s="31">
        <f t="shared" si="114"/>
        <v>-1.1857522924582602E-2</v>
      </c>
      <c r="D1258">
        <v>2063.36</v>
      </c>
      <c r="E1258" s="31">
        <f t="shared" si="115"/>
        <v>-9.4118331265509031E-3</v>
      </c>
      <c r="G1258">
        <v>31.049999</v>
      </c>
      <c r="H1258" s="35">
        <f t="shared" si="116"/>
        <v>-2.7053140967895035E-2</v>
      </c>
      <c r="J1258">
        <v>45.938602000000003</v>
      </c>
      <c r="K1258" s="35">
        <f t="shared" si="117"/>
        <v>1.2320575188595967E-3</v>
      </c>
      <c r="M1258">
        <v>40.479999999999997</v>
      </c>
      <c r="N1258" s="35">
        <f t="shared" si="118"/>
        <v>-4.3231225296441987E-3</v>
      </c>
      <c r="P1258">
        <v>46.009681999999998</v>
      </c>
      <c r="Q1258" s="35">
        <f t="shared" si="119"/>
        <v>-1.00000473813316E-2</v>
      </c>
    </row>
    <row r="1259" spans="1:17" x14ac:dyDescent="0.4">
      <c r="A1259" s="87">
        <v>42369</v>
      </c>
      <c r="B1259">
        <v>58.632506999999997</v>
      </c>
      <c r="C1259" s="31">
        <f t="shared" si="114"/>
        <v>-1.5680124337852364E-2</v>
      </c>
      <c r="D1259">
        <v>2043.94</v>
      </c>
      <c r="E1259" s="31">
        <f t="shared" si="115"/>
        <v>-1.5303776040392561E-2</v>
      </c>
      <c r="G1259">
        <v>30.209999</v>
      </c>
      <c r="H1259" s="35">
        <f t="shared" si="116"/>
        <v>-8.2754057687986025E-3</v>
      </c>
      <c r="J1259">
        <v>45.995201000000002</v>
      </c>
      <c r="K1259" s="35">
        <f t="shared" si="117"/>
        <v>1.2715456988654009E-2</v>
      </c>
      <c r="M1259">
        <v>40.305</v>
      </c>
      <c r="N1259" s="35">
        <f t="shared" si="118"/>
        <v>-1.1785088698672605E-2</v>
      </c>
      <c r="P1259">
        <v>45.549582999999998</v>
      </c>
      <c r="Q1259" s="35">
        <f t="shared" si="119"/>
        <v>-1.5666861319015839E-2</v>
      </c>
    </row>
    <row r="1260" spans="1:17" x14ac:dyDescent="0.4">
      <c r="A1260" s="87">
        <v>42373</v>
      </c>
      <c r="B1260">
        <v>57.713141999999998</v>
      </c>
      <c r="C1260" s="31">
        <f t="shared" si="114"/>
        <v>1.3979311679131929E-2</v>
      </c>
      <c r="D1260">
        <v>2012.66</v>
      </c>
      <c r="E1260" s="31">
        <f t="shared" si="115"/>
        <v>2.0122623791400209E-3</v>
      </c>
      <c r="G1260">
        <v>29.959999</v>
      </c>
      <c r="H1260" s="35">
        <f t="shared" si="116"/>
        <v>-2.7703605731094927E-2</v>
      </c>
      <c r="J1260">
        <v>46.580050999999997</v>
      </c>
      <c r="K1260" s="35">
        <f t="shared" si="117"/>
        <v>2.6326377358410358E-2</v>
      </c>
      <c r="M1260">
        <v>39.830002</v>
      </c>
      <c r="N1260" s="35">
        <f t="shared" si="118"/>
        <v>6.1511169394367583E-3</v>
      </c>
      <c r="P1260">
        <v>44.835963999999997</v>
      </c>
      <c r="Q1260" s="35">
        <f t="shared" si="119"/>
        <v>-1.4240889300383896E-2</v>
      </c>
    </row>
    <row r="1261" spans="1:17" x14ac:dyDescent="0.4">
      <c r="A1261" s="87">
        <v>42374</v>
      </c>
      <c r="B1261">
        <v>58.519931999999997</v>
      </c>
      <c r="C1261" s="31">
        <f t="shared" si="114"/>
        <v>-1.4267583222755523E-2</v>
      </c>
      <c r="D1261">
        <v>2016.71</v>
      </c>
      <c r="E1261" s="31">
        <f t="shared" si="115"/>
        <v>-1.3115420660382527E-2</v>
      </c>
      <c r="G1261">
        <v>29.129999000000002</v>
      </c>
      <c r="H1261" s="35">
        <f t="shared" si="116"/>
        <v>-8.9254379995002079E-3</v>
      </c>
      <c r="J1261">
        <v>47.806334999999997</v>
      </c>
      <c r="K1261" s="35">
        <f t="shared" si="117"/>
        <v>-1.4996150614766768E-2</v>
      </c>
      <c r="M1261">
        <v>40.075001</v>
      </c>
      <c r="N1261" s="35">
        <f t="shared" si="118"/>
        <v>-3.4934496944866093E-3</v>
      </c>
      <c r="P1261">
        <v>44.19746</v>
      </c>
      <c r="Q1261" s="35">
        <f t="shared" si="119"/>
        <v>-1.614615410025828E-2</v>
      </c>
    </row>
    <row r="1262" spans="1:17" x14ac:dyDescent="0.4">
      <c r="A1262" s="87">
        <v>42375</v>
      </c>
      <c r="B1262">
        <v>57.684994000000003</v>
      </c>
      <c r="C1262" s="31">
        <f t="shared" si="114"/>
        <v>-2.6670887752887729E-2</v>
      </c>
      <c r="D1262">
        <v>1990.26</v>
      </c>
      <c r="E1262" s="31">
        <f t="shared" si="115"/>
        <v>-2.3700421050516049E-2</v>
      </c>
      <c r="G1262">
        <v>28.870000999999998</v>
      </c>
      <c r="H1262" s="35">
        <f t="shared" si="116"/>
        <v>-3.2213369164760329E-2</v>
      </c>
      <c r="J1262">
        <v>47.089424000000001</v>
      </c>
      <c r="K1262" s="35">
        <f t="shared" si="117"/>
        <v>-4.8074276720819825E-3</v>
      </c>
      <c r="M1262">
        <v>39.935001</v>
      </c>
      <c r="N1262" s="35">
        <f t="shared" si="118"/>
        <v>-2.3413070654486768E-2</v>
      </c>
      <c r="P1262">
        <v>43.483840999999998</v>
      </c>
      <c r="Q1262" s="35">
        <f t="shared" si="119"/>
        <v>-1.0796700319090932E-2</v>
      </c>
    </row>
    <row r="1263" spans="1:17" x14ac:dyDescent="0.4">
      <c r="A1263" s="87">
        <v>42376</v>
      </c>
      <c r="B1263">
        <v>56.146484000000001</v>
      </c>
      <c r="C1263" s="31">
        <f t="shared" si="114"/>
        <v>-1.6374400220679874E-2</v>
      </c>
      <c r="D1263">
        <v>1943.09</v>
      </c>
      <c r="E1263" s="31">
        <f t="shared" si="115"/>
        <v>-1.0838406867412187E-2</v>
      </c>
      <c r="G1263">
        <v>27.940000999999999</v>
      </c>
      <c r="H1263" s="35">
        <f t="shared" si="116"/>
        <v>-4.1875481679474504E-2</v>
      </c>
      <c r="J1263">
        <v>46.863045</v>
      </c>
      <c r="K1263" s="35">
        <f t="shared" si="117"/>
        <v>-6.8236880467327773E-2</v>
      </c>
      <c r="M1263">
        <v>39</v>
      </c>
      <c r="N1263" s="35">
        <f t="shared" si="118"/>
        <v>-3.8461538461538464E-2</v>
      </c>
      <c r="P1263">
        <v>43.014358999999999</v>
      </c>
      <c r="Q1263" s="35">
        <f t="shared" si="119"/>
        <v>-1.5935422866582713E-2</v>
      </c>
    </row>
    <row r="1264" spans="1:17" x14ac:dyDescent="0.4">
      <c r="A1264" s="87">
        <v>42377</v>
      </c>
      <c r="B1264">
        <v>55.227119000000002</v>
      </c>
      <c r="C1264" s="31">
        <f t="shared" si="114"/>
        <v>1.1550937502280277E-2</v>
      </c>
      <c r="D1264">
        <v>1922.03</v>
      </c>
      <c r="E1264" s="31">
        <f t="shared" si="115"/>
        <v>8.5326451720321749E-4</v>
      </c>
      <c r="G1264">
        <v>26.77</v>
      </c>
      <c r="H1264" s="35">
        <f t="shared" si="116"/>
        <v>1.3074374299589051E-2</v>
      </c>
      <c r="J1264">
        <v>43.665256999999997</v>
      </c>
      <c r="K1264" s="35">
        <f t="shared" si="117"/>
        <v>-6.0488135910890875E-3</v>
      </c>
      <c r="M1264">
        <v>37.5</v>
      </c>
      <c r="N1264" s="35">
        <f t="shared" si="118"/>
        <v>-6.7200000000000079E-2</v>
      </c>
      <c r="P1264">
        <v>42.328907000000001</v>
      </c>
      <c r="Q1264" s="35">
        <f t="shared" si="119"/>
        <v>3.4827121805909071E-2</v>
      </c>
    </row>
    <row r="1265" spans="1:17" x14ac:dyDescent="0.4">
      <c r="A1265" s="87">
        <v>42380</v>
      </c>
      <c r="B1265">
        <v>55.865043999999997</v>
      </c>
      <c r="C1265" s="31">
        <f t="shared" si="114"/>
        <v>6.5491222024277205E-3</v>
      </c>
      <c r="D1265">
        <v>1923.67</v>
      </c>
      <c r="E1265" s="31">
        <f t="shared" si="115"/>
        <v>7.8027936184480659E-3</v>
      </c>
      <c r="G1265">
        <v>27.120000999999998</v>
      </c>
      <c r="H1265" s="35">
        <f t="shared" si="116"/>
        <v>9.5869465491540025E-3</v>
      </c>
      <c r="J1265">
        <v>43.401133999999999</v>
      </c>
      <c r="K1265" s="35">
        <f t="shared" si="117"/>
        <v>4.1077958930750613E-2</v>
      </c>
      <c r="M1265">
        <v>34.979999999999997</v>
      </c>
      <c r="N1265" s="35">
        <f t="shared" si="118"/>
        <v>3.1303630646083574E-2</v>
      </c>
      <c r="P1265">
        <v>43.803100999999998</v>
      </c>
      <c r="Q1265" s="35">
        <f t="shared" si="119"/>
        <v>9.0029927333227268E-3</v>
      </c>
    </row>
    <row r="1266" spans="1:17" x14ac:dyDescent="0.4">
      <c r="A1266" s="87">
        <v>42381</v>
      </c>
      <c r="B1266">
        <v>56.230910999999999</v>
      </c>
      <c r="C1266" s="31">
        <f t="shared" si="114"/>
        <v>-1.9352540811583174E-2</v>
      </c>
      <c r="D1266">
        <v>1938.68</v>
      </c>
      <c r="E1266" s="31">
        <f t="shared" si="115"/>
        <v>-2.4965440402748309E-2</v>
      </c>
      <c r="G1266">
        <v>27.379999000000002</v>
      </c>
      <c r="H1266" s="35">
        <f t="shared" si="116"/>
        <v>-2.3374690408133437E-2</v>
      </c>
      <c r="J1266">
        <v>45.183964000000003</v>
      </c>
      <c r="K1266" s="35">
        <f t="shared" si="117"/>
        <v>-3.2567815431156152E-2</v>
      </c>
      <c r="M1266">
        <v>36.075001</v>
      </c>
      <c r="N1266" s="35">
        <f t="shared" si="118"/>
        <v>-3.8808037732279083E-3</v>
      </c>
      <c r="P1266">
        <v>44.19746</v>
      </c>
      <c r="Q1266" s="35">
        <f t="shared" si="119"/>
        <v>-2.5493998976411778E-2</v>
      </c>
    </row>
    <row r="1267" spans="1:17" x14ac:dyDescent="0.4">
      <c r="A1267" s="87">
        <v>42382</v>
      </c>
      <c r="B1267">
        <v>55.142699999999998</v>
      </c>
      <c r="C1267" s="31">
        <f t="shared" si="114"/>
        <v>-4.5933913283171621E-3</v>
      </c>
      <c r="D1267">
        <v>1890.28</v>
      </c>
      <c r="E1267" s="31">
        <f t="shared" si="115"/>
        <v>1.6695939225934753E-2</v>
      </c>
      <c r="G1267">
        <v>26.74</v>
      </c>
      <c r="H1267" s="35">
        <f t="shared" si="116"/>
        <v>-1.3089042632759869E-2</v>
      </c>
      <c r="J1267">
        <v>43.712420999999999</v>
      </c>
      <c r="K1267" s="35">
        <f t="shared" si="117"/>
        <v>-4.316004368643829E-3</v>
      </c>
      <c r="M1267">
        <v>35.935001</v>
      </c>
      <c r="N1267" s="35">
        <f t="shared" si="118"/>
        <v>-2.7828022044579879E-2</v>
      </c>
      <c r="P1267">
        <v>43.070689999999999</v>
      </c>
      <c r="Q1267" s="35">
        <f t="shared" si="119"/>
        <v>8.7204314581448335E-3</v>
      </c>
    </row>
    <row r="1268" spans="1:17" x14ac:dyDescent="0.4">
      <c r="A1268" s="87">
        <v>42383</v>
      </c>
      <c r="B1268">
        <v>54.889408000000003</v>
      </c>
      <c r="C1268" s="31">
        <f t="shared" si="114"/>
        <v>-1.623657518769377E-2</v>
      </c>
      <c r="D1268">
        <v>1921.84</v>
      </c>
      <c r="E1268" s="31">
        <f t="shared" si="115"/>
        <v>-2.1599092536319357E-2</v>
      </c>
      <c r="G1268">
        <v>26.389999</v>
      </c>
      <c r="H1268" s="35">
        <f t="shared" si="116"/>
        <v>2.2735923559527187E-2</v>
      </c>
      <c r="J1268">
        <v>43.523758000000001</v>
      </c>
      <c r="K1268" s="35">
        <f t="shared" si="117"/>
        <v>-1.9504749566892528E-3</v>
      </c>
      <c r="M1268">
        <v>34.935001</v>
      </c>
      <c r="N1268" s="35">
        <f t="shared" si="118"/>
        <v>-1.7747301624522625E-2</v>
      </c>
      <c r="P1268">
        <v>43.446285000000003</v>
      </c>
      <c r="Q1268" s="35">
        <f t="shared" si="119"/>
        <v>-1.5993151082998369E-2</v>
      </c>
    </row>
    <row r="1269" spans="1:17" x14ac:dyDescent="0.4">
      <c r="A1269" s="87">
        <v>42384</v>
      </c>
      <c r="B1269">
        <v>53.998192000000003</v>
      </c>
      <c r="C1269" s="31">
        <f t="shared" si="114"/>
        <v>1.3203460589939656E-2</v>
      </c>
      <c r="D1269">
        <v>1880.33</v>
      </c>
      <c r="E1269" s="31">
        <f t="shared" si="115"/>
        <v>5.3182154196337883E-4</v>
      </c>
      <c r="G1269">
        <v>26.99</v>
      </c>
      <c r="H1269" s="35">
        <f t="shared" si="116"/>
        <v>1.185620600222315E-2</v>
      </c>
      <c r="J1269">
        <v>43.438865999999997</v>
      </c>
      <c r="K1269" s="35">
        <f t="shared" si="117"/>
        <v>-9.9889117731571959E-3</v>
      </c>
      <c r="M1269">
        <v>34.314999</v>
      </c>
      <c r="N1269" s="35">
        <f t="shared" si="118"/>
        <v>-2.214772030155095E-2</v>
      </c>
      <c r="P1269">
        <v>42.751441999999997</v>
      </c>
      <c r="Q1269" s="35">
        <f t="shared" si="119"/>
        <v>9.5541338699171863E-2</v>
      </c>
    </row>
    <row r="1270" spans="1:17" x14ac:dyDescent="0.4">
      <c r="A1270" s="87">
        <v>42388</v>
      </c>
      <c r="B1270">
        <v>54.711154999999998</v>
      </c>
      <c r="C1270" s="31">
        <f t="shared" si="114"/>
        <v>1.2345599357206111E-2</v>
      </c>
      <c r="D1270">
        <v>1881.33</v>
      </c>
      <c r="E1270" s="31">
        <f t="shared" si="115"/>
        <v>-1.1693854879260949E-2</v>
      </c>
      <c r="G1270">
        <v>27.309999000000001</v>
      </c>
      <c r="H1270" s="35">
        <f t="shared" si="116"/>
        <v>8.0557307966213163E-3</v>
      </c>
      <c r="J1270">
        <v>43.004958999999999</v>
      </c>
      <c r="K1270" s="35">
        <f t="shared" si="117"/>
        <v>1.5573343529986827E-2</v>
      </c>
      <c r="M1270">
        <v>33.555</v>
      </c>
      <c r="N1270" s="35">
        <f t="shared" si="118"/>
        <v>3.4271494561168214E-3</v>
      </c>
      <c r="P1270">
        <v>46.835971999999998</v>
      </c>
      <c r="Q1270" s="35">
        <f t="shared" si="119"/>
        <v>9.422800064873291E-3</v>
      </c>
    </row>
    <row r="1271" spans="1:17" x14ac:dyDescent="0.4">
      <c r="A1271" s="87">
        <v>42389</v>
      </c>
      <c r="B1271">
        <v>55.386597000000002</v>
      </c>
      <c r="C1271" s="31">
        <f t="shared" si="114"/>
        <v>2.5745452460276621E-2</v>
      </c>
      <c r="D1271">
        <v>1859.33</v>
      </c>
      <c r="E1271" s="31">
        <f t="shared" si="115"/>
        <v>5.1954198555394055E-3</v>
      </c>
      <c r="G1271">
        <v>27.530000999999999</v>
      </c>
      <c r="H1271" s="35">
        <f t="shared" si="116"/>
        <v>1.7798728013122884E-2</v>
      </c>
      <c r="J1271">
        <v>43.674689999999998</v>
      </c>
      <c r="K1271" s="35">
        <f t="shared" si="117"/>
        <v>1.9438626811088995E-2</v>
      </c>
      <c r="M1271">
        <v>33.669998</v>
      </c>
      <c r="N1271" s="35">
        <f t="shared" si="118"/>
        <v>2.554205675925484E-2</v>
      </c>
      <c r="P1271">
        <v>47.277298000000002</v>
      </c>
      <c r="Q1271" s="35">
        <f t="shared" si="119"/>
        <v>-2.5024970758692654E-2</v>
      </c>
    </row>
    <row r="1272" spans="1:17" x14ac:dyDescent="0.4">
      <c r="A1272" s="87">
        <v>42390</v>
      </c>
      <c r="B1272">
        <v>56.812550000000002</v>
      </c>
      <c r="C1272" s="31">
        <f t="shared" si="114"/>
        <v>5.2838677369700989E-3</v>
      </c>
      <c r="D1272">
        <v>1868.99</v>
      </c>
      <c r="E1272" s="31">
        <f t="shared" si="115"/>
        <v>2.0283682630725729E-2</v>
      </c>
      <c r="G1272">
        <v>28.02</v>
      </c>
      <c r="H1272" s="35">
        <f t="shared" si="116"/>
        <v>-1.9271948608137014E-2</v>
      </c>
      <c r="J1272">
        <v>44.523665999999999</v>
      </c>
      <c r="K1272" s="35">
        <f t="shared" si="117"/>
        <v>3.4957386482955009E-2</v>
      </c>
      <c r="M1272">
        <v>34.529998999999997</v>
      </c>
      <c r="N1272" s="35">
        <f t="shared" si="118"/>
        <v>2.5050710253423598E-2</v>
      </c>
      <c r="P1272">
        <v>46.094185000000003</v>
      </c>
      <c r="Q1272" s="35">
        <f t="shared" si="119"/>
        <v>7.5371763271223817E-3</v>
      </c>
    </row>
    <row r="1273" spans="1:17" x14ac:dyDescent="0.4">
      <c r="A1273" s="87">
        <v>42391</v>
      </c>
      <c r="B1273">
        <v>57.112740000000002</v>
      </c>
      <c r="C1273" s="31">
        <f t="shared" si="114"/>
        <v>-2.9565732619377073E-3</v>
      </c>
      <c r="D1273">
        <v>1906.9</v>
      </c>
      <c r="E1273" s="31">
        <f t="shared" si="115"/>
        <v>-1.5637946405160294E-2</v>
      </c>
      <c r="G1273">
        <v>27.48</v>
      </c>
      <c r="H1273" s="35">
        <f t="shared" si="116"/>
        <v>-8.733624454148544E-3</v>
      </c>
      <c r="J1273">
        <v>46.080097000000002</v>
      </c>
      <c r="K1273" s="35">
        <f t="shared" si="117"/>
        <v>1.0849673341616345E-2</v>
      </c>
      <c r="M1273">
        <v>35.395000000000003</v>
      </c>
      <c r="N1273" s="35">
        <f t="shared" si="118"/>
        <v>-3.7152083627631095E-2</v>
      </c>
      <c r="P1273">
        <v>46.441605000000003</v>
      </c>
      <c r="Q1273" s="35">
        <f t="shared" si="119"/>
        <v>4.448015954659594E-3</v>
      </c>
    </row>
    <row r="1274" spans="1:17" x14ac:dyDescent="0.4">
      <c r="A1274" s="87">
        <v>42394</v>
      </c>
      <c r="B1274">
        <v>56.943882000000002</v>
      </c>
      <c r="C1274" s="31">
        <f t="shared" si="114"/>
        <v>6.754579886211416E-3</v>
      </c>
      <c r="D1274">
        <v>1877.08</v>
      </c>
      <c r="E1274" s="31">
        <f t="shared" si="115"/>
        <v>1.4144309246276229E-2</v>
      </c>
      <c r="G1274">
        <v>27.24</v>
      </c>
      <c r="H1274" s="35">
        <f t="shared" si="116"/>
        <v>2.0925073421439164E-2</v>
      </c>
      <c r="J1274">
        <v>46.580050999999997</v>
      </c>
      <c r="K1274" s="35">
        <f t="shared" si="117"/>
        <v>3.6249509473486874E-2</v>
      </c>
      <c r="M1274">
        <v>34.080002</v>
      </c>
      <c r="N1274" s="35">
        <f t="shared" si="118"/>
        <v>-1.1737147198524244E-2</v>
      </c>
      <c r="P1274">
        <v>46.648178000000001</v>
      </c>
      <c r="Q1274" s="35">
        <f t="shared" si="119"/>
        <v>1.4090239494455647E-2</v>
      </c>
    </row>
    <row r="1275" spans="1:17" x14ac:dyDescent="0.4">
      <c r="A1275" s="87">
        <v>42395</v>
      </c>
      <c r="B1275">
        <v>57.328513999999998</v>
      </c>
      <c r="C1275" s="31">
        <f t="shared" si="114"/>
        <v>-2.5036720819241805E-2</v>
      </c>
      <c r="D1275">
        <v>1903.63</v>
      </c>
      <c r="E1275" s="31">
        <f t="shared" si="115"/>
        <v>-1.0863455608495382E-2</v>
      </c>
      <c r="G1275">
        <v>27.809999000000001</v>
      </c>
      <c r="H1275" s="35">
        <f t="shared" si="116"/>
        <v>-1.222581849068027E-2</v>
      </c>
      <c r="J1275">
        <v>48.268554999999999</v>
      </c>
      <c r="K1275" s="35">
        <f t="shared" si="117"/>
        <v>-2.7359634030892413E-3</v>
      </c>
      <c r="M1275">
        <v>33.68</v>
      </c>
      <c r="N1275" s="35">
        <f t="shared" si="118"/>
        <v>1.8111668646080669E-2</v>
      </c>
      <c r="P1275">
        <v>47.305461999999999</v>
      </c>
      <c r="Q1275" s="35">
        <f t="shared" si="119"/>
        <v>-3.374367213663315E-3</v>
      </c>
    </row>
    <row r="1276" spans="1:17" x14ac:dyDescent="0.4">
      <c r="A1276" s="87">
        <v>42396</v>
      </c>
      <c r="B1276">
        <v>55.893196000000003</v>
      </c>
      <c r="C1276" s="31">
        <f t="shared" si="114"/>
        <v>2.7190232600046653E-2</v>
      </c>
      <c r="D1276">
        <v>1882.95</v>
      </c>
      <c r="E1276" s="31">
        <f t="shared" si="115"/>
        <v>5.5285589102205867E-3</v>
      </c>
      <c r="G1276">
        <v>27.469999000000001</v>
      </c>
      <c r="H1276" s="35">
        <f t="shared" si="116"/>
        <v>-1.7109538300310874E-2</v>
      </c>
      <c r="J1276">
        <v>48.136493999999999</v>
      </c>
      <c r="K1276" s="35">
        <f t="shared" si="117"/>
        <v>4.5463427394608409E-2</v>
      </c>
      <c r="M1276">
        <v>34.290000999999997</v>
      </c>
      <c r="N1276" s="35">
        <f t="shared" si="118"/>
        <v>0.22586756413334608</v>
      </c>
      <c r="P1276">
        <v>47.145836000000003</v>
      </c>
      <c r="Q1276" s="35">
        <f t="shared" si="119"/>
        <v>2.1908000528402975E-2</v>
      </c>
    </row>
    <row r="1277" spans="1:17" x14ac:dyDescent="0.4">
      <c r="A1277" s="87">
        <v>42397</v>
      </c>
      <c r="B1277">
        <v>57.412945000000001</v>
      </c>
      <c r="C1277" s="31">
        <f t="shared" si="114"/>
        <v>1.3235412327307013E-2</v>
      </c>
      <c r="D1277">
        <v>1893.36</v>
      </c>
      <c r="E1277" s="31">
        <f t="shared" si="115"/>
        <v>2.4760214644864217E-2</v>
      </c>
      <c r="G1277">
        <v>27</v>
      </c>
      <c r="H1277" s="35">
        <f t="shared" si="116"/>
        <v>4.4074111111111064E-2</v>
      </c>
      <c r="J1277">
        <v>50.324944000000002</v>
      </c>
      <c r="K1277" s="35">
        <f t="shared" si="117"/>
        <v>3.4301677514037593E-2</v>
      </c>
      <c r="M1277">
        <v>42.034999999999997</v>
      </c>
      <c r="N1277" s="35">
        <f t="shared" si="118"/>
        <v>1.6176995361008847E-2</v>
      </c>
      <c r="P1277">
        <v>48.178707000000003</v>
      </c>
      <c r="Q1277" s="35">
        <f t="shared" si="119"/>
        <v>2.5336296385038756E-3</v>
      </c>
    </row>
    <row r="1278" spans="1:17" x14ac:dyDescent="0.4">
      <c r="A1278" s="87">
        <v>42398</v>
      </c>
      <c r="B1278">
        <v>58.172829</v>
      </c>
      <c r="C1278" s="31">
        <f t="shared" si="114"/>
        <v>1.8545204325545125E-2</v>
      </c>
      <c r="D1278">
        <v>1940.24</v>
      </c>
      <c r="E1278" s="31">
        <f t="shared" si="115"/>
        <v>-4.4324413474616542E-4</v>
      </c>
      <c r="G1278">
        <v>28.190000999999999</v>
      </c>
      <c r="H1278" s="35">
        <f t="shared" si="116"/>
        <v>2.1284142558207125E-2</v>
      </c>
      <c r="J1278">
        <v>52.051174000000003</v>
      </c>
      <c r="K1278" s="35">
        <f t="shared" si="117"/>
        <v>-1.7035216150936464E-2</v>
      </c>
      <c r="M1278">
        <v>42.715000000000003</v>
      </c>
      <c r="N1278" s="35">
        <f t="shared" si="118"/>
        <v>-3.5116703734052006E-3</v>
      </c>
      <c r="P1278">
        <v>48.300773999999997</v>
      </c>
      <c r="Q1278" s="35">
        <f t="shared" si="119"/>
        <v>1.1664098798913737E-2</v>
      </c>
    </row>
    <row r="1279" spans="1:17" x14ac:dyDescent="0.4">
      <c r="A1279" s="87">
        <v>42401</v>
      </c>
      <c r="B1279">
        <v>59.251655999999997</v>
      </c>
      <c r="C1279" s="31">
        <f t="shared" si="114"/>
        <v>-9.6579072827938737E-3</v>
      </c>
      <c r="D1279">
        <v>1939.38</v>
      </c>
      <c r="E1279" s="31">
        <f t="shared" si="115"/>
        <v>-1.8743103466056232E-2</v>
      </c>
      <c r="G1279">
        <v>28.790001</v>
      </c>
      <c r="H1279" s="35">
        <f t="shared" si="116"/>
        <v>9.7255640942839876E-3</v>
      </c>
      <c r="J1279">
        <v>51.164470999999999</v>
      </c>
      <c r="K1279" s="35">
        <f t="shared" si="117"/>
        <v>-1.0508893954947696E-2</v>
      </c>
      <c r="M1279">
        <v>42.564999</v>
      </c>
      <c r="N1279" s="35">
        <f t="shared" si="118"/>
        <v>-3.6767274445372367E-2</v>
      </c>
      <c r="P1279">
        <v>48.864159000000001</v>
      </c>
      <c r="Q1279" s="35">
        <f t="shared" si="119"/>
        <v>-2.1906178718843851E-2</v>
      </c>
    </row>
    <row r="1280" spans="1:17" x14ac:dyDescent="0.4">
      <c r="A1280" s="87">
        <v>42402</v>
      </c>
      <c r="B1280">
        <v>58.679409</v>
      </c>
      <c r="C1280" s="31">
        <f t="shared" si="114"/>
        <v>-9.5914394775180941E-4</v>
      </c>
      <c r="D1280">
        <v>1903.03</v>
      </c>
      <c r="E1280" s="31">
        <f t="shared" si="115"/>
        <v>4.9920390114711801E-3</v>
      </c>
      <c r="G1280">
        <v>29.07</v>
      </c>
      <c r="H1280" s="35">
        <f t="shared" si="116"/>
        <v>2.0639490884073355E-3</v>
      </c>
      <c r="J1280">
        <v>50.626789000000002</v>
      </c>
      <c r="K1280" s="35">
        <f t="shared" si="117"/>
        <v>1.1181036980242821E-3</v>
      </c>
      <c r="M1280">
        <v>41</v>
      </c>
      <c r="N1280" s="35">
        <f t="shared" si="118"/>
        <v>-1.3414609756097554E-2</v>
      </c>
      <c r="P1280">
        <v>47.793731999999999</v>
      </c>
      <c r="Q1280" s="35">
        <f t="shared" si="119"/>
        <v>1.2966470163911952E-2</v>
      </c>
    </row>
    <row r="1281" spans="1:17" x14ac:dyDescent="0.4">
      <c r="A1281" s="87">
        <v>42403</v>
      </c>
      <c r="B1281">
        <v>58.623126999999997</v>
      </c>
      <c r="C1281" s="31">
        <f t="shared" si="114"/>
        <v>-3.7126115773387494E-2</v>
      </c>
      <c r="D1281">
        <v>1912.53</v>
      </c>
      <c r="E1281" s="31">
        <f t="shared" si="115"/>
        <v>1.5267734362337181E-3</v>
      </c>
      <c r="G1281">
        <v>29.129999000000002</v>
      </c>
      <c r="H1281" s="35">
        <f t="shared" si="116"/>
        <v>-1.7164092590598178E-3</v>
      </c>
      <c r="J1281">
        <v>50.683394999999997</v>
      </c>
      <c r="K1281" s="35">
        <f t="shared" si="117"/>
        <v>-2.6614673306711096E-2</v>
      </c>
      <c r="M1281">
        <v>40.450001</v>
      </c>
      <c r="N1281" s="35">
        <f t="shared" si="118"/>
        <v>-4.4499628071701953E-3</v>
      </c>
      <c r="P1281">
        <v>48.413448000000002</v>
      </c>
      <c r="Q1281" s="35">
        <f t="shared" si="119"/>
        <v>8.5338891788908772E-3</v>
      </c>
    </row>
    <row r="1282" spans="1:17" x14ac:dyDescent="0.4">
      <c r="A1282" s="87">
        <v>42404</v>
      </c>
      <c r="B1282">
        <v>56.446677999999999</v>
      </c>
      <c r="C1282" s="31">
        <f t="shared" si="114"/>
        <v>-4.9858629413054238E-2</v>
      </c>
      <c r="D1282">
        <v>1915.45</v>
      </c>
      <c r="E1282" s="31">
        <f t="shared" si="115"/>
        <v>-1.8481296823200863E-2</v>
      </c>
      <c r="G1282">
        <v>29.08</v>
      </c>
      <c r="H1282" s="35">
        <f t="shared" si="116"/>
        <v>-4.8830811554332818E-2</v>
      </c>
      <c r="J1282">
        <v>49.334473000000003</v>
      </c>
      <c r="K1282" s="35">
        <f t="shared" si="117"/>
        <v>-6.5583106563234253E-2</v>
      </c>
      <c r="M1282">
        <v>40.270000000000003</v>
      </c>
      <c r="N1282" s="35">
        <f t="shared" si="118"/>
        <v>-3.9855947355351536E-2</v>
      </c>
      <c r="P1282">
        <v>48.826602999999999</v>
      </c>
      <c r="Q1282" s="35">
        <f t="shared" si="119"/>
        <v>-3.6346292614294638E-2</v>
      </c>
    </row>
    <row r="1283" spans="1:17" x14ac:dyDescent="0.4">
      <c r="A1283" s="87">
        <v>42405</v>
      </c>
      <c r="B1283">
        <v>53.632323999999997</v>
      </c>
      <c r="C1283" s="31">
        <f t="shared" ref="C1283:C1346" si="120">(B1284-B1283)/B1283</f>
        <v>-3.725728909304761E-2</v>
      </c>
      <c r="D1283">
        <v>1880.05</v>
      </c>
      <c r="E1283" s="31">
        <f t="shared" ref="E1283:E1346" si="121">(D1284-D1283)/D1283</f>
        <v>-1.4153878886199782E-2</v>
      </c>
      <c r="G1283">
        <v>27.66</v>
      </c>
      <c r="H1283" s="35">
        <f t="shared" ref="H1283:H1346" si="122">(G1284-G1283)/G1283</f>
        <v>-2.9284164859002124E-2</v>
      </c>
      <c r="J1283">
        <v>46.098965</v>
      </c>
      <c r="K1283" s="35">
        <f t="shared" ref="K1283:K1346" si="123">(J1284-J1283)/J1283</f>
        <v>6.3434612902915181E-3</v>
      </c>
      <c r="M1283">
        <v>38.665000999999997</v>
      </c>
      <c r="N1283" s="35">
        <f t="shared" ref="N1283:N1346" si="124">(M1284-M1283)/M1283</f>
        <v>-6.1683743393670165E-2</v>
      </c>
      <c r="P1283">
        <v>47.051937000000002</v>
      </c>
      <c r="Q1283" s="35">
        <f t="shared" ref="Q1283:Q1346" si="125">(P1284-P1283)/P1283</f>
        <v>-3.2129134237342899E-2</v>
      </c>
    </row>
    <row r="1284" spans="1:17" x14ac:dyDescent="0.4">
      <c r="A1284" s="87">
        <v>42408</v>
      </c>
      <c r="B1284">
        <v>51.634129000000001</v>
      </c>
      <c r="C1284" s="31">
        <f t="shared" si="120"/>
        <v>1.1627871170248633E-2</v>
      </c>
      <c r="D1284">
        <v>1853.44</v>
      </c>
      <c r="E1284" s="31">
        <f t="shared" si="121"/>
        <v>-6.6363087016575565E-4</v>
      </c>
      <c r="G1284">
        <v>26.85</v>
      </c>
      <c r="H1284" s="35">
        <f t="shared" si="122"/>
        <v>1.1172811918063355E-3</v>
      </c>
      <c r="J1284">
        <v>46.391392000000003</v>
      </c>
      <c r="K1284" s="35">
        <f t="shared" si="123"/>
        <v>-4.5953848507067921E-2</v>
      </c>
      <c r="M1284">
        <v>36.279998999999997</v>
      </c>
      <c r="N1284" s="35">
        <f t="shared" si="124"/>
        <v>-2.8941566398609018E-3</v>
      </c>
      <c r="P1284">
        <v>45.540199000000001</v>
      </c>
      <c r="Q1284" s="35">
        <f t="shared" si="125"/>
        <v>7.6286886669071977E-3</v>
      </c>
    </row>
    <row r="1285" spans="1:17" x14ac:dyDescent="0.4">
      <c r="A1285" s="87">
        <v>42409</v>
      </c>
      <c r="B1285">
        <v>52.234524</v>
      </c>
      <c r="C1285" s="31">
        <f t="shared" si="120"/>
        <v>3.1070389384614597E-2</v>
      </c>
      <c r="D1285">
        <v>1852.21</v>
      </c>
      <c r="E1285" s="31">
        <f t="shared" si="121"/>
        <v>-1.8896345446797955E-4</v>
      </c>
      <c r="G1285">
        <v>26.879999000000002</v>
      </c>
      <c r="H1285" s="35">
        <f t="shared" si="122"/>
        <v>1.0788728079937807E-2</v>
      </c>
      <c r="J1285">
        <v>44.259529000000001</v>
      </c>
      <c r="K1285" s="35">
        <f t="shared" si="123"/>
        <v>1.4492811254272439E-2</v>
      </c>
      <c r="M1285">
        <v>36.174999</v>
      </c>
      <c r="N1285" s="35">
        <f t="shared" si="124"/>
        <v>2.9440304891231572E-2</v>
      </c>
      <c r="P1285">
        <v>45.887611</v>
      </c>
      <c r="Q1285" s="35">
        <f t="shared" si="125"/>
        <v>-6.1387375341897758E-3</v>
      </c>
    </row>
    <row r="1286" spans="1:17" x14ac:dyDescent="0.4">
      <c r="A1286" s="87">
        <v>42410</v>
      </c>
      <c r="B1286">
        <v>53.857470999999997</v>
      </c>
      <c r="C1286" s="31">
        <f t="shared" si="120"/>
        <v>-2.4560120916186264E-2</v>
      </c>
      <c r="D1286">
        <v>1851.86</v>
      </c>
      <c r="E1286" s="31">
        <f t="shared" si="121"/>
        <v>-1.2301145874958137E-2</v>
      </c>
      <c r="G1286">
        <v>27.17</v>
      </c>
      <c r="H1286" s="35">
        <f t="shared" si="122"/>
        <v>3.9381670960618204E-2</v>
      </c>
      <c r="J1286">
        <v>44.900973999999998</v>
      </c>
      <c r="K1286" s="35">
        <f t="shared" si="123"/>
        <v>7.1429408190566883E-3</v>
      </c>
      <c r="M1286">
        <v>37.240001999999997</v>
      </c>
      <c r="N1286" s="35">
        <f t="shared" si="124"/>
        <v>-2.5510229564434512E-2</v>
      </c>
      <c r="P1286">
        <v>45.605919</v>
      </c>
      <c r="Q1286" s="35">
        <f t="shared" si="125"/>
        <v>4.3236646541428031E-2</v>
      </c>
    </row>
    <row r="1287" spans="1:17" x14ac:dyDescent="0.4">
      <c r="A1287" s="87">
        <v>42411</v>
      </c>
      <c r="B1287">
        <v>52.534725000000002</v>
      </c>
      <c r="C1287" s="31">
        <f t="shared" si="120"/>
        <v>7.5000487772611552E-3</v>
      </c>
      <c r="D1287">
        <v>1829.08</v>
      </c>
      <c r="E1287" s="31">
        <f t="shared" si="121"/>
        <v>1.9518009053731956E-2</v>
      </c>
      <c r="G1287">
        <v>28.24</v>
      </c>
      <c r="H1287" s="35">
        <f t="shared" si="122"/>
        <v>7.5779001416430708E-2</v>
      </c>
      <c r="J1287">
        <v>45.221699000000001</v>
      </c>
      <c r="K1287" s="35">
        <f t="shared" si="123"/>
        <v>0.15853165976802425</v>
      </c>
      <c r="M1287">
        <v>36.290000999999997</v>
      </c>
      <c r="N1287" s="35">
        <f t="shared" si="124"/>
        <v>5.1115980955746092E-2</v>
      </c>
      <c r="P1287">
        <v>47.577765999999997</v>
      </c>
      <c r="Q1287" s="35">
        <f t="shared" si="125"/>
        <v>-2.3090575543206371E-2</v>
      </c>
    </row>
    <row r="1288" spans="1:17" x14ac:dyDescent="0.4">
      <c r="A1288" s="87">
        <v>42412</v>
      </c>
      <c r="B1288">
        <v>52.928738000000003</v>
      </c>
      <c r="C1288" s="31">
        <f t="shared" si="120"/>
        <v>2.4282026146174047E-2</v>
      </c>
      <c r="D1288">
        <v>1864.78</v>
      </c>
      <c r="E1288" s="31">
        <f t="shared" si="121"/>
        <v>1.651669365823312E-2</v>
      </c>
      <c r="G1288">
        <v>30.379999000000002</v>
      </c>
      <c r="H1288" s="35">
        <f t="shared" si="122"/>
        <v>3.3245557381354686E-2</v>
      </c>
      <c r="J1288">
        <v>52.390770000000003</v>
      </c>
      <c r="K1288" s="35">
        <f t="shared" si="123"/>
        <v>5.0414051940828458E-2</v>
      </c>
      <c r="M1288">
        <v>38.145000000000003</v>
      </c>
      <c r="N1288" s="35">
        <f t="shared" si="124"/>
        <v>4.7843780311967496E-2</v>
      </c>
      <c r="P1288">
        <v>46.479168000000001</v>
      </c>
      <c r="Q1288" s="35">
        <f t="shared" si="125"/>
        <v>2.8282864271580704E-2</v>
      </c>
    </row>
    <row r="1289" spans="1:17" x14ac:dyDescent="0.4">
      <c r="A1289" s="87">
        <v>42416</v>
      </c>
      <c r="B1289">
        <v>54.213954999999999</v>
      </c>
      <c r="C1289" s="31">
        <f t="shared" si="120"/>
        <v>6.5755578983308144E-3</v>
      </c>
      <c r="D1289">
        <v>1895.58</v>
      </c>
      <c r="E1289" s="31">
        <f t="shared" si="121"/>
        <v>1.648044398020659E-2</v>
      </c>
      <c r="G1289">
        <v>31.389999</v>
      </c>
      <c r="H1289" s="35">
        <f t="shared" si="122"/>
        <v>3.9184454895968633E-2</v>
      </c>
      <c r="J1289">
        <v>55.032001000000001</v>
      </c>
      <c r="K1289" s="35">
        <f t="shared" si="123"/>
        <v>8.0562580306683257E-3</v>
      </c>
      <c r="M1289">
        <v>39.970001000000003</v>
      </c>
      <c r="N1289" s="35">
        <f t="shared" si="124"/>
        <v>3.7903426622380956E-2</v>
      </c>
      <c r="P1289">
        <v>47.793731999999999</v>
      </c>
      <c r="Q1289" s="35">
        <f t="shared" si="125"/>
        <v>4.047133209852715E-2</v>
      </c>
    </row>
    <row r="1290" spans="1:17" x14ac:dyDescent="0.4">
      <c r="A1290" s="87">
        <v>42417</v>
      </c>
      <c r="B1290">
        <v>54.570442</v>
      </c>
      <c r="C1290" s="31">
        <f t="shared" si="120"/>
        <v>7.3922252636326137E-3</v>
      </c>
      <c r="D1290">
        <v>1926.82</v>
      </c>
      <c r="E1290" s="31">
        <f t="shared" si="121"/>
        <v>-4.6657186452289312E-3</v>
      </c>
      <c r="G1290">
        <v>32.619999</v>
      </c>
      <c r="H1290" s="35">
        <f t="shared" si="122"/>
        <v>-1.8700215165549112E-2</v>
      </c>
      <c r="J1290">
        <v>55.475352999999998</v>
      </c>
      <c r="K1290" s="35">
        <f t="shared" si="123"/>
        <v>-5.2713679893123091E-3</v>
      </c>
      <c r="M1290">
        <v>41.485000999999997</v>
      </c>
      <c r="N1290" s="35">
        <f t="shared" si="124"/>
        <v>-2.3381992927998096E-2</v>
      </c>
      <c r="P1290">
        <v>49.728008000000003</v>
      </c>
      <c r="Q1290" s="35">
        <f t="shared" si="125"/>
        <v>2.8323334407442936E-2</v>
      </c>
    </row>
    <row r="1291" spans="1:17" x14ac:dyDescent="0.4">
      <c r="A1291" s="87">
        <v>42418</v>
      </c>
      <c r="B1291">
        <v>54.973838999999998</v>
      </c>
      <c r="C1291" s="31">
        <f t="shared" si="120"/>
        <v>1.2115890250997427E-2</v>
      </c>
      <c r="D1291">
        <v>1917.83</v>
      </c>
      <c r="E1291" s="31">
        <f t="shared" si="121"/>
        <v>-2.6071132477828863E-5</v>
      </c>
      <c r="G1291">
        <v>32.009998000000003</v>
      </c>
      <c r="H1291" s="35">
        <f t="shared" si="122"/>
        <v>-4.0611998788628954E-3</v>
      </c>
      <c r="J1291">
        <v>55.182921999999998</v>
      </c>
      <c r="K1291" s="35">
        <f t="shared" si="123"/>
        <v>3.41917377988878E-4</v>
      </c>
      <c r="M1291">
        <v>40.514999000000003</v>
      </c>
      <c r="N1291" s="35">
        <f t="shared" si="124"/>
        <v>-4.8130076468717864E-3</v>
      </c>
      <c r="P1291">
        <v>51.136471</v>
      </c>
      <c r="Q1291" s="35">
        <f t="shared" si="125"/>
        <v>1.4506104654738478E-2</v>
      </c>
    </row>
    <row r="1292" spans="1:17" x14ac:dyDescent="0.4">
      <c r="A1292" s="87">
        <v>42419</v>
      </c>
      <c r="B1292">
        <v>55.639896</v>
      </c>
      <c r="C1292" s="31">
        <f t="shared" si="120"/>
        <v>1.4500063048284604E-2</v>
      </c>
      <c r="D1292">
        <v>1917.78</v>
      </c>
      <c r="E1292" s="31">
        <f t="shared" si="121"/>
        <v>1.4454212683415213E-2</v>
      </c>
      <c r="G1292">
        <v>31.879999000000002</v>
      </c>
      <c r="H1292" s="35">
        <f t="shared" si="122"/>
        <v>1.7252227642792529E-2</v>
      </c>
      <c r="J1292">
        <v>55.201790000000003</v>
      </c>
      <c r="K1292" s="35">
        <f t="shared" si="123"/>
        <v>-3.0757879409345516E-3</v>
      </c>
      <c r="M1292">
        <v>40.32</v>
      </c>
      <c r="N1292" s="35">
        <f t="shared" si="124"/>
        <v>5.580307539682524E-3</v>
      </c>
      <c r="P1292">
        <v>51.878261999999999</v>
      </c>
      <c r="Q1292" s="35">
        <f t="shared" si="125"/>
        <v>-1.0859750852871608E-2</v>
      </c>
    </row>
    <row r="1293" spans="1:17" x14ac:dyDescent="0.4">
      <c r="A1293" s="87">
        <v>42422</v>
      </c>
      <c r="B1293">
        <v>56.446677999999999</v>
      </c>
      <c r="C1293" s="31">
        <f t="shared" si="120"/>
        <v>6.6466267510018235E-4</v>
      </c>
      <c r="D1293">
        <v>1945.5</v>
      </c>
      <c r="E1293" s="31">
        <f t="shared" si="121"/>
        <v>-1.2454381906964801E-2</v>
      </c>
      <c r="G1293">
        <v>32.43</v>
      </c>
      <c r="H1293" s="35">
        <f t="shared" si="122"/>
        <v>-6.4754548257784849E-3</v>
      </c>
      <c r="J1293">
        <v>55.032001000000001</v>
      </c>
      <c r="K1293" s="35">
        <f t="shared" si="123"/>
        <v>2.571067695684953E-3</v>
      </c>
      <c r="M1293">
        <v>40.544998</v>
      </c>
      <c r="N1293" s="35">
        <f t="shared" si="124"/>
        <v>-7.2758173523648877E-3</v>
      </c>
      <c r="P1293">
        <v>51.314877000000003</v>
      </c>
      <c r="Q1293" s="35">
        <f t="shared" si="125"/>
        <v>-1.2259855947818091E-2</v>
      </c>
    </row>
    <row r="1294" spans="1:17" x14ac:dyDescent="0.4">
      <c r="A1294" s="87">
        <v>42423</v>
      </c>
      <c r="B1294">
        <v>56.484195999999997</v>
      </c>
      <c r="C1294" s="31">
        <f t="shared" si="120"/>
        <v>3.1557322688987375E-3</v>
      </c>
      <c r="D1294">
        <v>1921.27</v>
      </c>
      <c r="E1294" s="31">
        <f t="shared" si="121"/>
        <v>4.439771609404182E-3</v>
      </c>
      <c r="G1294">
        <v>32.220001000000003</v>
      </c>
      <c r="H1294" s="35">
        <f t="shared" si="122"/>
        <v>1.1173215047386153E-2</v>
      </c>
      <c r="J1294">
        <v>55.173492000000003</v>
      </c>
      <c r="K1294" s="35">
        <f t="shared" si="123"/>
        <v>1.9490519106530293E-2</v>
      </c>
      <c r="M1294">
        <v>40.25</v>
      </c>
      <c r="N1294" s="35">
        <f t="shared" si="124"/>
        <v>2.0496919254658394E-2</v>
      </c>
      <c r="P1294">
        <v>50.685763999999999</v>
      </c>
      <c r="Q1294" s="35">
        <f t="shared" si="125"/>
        <v>-7.0395900513603058E-3</v>
      </c>
    </row>
    <row r="1295" spans="1:17" x14ac:dyDescent="0.4">
      <c r="A1295" s="87">
        <v>42424</v>
      </c>
      <c r="B1295">
        <v>56.662444999999998</v>
      </c>
      <c r="C1295" s="31">
        <f t="shared" si="120"/>
        <v>3.2781624583972664E-2</v>
      </c>
      <c r="D1295">
        <v>1929.8</v>
      </c>
      <c r="E1295" s="31">
        <f t="shared" si="121"/>
        <v>1.1348326251425065E-2</v>
      </c>
      <c r="G1295">
        <v>32.580002</v>
      </c>
      <c r="H1295" s="35">
        <f t="shared" si="122"/>
        <v>1.2891282204341168E-2</v>
      </c>
      <c r="J1295">
        <v>56.248851999999999</v>
      </c>
      <c r="K1295" s="35">
        <f t="shared" si="123"/>
        <v>1.3919146296532407E-2</v>
      </c>
      <c r="M1295">
        <v>41.075001</v>
      </c>
      <c r="N1295" s="35">
        <f t="shared" si="124"/>
        <v>1.1077248665191664E-2</v>
      </c>
      <c r="P1295">
        <v>50.328957000000003</v>
      </c>
      <c r="Q1295" s="35">
        <f t="shared" si="125"/>
        <v>2.0708933030342637E-2</v>
      </c>
    </row>
    <row r="1296" spans="1:17" x14ac:dyDescent="0.4">
      <c r="A1296" s="87">
        <v>42425</v>
      </c>
      <c r="B1296">
        <v>58.519931999999997</v>
      </c>
      <c r="C1296" s="31">
        <f t="shared" si="120"/>
        <v>3.5266445627449711E-3</v>
      </c>
      <c r="D1296">
        <v>1951.7</v>
      </c>
      <c r="E1296" s="31">
        <f t="shared" si="121"/>
        <v>-1.8701644719988169E-3</v>
      </c>
      <c r="G1296">
        <v>33</v>
      </c>
      <c r="H1296" s="35">
        <f t="shared" si="122"/>
        <v>-2.1212121212121297E-3</v>
      </c>
      <c r="J1296">
        <v>57.031787999999999</v>
      </c>
      <c r="K1296" s="35">
        <f t="shared" si="123"/>
        <v>-2.2990476819699242E-2</v>
      </c>
      <c r="M1296">
        <v>41.529998999999997</v>
      </c>
      <c r="N1296" s="35">
        <f t="shared" si="124"/>
        <v>9.0296173616570517E-3</v>
      </c>
      <c r="P1296">
        <v>51.371215999999997</v>
      </c>
      <c r="Q1296" s="35">
        <f t="shared" si="125"/>
        <v>-1.2611965424373034E-2</v>
      </c>
    </row>
    <row r="1297" spans="1:17" x14ac:dyDescent="0.4">
      <c r="A1297" s="87">
        <v>42426</v>
      </c>
      <c r="B1297">
        <v>58.726311000000003</v>
      </c>
      <c r="C1297" s="31">
        <f t="shared" si="120"/>
        <v>-1.6134080003765323E-2</v>
      </c>
      <c r="D1297">
        <v>1948.05</v>
      </c>
      <c r="E1297" s="31">
        <f t="shared" si="121"/>
        <v>-8.1209414542747545E-3</v>
      </c>
      <c r="G1297">
        <v>32.93</v>
      </c>
      <c r="H1297" s="35">
        <f t="shared" si="122"/>
        <v>-3.0373519587002936E-4</v>
      </c>
      <c r="J1297">
        <v>55.720599999999997</v>
      </c>
      <c r="K1297" s="35">
        <f t="shared" si="123"/>
        <v>7.6182955675280755E-3</v>
      </c>
      <c r="M1297">
        <v>41.904998999999997</v>
      </c>
      <c r="N1297" s="35">
        <f t="shared" si="124"/>
        <v>-1.4317623536989732E-3</v>
      </c>
      <c r="P1297">
        <v>50.723323999999998</v>
      </c>
      <c r="Q1297" s="35">
        <f t="shared" si="125"/>
        <v>-1.7956256179110015E-2</v>
      </c>
    </row>
    <row r="1298" spans="1:17" x14ac:dyDescent="0.4">
      <c r="A1298" s="87">
        <v>42429</v>
      </c>
      <c r="B1298">
        <v>57.778815999999999</v>
      </c>
      <c r="C1298" s="31">
        <f t="shared" si="120"/>
        <v>2.1594419657197578E-2</v>
      </c>
      <c r="D1298">
        <v>1932.23</v>
      </c>
      <c r="E1298" s="31">
        <f t="shared" si="121"/>
        <v>2.3868794087660315E-2</v>
      </c>
      <c r="G1298">
        <v>32.919998</v>
      </c>
      <c r="H1298" s="35">
        <f t="shared" si="122"/>
        <v>1.8833628118689345E-2</v>
      </c>
      <c r="J1298">
        <v>56.145096000000002</v>
      </c>
      <c r="K1298" s="35">
        <f t="shared" si="123"/>
        <v>9.072493170195952E-3</v>
      </c>
      <c r="M1298">
        <v>41.845001000000003</v>
      </c>
      <c r="N1298" s="35">
        <f t="shared" si="124"/>
        <v>1.4816560764331202E-2</v>
      </c>
      <c r="P1298">
        <v>49.812522999999999</v>
      </c>
      <c r="Q1298" s="35">
        <f t="shared" si="125"/>
        <v>3.5626663600235593E-2</v>
      </c>
    </row>
    <row r="1299" spans="1:17" x14ac:dyDescent="0.4">
      <c r="A1299" s="87">
        <v>42430</v>
      </c>
      <c r="B1299">
        <v>59.026516000000001</v>
      </c>
      <c r="C1299" s="31">
        <f t="shared" si="120"/>
        <v>-1.1125389816332786E-2</v>
      </c>
      <c r="D1299">
        <v>1978.35</v>
      </c>
      <c r="E1299" s="31">
        <f t="shared" si="121"/>
        <v>4.0943210250967404E-3</v>
      </c>
      <c r="G1299">
        <v>33.540000999999997</v>
      </c>
      <c r="H1299" s="35">
        <f t="shared" si="122"/>
        <v>1.4907274451186449E-3</v>
      </c>
      <c r="J1299">
        <v>56.654471999999998</v>
      </c>
      <c r="K1299" s="35">
        <f t="shared" si="123"/>
        <v>2.5045860457406201E-3</v>
      </c>
      <c r="M1299">
        <v>42.465000000000003</v>
      </c>
      <c r="N1299" s="35">
        <f t="shared" si="124"/>
        <v>-1.1774402449075709E-2</v>
      </c>
      <c r="P1299">
        <v>51.587176999999997</v>
      </c>
      <c r="Q1299" s="35">
        <f t="shared" si="125"/>
        <v>-1.5835369320558072E-2</v>
      </c>
    </row>
    <row r="1300" spans="1:17" x14ac:dyDescent="0.4">
      <c r="A1300" s="87">
        <v>42431</v>
      </c>
      <c r="B1300">
        <v>58.369822999999997</v>
      </c>
      <c r="C1300" s="31">
        <f t="shared" si="120"/>
        <v>-9.5066932102911023E-3</v>
      </c>
      <c r="D1300">
        <v>1986.45</v>
      </c>
      <c r="E1300" s="31">
        <f t="shared" si="121"/>
        <v>3.4987037176873546E-3</v>
      </c>
      <c r="G1300">
        <v>33.590000000000003</v>
      </c>
      <c r="H1300" s="35">
        <f t="shared" si="122"/>
        <v>5.6564155998807125E-3</v>
      </c>
      <c r="J1300">
        <v>56.796368000000001</v>
      </c>
      <c r="K1300" s="35">
        <f t="shared" si="123"/>
        <v>-4.6635024267749296E-3</v>
      </c>
      <c r="M1300">
        <v>41.965000000000003</v>
      </c>
      <c r="N1300" s="35">
        <f t="shared" si="124"/>
        <v>-1.0008387942332985E-2</v>
      </c>
      <c r="P1300">
        <v>50.770274999999998</v>
      </c>
      <c r="Q1300" s="35">
        <f t="shared" si="125"/>
        <v>-1.3501029884120197E-2</v>
      </c>
    </row>
    <row r="1301" spans="1:17" x14ac:dyDescent="0.4">
      <c r="A1301" s="87">
        <v>42432</v>
      </c>
      <c r="B1301">
        <v>57.814919000000003</v>
      </c>
      <c r="C1301" s="31">
        <f t="shared" si="120"/>
        <v>-3.4165229912369748E-3</v>
      </c>
      <c r="D1301">
        <v>1993.4</v>
      </c>
      <c r="E1301" s="31">
        <f t="shared" si="121"/>
        <v>3.3059095013544286E-3</v>
      </c>
      <c r="G1301">
        <v>33.779998999999997</v>
      </c>
      <c r="H1301" s="35">
        <f t="shared" si="122"/>
        <v>-1.7761397802289194E-3</v>
      </c>
      <c r="J1301">
        <v>56.531497999999999</v>
      </c>
      <c r="K1301" s="35">
        <f t="shared" si="123"/>
        <v>3.5138463870178025E-3</v>
      </c>
      <c r="M1301">
        <v>41.544998</v>
      </c>
      <c r="N1301" s="35">
        <f t="shared" si="124"/>
        <v>1.0952028448767775E-2</v>
      </c>
      <c r="P1301">
        <v>50.084823999999998</v>
      </c>
      <c r="Q1301" s="35">
        <f t="shared" si="125"/>
        <v>5.6246578803991387E-4</v>
      </c>
    </row>
    <row r="1302" spans="1:17" x14ac:dyDescent="0.4">
      <c r="A1302" s="87">
        <v>42433</v>
      </c>
      <c r="B1302">
        <v>57.617393</v>
      </c>
      <c r="C1302" s="31">
        <f t="shared" si="120"/>
        <v>-3.281104717806306E-2</v>
      </c>
      <c r="D1302">
        <v>1999.99</v>
      </c>
      <c r="E1302" s="31">
        <f t="shared" si="121"/>
        <v>8.8500442502211603E-4</v>
      </c>
      <c r="G1302">
        <v>33.720001000000003</v>
      </c>
      <c r="H1302" s="35">
        <f t="shared" si="122"/>
        <v>-3.1138878080104557E-2</v>
      </c>
      <c r="J1302">
        <v>56.730141000000003</v>
      </c>
      <c r="K1302" s="35">
        <f t="shared" si="123"/>
        <v>4.0021582177980968E-3</v>
      </c>
      <c r="M1302">
        <v>42</v>
      </c>
      <c r="N1302" s="35">
        <f t="shared" si="124"/>
        <v>-9.5238571428571586E-3</v>
      </c>
      <c r="P1302">
        <v>50.112994999999998</v>
      </c>
      <c r="Q1302" s="35">
        <f t="shared" si="125"/>
        <v>-3.7481296019124593E-4</v>
      </c>
    </row>
    <row r="1303" spans="1:17" x14ac:dyDescent="0.4">
      <c r="A1303" s="87">
        <v>42436</v>
      </c>
      <c r="B1303">
        <v>55.726906</v>
      </c>
      <c r="C1303" s="31">
        <f t="shared" si="120"/>
        <v>9.4515744333626174E-3</v>
      </c>
      <c r="D1303">
        <v>2001.76</v>
      </c>
      <c r="E1303" s="31">
        <f t="shared" si="121"/>
        <v>-1.124010870434018E-2</v>
      </c>
      <c r="G1303">
        <v>32.669998</v>
      </c>
      <c r="H1303" s="35">
        <f t="shared" si="122"/>
        <v>-3.7343038710929803E-2</v>
      </c>
      <c r="J1303">
        <v>56.957183999999998</v>
      </c>
      <c r="K1303" s="35">
        <f t="shared" si="123"/>
        <v>-2.9065130748036967E-2</v>
      </c>
      <c r="M1303">
        <v>41.599997999999999</v>
      </c>
      <c r="N1303" s="35">
        <f t="shared" si="124"/>
        <v>-2.2836443405598209E-2</v>
      </c>
      <c r="P1303">
        <v>50.094211999999999</v>
      </c>
      <c r="Q1303" s="35">
        <f t="shared" si="125"/>
        <v>-1.4807918327969691E-2</v>
      </c>
    </row>
    <row r="1304" spans="1:17" x14ac:dyDescent="0.4">
      <c r="A1304" s="87">
        <v>42437</v>
      </c>
      <c r="B1304">
        <v>56.253613000000001</v>
      </c>
      <c r="C1304" s="31">
        <f t="shared" si="120"/>
        <v>-2.4744917273135939E-2</v>
      </c>
      <c r="D1304">
        <v>1979.26</v>
      </c>
      <c r="E1304" s="31">
        <f t="shared" si="121"/>
        <v>5.0523933187150757E-3</v>
      </c>
      <c r="G1304">
        <v>31.450001</v>
      </c>
      <c r="H1304" s="35">
        <f t="shared" si="122"/>
        <v>-2.225818689163119E-3</v>
      </c>
      <c r="J1304">
        <v>55.301715999999999</v>
      </c>
      <c r="K1304" s="35">
        <f t="shared" si="123"/>
        <v>1.625058072339022E-2</v>
      </c>
      <c r="M1304">
        <v>40.650002000000001</v>
      </c>
      <c r="N1304" s="35">
        <f t="shared" si="124"/>
        <v>-1.2300122396057938E-2</v>
      </c>
      <c r="P1304">
        <v>49.352421</v>
      </c>
      <c r="Q1304" s="35">
        <f t="shared" si="125"/>
        <v>8.5615860668720473E-3</v>
      </c>
    </row>
    <row r="1305" spans="1:17" x14ac:dyDescent="0.4">
      <c r="A1305" s="87">
        <v>42438</v>
      </c>
      <c r="B1305">
        <v>54.861621999999997</v>
      </c>
      <c r="C1305" s="31">
        <f t="shared" si="120"/>
        <v>9.4290321930329511E-3</v>
      </c>
      <c r="D1305">
        <v>1989.26</v>
      </c>
      <c r="E1305" s="31">
        <f t="shared" si="121"/>
        <v>1.5583684385145504E-4</v>
      </c>
      <c r="G1305">
        <v>31.379999000000002</v>
      </c>
      <c r="H1305" s="35">
        <f t="shared" si="122"/>
        <v>2.039518866778809E-2</v>
      </c>
      <c r="J1305">
        <v>56.200400999999999</v>
      </c>
      <c r="K1305" s="35">
        <f t="shared" si="123"/>
        <v>8.2476991578761087E-3</v>
      </c>
      <c r="M1305">
        <v>40.150002000000001</v>
      </c>
      <c r="N1305" s="35">
        <f t="shared" si="124"/>
        <v>9.0908339182648717E-3</v>
      </c>
      <c r="P1305">
        <v>49.774956000000003</v>
      </c>
      <c r="Q1305" s="35">
        <f t="shared" si="125"/>
        <v>3.3578713761193368E-2</v>
      </c>
    </row>
    <row r="1306" spans="1:17" x14ac:dyDescent="0.4">
      <c r="A1306" s="87">
        <v>42439</v>
      </c>
      <c r="B1306">
        <v>55.378914000000002</v>
      </c>
      <c r="C1306" s="31">
        <f t="shared" si="120"/>
        <v>2.0380518837909999E-2</v>
      </c>
      <c r="D1306">
        <v>1989.57</v>
      </c>
      <c r="E1306" s="31">
        <f t="shared" si="121"/>
        <v>1.6395502545776285E-2</v>
      </c>
      <c r="G1306">
        <v>32.020000000000003</v>
      </c>
      <c r="H1306" s="35">
        <f t="shared" si="122"/>
        <v>9.6815115552778639E-3</v>
      </c>
      <c r="J1306">
        <v>56.663924999999999</v>
      </c>
      <c r="K1306" s="35">
        <f t="shared" si="123"/>
        <v>2.6878159252116837E-2</v>
      </c>
      <c r="M1306">
        <v>40.514999000000003</v>
      </c>
      <c r="N1306" s="35">
        <f t="shared" si="124"/>
        <v>1.7524349439080482E-2</v>
      </c>
      <c r="P1306">
        <v>51.446334999999998</v>
      </c>
      <c r="Q1306" s="35">
        <f t="shared" si="125"/>
        <v>1.9711569346970995E-2</v>
      </c>
    </row>
    <row r="1307" spans="1:17" x14ac:dyDescent="0.4">
      <c r="A1307" s="87">
        <v>42440</v>
      </c>
      <c r="B1307">
        <v>56.507565</v>
      </c>
      <c r="C1307" s="31">
        <f t="shared" si="120"/>
        <v>1.2150497017523175E-2</v>
      </c>
      <c r="D1307">
        <v>2022.19</v>
      </c>
      <c r="E1307" s="31">
        <f t="shared" si="121"/>
        <v>-1.261009103991195E-3</v>
      </c>
      <c r="G1307">
        <v>32.330002</v>
      </c>
      <c r="H1307" s="35">
        <f t="shared" si="122"/>
        <v>-2.4744848453767548E-2</v>
      </c>
      <c r="J1307">
        <v>58.186947000000004</v>
      </c>
      <c r="K1307" s="35">
        <f t="shared" si="123"/>
        <v>-1.90213279277224E-2</v>
      </c>
      <c r="M1307">
        <v>41.224997999999999</v>
      </c>
      <c r="N1307" s="35">
        <f t="shared" si="124"/>
        <v>-7.7622562892544671E-3</v>
      </c>
      <c r="P1307">
        <v>52.460422999999999</v>
      </c>
      <c r="Q1307" s="35">
        <f t="shared" si="125"/>
        <v>1.2887029141949584E-2</v>
      </c>
    </row>
    <row r="1308" spans="1:17" x14ac:dyDescent="0.4">
      <c r="A1308" s="87">
        <v>42443</v>
      </c>
      <c r="B1308">
        <v>57.194159999999997</v>
      </c>
      <c r="C1308" s="31">
        <f t="shared" si="120"/>
        <v>9.7021968676522588E-3</v>
      </c>
      <c r="D1308">
        <v>2019.64</v>
      </c>
      <c r="E1308" s="31">
        <f t="shared" si="121"/>
        <v>-1.8369610425620587E-3</v>
      </c>
      <c r="G1308">
        <v>31.530000999999999</v>
      </c>
      <c r="H1308" s="35">
        <f t="shared" si="122"/>
        <v>2.6641229729107888E-2</v>
      </c>
      <c r="J1308">
        <v>57.080154</v>
      </c>
      <c r="K1308" s="35">
        <f t="shared" si="123"/>
        <v>-9.9435611193344152E-4</v>
      </c>
      <c r="M1308">
        <v>40.904998999999997</v>
      </c>
      <c r="N1308" s="35">
        <f t="shared" si="124"/>
        <v>-9.6565458906378056E-3</v>
      </c>
      <c r="P1308">
        <v>53.136482000000001</v>
      </c>
      <c r="Q1308" s="35">
        <f t="shared" si="125"/>
        <v>-4.9478059160935886E-3</v>
      </c>
    </row>
    <row r="1309" spans="1:17" x14ac:dyDescent="0.4">
      <c r="A1309" s="87">
        <v>42444</v>
      </c>
      <c r="B1309">
        <v>57.749068999999999</v>
      </c>
      <c r="C1309" s="31">
        <f t="shared" si="120"/>
        <v>7.49205151688248E-3</v>
      </c>
      <c r="D1309">
        <v>2015.93</v>
      </c>
      <c r="E1309" s="31">
        <f t="shared" si="121"/>
        <v>5.6003928707841853E-3</v>
      </c>
      <c r="G1309">
        <v>32.369999</v>
      </c>
      <c r="H1309" s="35">
        <f t="shared" si="122"/>
        <v>-3.0274946872874492E-2</v>
      </c>
      <c r="J1309">
        <v>57.023395999999998</v>
      </c>
      <c r="K1309" s="35">
        <f t="shared" si="123"/>
        <v>-1.2607632137517736E-2</v>
      </c>
      <c r="M1309">
        <v>40.509998000000003</v>
      </c>
      <c r="N1309" s="35">
        <f t="shared" si="124"/>
        <v>-2.4680327063958532E-4</v>
      </c>
      <c r="P1309">
        <v>52.873573</v>
      </c>
      <c r="Q1309" s="35">
        <f t="shared" si="125"/>
        <v>2.1133033699084411E-2</v>
      </c>
    </row>
    <row r="1310" spans="1:17" x14ac:dyDescent="0.4">
      <c r="A1310" s="87">
        <v>42445</v>
      </c>
      <c r="B1310">
        <v>58.181728</v>
      </c>
      <c r="C1310" s="31">
        <f t="shared" si="120"/>
        <v>2.1338400262020468E-2</v>
      </c>
      <c r="D1310">
        <v>2027.22</v>
      </c>
      <c r="E1310" s="31">
        <f t="shared" si="121"/>
        <v>6.5952387999328593E-3</v>
      </c>
      <c r="G1310">
        <v>31.389999</v>
      </c>
      <c r="H1310" s="35">
        <f t="shared" si="122"/>
        <v>5.4794586008110331E-2</v>
      </c>
      <c r="J1310">
        <v>56.304465999999998</v>
      </c>
      <c r="K1310" s="35">
        <f t="shared" si="123"/>
        <v>2.6545549690498802E-2</v>
      </c>
      <c r="M1310">
        <v>40.5</v>
      </c>
      <c r="N1310" s="35">
        <f t="shared" si="124"/>
        <v>2.6419753086419761E-2</v>
      </c>
      <c r="P1310">
        <v>53.990952</v>
      </c>
      <c r="Q1310" s="35">
        <f t="shared" si="125"/>
        <v>-1.2173965741519006E-2</v>
      </c>
    </row>
    <row r="1311" spans="1:17" x14ac:dyDescent="0.4">
      <c r="A1311" s="87">
        <v>42446</v>
      </c>
      <c r="B1311">
        <v>59.423233000000003</v>
      </c>
      <c r="C1311" s="31">
        <f t="shared" si="120"/>
        <v>-3.0073590913507319E-3</v>
      </c>
      <c r="D1311">
        <v>2040.59</v>
      </c>
      <c r="E1311" s="31">
        <f t="shared" si="121"/>
        <v>4.4055885797735011E-3</v>
      </c>
      <c r="G1311">
        <v>33.110000999999997</v>
      </c>
      <c r="H1311" s="35">
        <f t="shared" si="122"/>
        <v>-5.1344607328763494E-3</v>
      </c>
      <c r="J1311">
        <v>57.799098999999998</v>
      </c>
      <c r="K1311" s="35">
        <f t="shared" si="123"/>
        <v>-5.2373134743847766E-3</v>
      </c>
      <c r="M1311">
        <v>41.57</v>
      </c>
      <c r="N1311" s="35">
        <f t="shared" si="124"/>
        <v>1.3711787346644282E-2</v>
      </c>
      <c r="P1311">
        <v>53.333668000000003</v>
      </c>
      <c r="Q1311" s="35">
        <f t="shared" si="125"/>
        <v>-6.16188633416331E-3</v>
      </c>
    </row>
    <row r="1312" spans="1:17" x14ac:dyDescent="0.4">
      <c r="A1312" s="87">
        <v>42447</v>
      </c>
      <c r="B1312">
        <v>59.244526</v>
      </c>
      <c r="C1312" s="31">
        <f t="shared" si="120"/>
        <v>2.7464883422309787E-2</v>
      </c>
      <c r="D1312">
        <v>2049.58</v>
      </c>
      <c r="E1312" s="31">
        <f t="shared" si="121"/>
        <v>9.8556777486118229E-4</v>
      </c>
      <c r="G1312">
        <v>32.939999</v>
      </c>
      <c r="H1312" s="35">
        <f t="shared" si="122"/>
        <v>-1.3357589962282642E-2</v>
      </c>
      <c r="J1312">
        <v>57.496386999999999</v>
      </c>
      <c r="K1312" s="35">
        <f t="shared" si="123"/>
        <v>6.5797177829633312E-4</v>
      </c>
      <c r="M1312">
        <v>42.139999000000003</v>
      </c>
      <c r="N1312" s="35">
        <f t="shared" si="124"/>
        <v>1.4594257584106657E-2</v>
      </c>
      <c r="P1312">
        <v>53.005032</v>
      </c>
      <c r="Q1312" s="35">
        <f t="shared" si="125"/>
        <v>-1.0629745492842691E-3</v>
      </c>
    </row>
    <row r="1313" spans="1:17" x14ac:dyDescent="0.4">
      <c r="A1313" s="87">
        <v>42450</v>
      </c>
      <c r="B1313">
        <v>60.871670000000002</v>
      </c>
      <c r="C1313" s="31">
        <f t="shared" si="120"/>
        <v>2.7811295467990061E-3</v>
      </c>
      <c r="D1313">
        <v>2051.6</v>
      </c>
      <c r="E1313" s="31">
        <f t="shared" si="121"/>
        <v>-8.7736400857853735E-4</v>
      </c>
      <c r="G1313">
        <v>32.5</v>
      </c>
      <c r="H1313" s="35">
        <f t="shared" si="122"/>
        <v>-4.4307723076923038E-2</v>
      </c>
      <c r="J1313">
        <v>57.534218000000003</v>
      </c>
      <c r="K1313" s="35">
        <f t="shared" si="123"/>
        <v>-1.2660309383191844E-2</v>
      </c>
      <c r="M1313">
        <v>42.755001</v>
      </c>
      <c r="N1313" s="35">
        <f t="shared" si="124"/>
        <v>-1.2396280846771602E-2</v>
      </c>
      <c r="P1313">
        <v>52.948689000000002</v>
      </c>
      <c r="Q1313" s="35">
        <f t="shared" si="125"/>
        <v>7.2707938056785744E-3</v>
      </c>
    </row>
    <row r="1314" spans="1:17" x14ac:dyDescent="0.4">
      <c r="A1314" s="87">
        <v>42451</v>
      </c>
      <c r="B1314">
        <v>61.040962</v>
      </c>
      <c r="C1314" s="31">
        <f t="shared" si="120"/>
        <v>-3.7904579551023485E-2</v>
      </c>
      <c r="D1314">
        <v>2049.8000000000002</v>
      </c>
      <c r="E1314" s="31">
        <f t="shared" si="121"/>
        <v>-6.3859888769636766E-3</v>
      </c>
      <c r="G1314">
        <v>31.059999000000001</v>
      </c>
      <c r="H1314" s="35">
        <f t="shared" si="122"/>
        <v>-2.6722441298211271E-2</v>
      </c>
      <c r="J1314">
        <v>56.805816999999998</v>
      </c>
      <c r="K1314" s="35">
        <f t="shared" si="123"/>
        <v>-8.1596044996588811E-3</v>
      </c>
      <c r="M1314">
        <v>42.224997999999999</v>
      </c>
      <c r="N1314" s="35">
        <f t="shared" si="124"/>
        <v>-1.8590859376713273E-2</v>
      </c>
      <c r="P1314">
        <v>53.333668000000003</v>
      </c>
      <c r="Q1314" s="35">
        <f t="shared" si="125"/>
        <v>7.2183109550986472E-3</v>
      </c>
    </row>
    <row r="1315" spans="1:17" x14ac:dyDescent="0.4">
      <c r="A1315" s="87">
        <v>42452</v>
      </c>
      <c r="B1315">
        <v>58.727229999999999</v>
      </c>
      <c r="C1315" s="31">
        <f t="shared" si="120"/>
        <v>-1.2652171743840087E-2</v>
      </c>
      <c r="D1315">
        <v>2036.71</v>
      </c>
      <c r="E1315" s="31">
        <f t="shared" si="121"/>
        <v>-3.7806069592626431E-4</v>
      </c>
      <c r="G1315">
        <v>30.23</v>
      </c>
      <c r="H1315" s="35">
        <f t="shared" si="122"/>
        <v>-3.3083030102543955E-4</v>
      </c>
      <c r="J1315">
        <v>56.342303999999999</v>
      </c>
      <c r="K1315" s="35">
        <f t="shared" si="123"/>
        <v>-3.3601749761599217E-4</v>
      </c>
      <c r="M1315">
        <v>41.439999</v>
      </c>
      <c r="N1315" s="35">
        <f t="shared" si="124"/>
        <v>-8.6871865030691692E-3</v>
      </c>
      <c r="P1315">
        <v>53.718646999999997</v>
      </c>
      <c r="Q1315" s="35">
        <f t="shared" si="125"/>
        <v>3.4959927415892616E-4</v>
      </c>
    </row>
    <row r="1316" spans="1:17" x14ac:dyDescent="0.4">
      <c r="A1316" s="87">
        <v>42453</v>
      </c>
      <c r="B1316">
        <v>57.984203000000001</v>
      </c>
      <c r="C1316" s="31">
        <f t="shared" si="120"/>
        <v>-5.0282833067482454E-3</v>
      </c>
      <c r="D1316">
        <v>2035.94</v>
      </c>
      <c r="E1316" s="31">
        <f t="shared" si="121"/>
        <v>5.4520270734889045E-4</v>
      </c>
      <c r="G1316">
        <v>30.219999000000001</v>
      </c>
      <c r="H1316" s="35">
        <f t="shared" si="122"/>
        <v>1.8530841116175988E-2</v>
      </c>
      <c r="J1316">
        <v>56.323371999999999</v>
      </c>
      <c r="K1316" s="35">
        <f t="shared" si="123"/>
        <v>9.9094919245956634E-3</v>
      </c>
      <c r="M1316">
        <v>41.080002</v>
      </c>
      <c r="N1316" s="35">
        <f t="shared" si="124"/>
        <v>9.4936460811273354E-3</v>
      </c>
      <c r="P1316">
        <v>53.737426999999997</v>
      </c>
      <c r="Q1316" s="35">
        <f t="shared" si="125"/>
        <v>3.4946407091654449E-3</v>
      </c>
    </row>
    <row r="1317" spans="1:17" x14ac:dyDescent="0.4">
      <c r="A1317" s="87">
        <v>42457</v>
      </c>
      <c r="B1317">
        <v>57.692641999999999</v>
      </c>
      <c r="C1317" s="31">
        <f t="shared" si="120"/>
        <v>2.4453551633152409E-3</v>
      </c>
      <c r="D1317">
        <v>2037.05</v>
      </c>
      <c r="E1317" s="31">
        <f t="shared" si="121"/>
        <v>8.8166711666381598E-3</v>
      </c>
      <c r="G1317">
        <v>30.780000999999999</v>
      </c>
      <c r="H1317" s="35">
        <f t="shared" si="122"/>
        <v>0</v>
      </c>
      <c r="J1317">
        <v>56.881507999999997</v>
      </c>
      <c r="K1317" s="35">
        <f t="shared" si="123"/>
        <v>2.0621816144536849E-2</v>
      </c>
      <c r="M1317">
        <v>41.470001000000003</v>
      </c>
      <c r="N1317" s="35">
        <f t="shared" si="124"/>
        <v>6.8724377411998753E-3</v>
      </c>
      <c r="P1317">
        <v>53.925220000000003</v>
      </c>
      <c r="Q1317" s="35">
        <f t="shared" si="125"/>
        <v>7.487387163186237E-3</v>
      </c>
    </row>
    <row r="1318" spans="1:17" x14ac:dyDescent="0.4">
      <c r="A1318" s="87">
        <v>42458</v>
      </c>
      <c r="B1318">
        <v>57.833720999999997</v>
      </c>
      <c r="C1318" s="31">
        <f t="shared" si="120"/>
        <v>8.9444703030608173E-3</v>
      </c>
      <c r="D1318">
        <v>2055.0100000000002</v>
      </c>
      <c r="E1318" s="31">
        <f t="shared" si="121"/>
        <v>4.3503437939472799E-3</v>
      </c>
      <c r="G1318">
        <v>30.780000999999999</v>
      </c>
      <c r="H1318" s="35">
        <f t="shared" si="122"/>
        <v>1.6569200241416549E-2</v>
      </c>
      <c r="J1318">
        <v>58.054507999999998</v>
      </c>
      <c r="K1318" s="35">
        <f t="shared" si="123"/>
        <v>-7.1696241056767081E-3</v>
      </c>
      <c r="M1318">
        <v>41.755001</v>
      </c>
      <c r="N1318" s="35">
        <f t="shared" si="124"/>
        <v>2.5505902873765952E-2</v>
      </c>
      <c r="P1318">
        <v>54.328978999999997</v>
      </c>
      <c r="Q1318" s="35">
        <f t="shared" si="125"/>
        <v>2.1603903139795818E-2</v>
      </c>
    </row>
    <row r="1319" spans="1:17" x14ac:dyDescent="0.4">
      <c r="A1319" s="87">
        <v>42459</v>
      </c>
      <c r="B1319">
        <v>58.351013000000002</v>
      </c>
      <c r="C1319" s="31">
        <f t="shared" si="120"/>
        <v>-9.1873983404538069E-3</v>
      </c>
      <c r="D1319">
        <v>2063.9499999999998</v>
      </c>
      <c r="E1319" s="31">
        <f t="shared" si="121"/>
        <v>-2.0397780953996156E-3</v>
      </c>
      <c r="G1319">
        <v>31.290001</v>
      </c>
      <c r="H1319" s="35">
        <f t="shared" si="122"/>
        <v>-2.6845636725930429E-2</v>
      </c>
      <c r="J1319">
        <v>57.638278999999997</v>
      </c>
      <c r="K1319" s="35">
        <f t="shared" si="123"/>
        <v>-1.3786202742104743E-2</v>
      </c>
      <c r="M1319">
        <v>42.82</v>
      </c>
      <c r="N1319" s="35">
        <f t="shared" si="124"/>
        <v>-9.4581737505839251E-3</v>
      </c>
      <c r="P1319">
        <v>55.502696999999998</v>
      </c>
      <c r="Q1319" s="35">
        <f t="shared" si="125"/>
        <v>-1.2180741415142343E-2</v>
      </c>
    </row>
    <row r="1320" spans="1:17" x14ac:dyDescent="0.4">
      <c r="A1320" s="87">
        <v>42460</v>
      </c>
      <c r="B1320">
        <v>57.814919000000003</v>
      </c>
      <c r="C1320" s="31">
        <f t="shared" si="120"/>
        <v>1.9519183275167186E-3</v>
      </c>
      <c r="D1320">
        <v>2059.7399999999998</v>
      </c>
      <c r="E1320" s="31">
        <f t="shared" si="121"/>
        <v>6.3308961325217843E-3</v>
      </c>
      <c r="G1320">
        <v>30.450001</v>
      </c>
      <c r="H1320" s="35">
        <f t="shared" si="122"/>
        <v>-4.2693266249810647E-3</v>
      </c>
      <c r="J1320">
        <v>56.843665999999999</v>
      </c>
      <c r="K1320" s="35">
        <f t="shared" si="123"/>
        <v>2.2466337762240818E-2</v>
      </c>
      <c r="M1320">
        <v>42.415000999999997</v>
      </c>
      <c r="N1320" s="35">
        <f t="shared" si="124"/>
        <v>-1.5325474117045821E-3</v>
      </c>
      <c r="P1320">
        <v>54.826633000000001</v>
      </c>
      <c r="Q1320" s="35">
        <f t="shared" si="125"/>
        <v>1.8839566529646036E-3</v>
      </c>
    </row>
    <row r="1321" spans="1:17" x14ac:dyDescent="0.4">
      <c r="A1321" s="87">
        <v>42461</v>
      </c>
      <c r="B1321">
        <v>57.927768999999998</v>
      </c>
      <c r="C1321" s="31">
        <f t="shared" si="120"/>
        <v>-2.6302739192320613E-2</v>
      </c>
      <c r="D1321">
        <v>2072.7800000000002</v>
      </c>
      <c r="E1321" s="31">
        <f t="shared" si="121"/>
        <v>-3.2082517199124318E-3</v>
      </c>
      <c r="G1321">
        <v>30.32</v>
      </c>
      <c r="H1321" s="35">
        <f t="shared" si="122"/>
        <v>-5.9696569920844288E-2</v>
      </c>
      <c r="J1321">
        <v>58.120735000000003</v>
      </c>
      <c r="K1321" s="35">
        <f t="shared" si="123"/>
        <v>-2.2623905220744468E-2</v>
      </c>
      <c r="M1321">
        <v>42.349997999999999</v>
      </c>
      <c r="N1321" s="35">
        <f t="shared" si="124"/>
        <v>-1.5584392707645443E-2</v>
      </c>
      <c r="P1321">
        <v>54.929924</v>
      </c>
      <c r="Q1321" s="35">
        <f t="shared" si="125"/>
        <v>6.8375663509019783E-3</v>
      </c>
    </row>
    <row r="1322" spans="1:17" x14ac:dyDescent="0.4">
      <c r="A1322" s="87">
        <v>42464</v>
      </c>
      <c r="B1322">
        <v>56.404110000000003</v>
      </c>
      <c r="C1322" s="31">
        <f t="shared" si="120"/>
        <v>-5.0026319004058961E-3</v>
      </c>
      <c r="D1322">
        <v>2066.13</v>
      </c>
      <c r="E1322" s="31">
        <f t="shared" si="121"/>
        <v>-1.0144569799577004E-2</v>
      </c>
      <c r="G1322">
        <v>28.51</v>
      </c>
      <c r="H1322" s="35">
        <f t="shared" si="122"/>
        <v>-5.2612767450017925E-3</v>
      </c>
      <c r="J1322">
        <v>56.805816999999998</v>
      </c>
      <c r="K1322" s="35">
        <f t="shared" si="123"/>
        <v>-1.2156501507583245E-2</v>
      </c>
      <c r="M1322">
        <v>41.689999</v>
      </c>
      <c r="N1322" s="35">
        <f t="shared" si="124"/>
        <v>1.9189494343716073E-3</v>
      </c>
      <c r="P1322">
        <v>55.305511000000003</v>
      </c>
      <c r="Q1322" s="35">
        <f t="shared" si="125"/>
        <v>-8.6587754337899836E-3</v>
      </c>
    </row>
    <row r="1323" spans="1:17" x14ac:dyDescent="0.4">
      <c r="A1323" s="87">
        <v>42465</v>
      </c>
      <c r="B1323">
        <v>56.121941</v>
      </c>
      <c r="C1323" s="31">
        <f t="shared" si="120"/>
        <v>1.0725573443726742E-2</v>
      </c>
      <c r="D1323">
        <v>2045.17</v>
      </c>
      <c r="E1323" s="31">
        <f t="shared" si="121"/>
        <v>1.0507683957812691E-2</v>
      </c>
      <c r="G1323">
        <v>28.360001</v>
      </c>
      <c r="H1323" s="35">
        <f t="shared" si="122"/>
        <v>1.7630112213324564E-3</v>
      </c>
      <c r="J1323">
        <v>56.115257</v>
      </c>
      <c r="K1323" s="35">
        <f t="shared" si="123"/>
        <v>1.7869204448266205E-2</v>
      </c>
      <c r="M1323">
        <v>41.77</v>
      </c>
      <c r="N1323" s="35">
        <f t="shared" si="124"/>
        <v>2.75316734498443E-2</v>
      </c>
      <c r="P1323">
        <v>54.826633000000001</v>
      </c>
      <c r="Q1323" s="35">
        <f t="shared" si="125"/>
        <v>1.7639985296926734E-2</v>
      </c>
    </row>
    <row r="1324" spans="1:17" x14ac:dyDescent="0.4">
      <c r="A1324" s="87">
        <v>42466</v>
      </c>
      <c r="B1324">
        <v>56.723880999999999</v>
      </c>
      <c r="C1324" s="31">
        <f t="shared" si="120"/>
        <v>-1.6571503631776198E-4</v>
      </c>
      <c r="D1324">
        <v>2066.66</v>
      </c>
      <c r="E1324" s="31">
        <f t="shared" si="121"/>
        <v>-1.1975845083371128E-2</v>
      </c>
      <c r="G1324">
        <v>28.41</v>
      </c>
      <c r="H1324" s="35">
        <f t="shared" si="122"/>
        <v>-3.8718796198521609E-2</v>
      </c>
      <c r="J1324">
        <v>57.117992000000001</v>
      </c>
      <c r="K1324" s="35">
        <f t="shared" si="123"/>
        <v>-1.0433805165979979E-2</v>
      </c>
      <c r="M1324">
        <v>42.919998</v>
      </c>
      <c r="N1324" s="35">
        <f t="shared" si="124"/>
        <v>1.5145154480202272E-3</v>
      </c>
      <c r="P1324">
        <v>55.793773999999999</v>
      </c>
      <c r="Q1324" s="35">
        <f t="shared" si="125"/>
        <v>-1.6660945000780945E-2</v>
      </c>
    </row>
    <row r="1325" spans="1:17" x14ac:dyDescent="0.4">
      <c r="A1325" s="87">
        <v>42467</v>
      </c>
      <c r="B1325">
        <v>56.714480999999999</v>
      </c>
      <c r="C1325" s="31">
        <f t="shared" si="120"/>
        <v>-1.4593768388711849E-2</v>
      </c>
      <c r="D1325">
        <v>2041.91</v>
      </c>
      <c r="E1325" s="31">
        <f t="shared" si="121"/>
        <v>2.7866066574921654E-3</v>
      </c>
      <c r="G1325">
        <v>27.309999000000001</v>
      </c>
      <c r="H1325" s="35">
        <f t="shared" si="122"/>
        <v>-2.2336068192459504E-2</v>
      </c>
      <c r="J1325">
        <v>56.522033999999998</v>
      </c>
      <c r="K1325" s="35">
        <f t="shared" si="123"/>
        <v>-1.9414304870911024E-2</v>
      </c>
      <c r="M1325">
        <v>42.985000999999997</v>
      </c>
      <c r="N1325" s="35">
        <f t="shared" si="124"/>
        <v>1.291148044872675E-2</v>
      </c>
      <c r="P1325">
        <v>54.864196999999997</v>
      </c>
      <c r="Q1325" s="35">
        <f t="shared" si="125"/>
        <v>3.422997332850707E-4</v>
      </c>
    </row>
    <row r="1326" spans="1:17" x14ac:dyDescent="0.4">
      <c r="A1326" s="87">
        <v>42468</v>
      </c>
      <c r="B1326">
        <v>55.886803</v>
      </c>
      <c r="C1326" s="31">
        <f t="shared" si="120"/>
        <v>-2.5243830819952292E-2</v>
      </c>
      <c r="D1326">
        <v>2047.6</v>
      </c>
      <c r="E1326" s="31">
        <f t="shared" si="121"/>
        <v>-2.7397929283062613E-3</v>
      </c>
      <c r="G1326">
        <v>26.700001</v>
      </c>
      <c r="H1326" s="35">
        <f t="shared" si="122"/>
        <v>-1.6479437585039745E-2</v>
      </c>
      <c r="J1326">
        <v>55.424697999999999</v>
      </c>
      <c r="K1326" s="35">
        <f t="shared" si="123"/>
        <v>-1.1264869679578621E-2</v>
      </c>
      <c r="M1326">
        <v>43.540000999999997</v>
      </c>
      <c r="N1326" s="35">
        <f t="shared" si="124"/>
        <v>-5.489202905622341E-2</v>
      </c>
      <c r="P1326">
        <v>54.882976999999997</v>
      </c>
      <c r="Q1326" s="35">
        <f t="shared" si="125"/>
        <v>-5.1326115199617746E-3</v>
      </c>
    </row>
    <row r="1327" spans="1:17" x14ac:dyDescent="0.4">
      <c r="A1327" s="87">
        <v>42471</v>
      </c>
      <c r="B1327">
        <v>54.476005999999998</v>
      </c>
      <c r="C1327" s="31">
        <f t="shared" si="120"/>
        <v>1.0877008861479357E-2</v>
      </c>
      <c r="D1327">
        <v>2041.99</v>
      </c>
      <c r="E1327" s="31">
        <f t="shared" si="121"/>
        <v>9.6621433013872691E-3</v>
      </c>
      <c r="G1327">
        <v>26.26</v>
      </c>
      <c r="H1327" s="35">
        <f t="shared" si="122"/>
        <v>3.1226199543031099E-2</v>
      </c>
      <c r="J1327">
        <v>54.800345999999998</v>
      </c>
      <c r="K1327" s="35">
        <f t="shared" si="123"/>
        <v>1.8470759290461491E-2</v>
      </c>
      <c r="M1327">
        <v>41.150002000000001</v>
      </c>
      <c r="N1327" s="35">
        <f t="shared" si="124"/>
        <v>6.0753338481004202E-3</v>
      </c>
      <c r="P1327">
        <v>54.601284</v>
      </c>
      <c r="Q1327" s="35">
        <f t="shared" si="125"/>
        <v>1.1693864195574605E-2</v>
      </c>
    </row>
    <row r="1328" spans="1:17" x14ac:dyDescent="0.4">
      <c r="A1328" s="87">
        <v>42472</v>
      </c>
      <c r="B1328">
        <v>55.068542000000001</v>
      </c>
      <c r="C1328" s="31">
        <f t="shared" si="120"/>
        <v>1.7591713250733967E-2</v>
      </c>
      <c r="D1328">
        <v>2061.7199999999998</v>
      </c>
      <c r="E1328" s="31">
        <f t="shared" si="121"/>
        <v>1.0040160642570415E-2</v>
      </c>
      <c r="G1328">
        <v>27.08</v>
      </c>
      <c r="H1328" s="35">
        <f t="shared" si="122"/>
        <v>4.5051661742983806E-2</v>
      </c>
      <c r="J1328">
        <v>55.812550000000002</v>
      </c>
      <c r="K1328" s="35">
        <f t="shared" si="123"/>
        <v>2.4237219048404018E-2</v>
      </c>
      <c r="M1328">
        <v>41.400002000000001</v>
      </c>
      <c r="N1328" s="35">
        <f t="shared" si="124"/>
        <v>3.7681085136179529E-2</v>
      </c>
      <c r="P1328">
        <v>55.239784</v>
      </c>
      <c r="Q1328" s="35">
        <f t="shared" si="125"/>
        <v>-2.2097479599123104E-3</v>
      </c>
    </row>
    <row r="1329" spans="1:17" x14ac:dyDescent="0.4">
      <c r="A1329" s="87">
        <v>42473</v>
      </c>
      <c r="B1329">
        <v>56.037292000000001</v>
      </c>
      <c r="C1329" s="31">
        <f t="shared" si="120"/>
        <v>-1.5106190356236507E-3</v>
      </c>
      <c r="D1329">
        <v>2082.42</v>
      </c>
      <c r="E1329" s="31">
        <f t="shared" si="121"/>
        <v>1.728757887458473E-4</v>
      </c>
      <c r="G1329">
        <v>28.299999</v>
      </c>
      <c r="H1329" s="35">
        <f t="shared" si="122"/>
        <v>3.5335690294552882E-4</v>
      </c>
      <c r="J1329">
        <v>57.165291000000003</v>
      </c>
      <c r="K1329" s="35">
        <f t="shared" si="123"/>
        <v>2.8132455408998785E-3</v>
      </c>
      <c r="M1329">
        <v>42.959999000000003</v>
      </c>
      <c r="N1329" s="35">
        <f t="shared" si="124"/>
        <v>1.2104306613228586E-2</v>
      </c>
      <c r="P1329">
        <v>55.117718000000004</v>
      </c>
      <c r="Q1329" s="35">
        <f t="shared" si="125"/>
        <v>8.0067538354907652E-3</v>
      </c>
    </row>
    <row r="1330" spans="1:17" x14ac:dyDescent="0.4">
      <c r="A1330" s="87">
        <v>42474</v>
      </c>
      <c r="B1330">
        <v>55.952641</v>
      </c>
      <c r="C1330" s="31">
        <f t="shared" si="120"/>
        <v>1.6812432499840448E-4</v>
      </c>
      <c r="D1330">
        <v>2082.7800000000002</v>
      </c>
      <c r="E1330" s="31">
        <f t="shared" si="121"/>
        <v>-9.8426141983319485E-4</v>
      </c>
      <c r="G1330">
        <v>28.309999000000001</v>
      </c>
      <c r="H1330" s="35">
        <f t="shared" si="122"/>
        <v>1.3422889912500438E-2</v>
      </c>
      <c r="J1330">
        <v>57.326110999999997</v>
      </c>
      <c r="K1330" s="35">
        <f t="shared" si="123"/>
        <v>-3.2998924347047971E-4</v>
      </c>
      <c r="M1330">
        <v>43.48</v>
      </c>
      <c r="N1330" s="35">
        <f t="shared" si="124"/>
        <v>-9.1995860165592584E-3</v>
      </c>
      <c r="P1330">
        <v>55.559032000000002</v>
      </c>
      <c r="Q1330" s="35">
        <f t="shared" si="125"/>
        <v>-7.6050821043822233E-3</v>
      </c>
    </row>
    <row r="1331" spans="1:17" x14ac:dyDescent="0.4">
      <c r="A1331" s="87">
        <v>42475</v>
      </c>
      <c r="B1331">
        <v>55.962048000000003</v>
      </c>
      <c r="C1331" s="31">
        <f t="shared" si="120"/>
        <v>1.1762614549059062E-3</v>
      </c>
      <c r="D1331">
        <v>2080.73</v>
      </c>
      <c r="E1331" s="31">
        <f t="shared" si="121"/>
        <v>6.5409736006113847E-3</v>
      </c>
      <c r="G1331">
        <v>28.690000999999999</v>
      </c>
      <c r="H1331" s="35">
        <f t="shared" si="122"/>
        <v>2.3353083884521363E-2</v>
      </c>
      <c r="J1331">
        <v>57.307194000000003</v>
      </c>
      <c r="K1331" s="35">
        <f t="shared" si="123"/>
        <v>1.8322882812932685E-2</v>
      </c>
      <c r="M1331">
        <v>43.080002</v>
      </c>
      <c r="N1331" s="35">
        <f t="shared" si="124"/>
        <v>1.4623885114954336E-2</v>
      </c>
      <c r="P1331">
        <v>55.136501000000003</v>
      </c>
      <c r="Q1331" s="35">
        <f t="shared" si="125"/>
        <v>2.7247902437624701E-2</v>
      </c>
    </row>
    <row r="1332" spans="1:17" x14ac:dyDescent="0.4">
      <c r="A1332" s="87">
        <v>42478</v>
      </c>
      <c r="B1332">
        <v>56.027873999999997</v>
      </c>
      <c r="C1332" s="31">
        <f t="shared" si="120"/>
        <v>-1.6755945442431351E-4</v>
      </c>
      <c r="D1332">
        <v>2094.34</v>
      </c>
      <c r="E1332" s="31">
        <f t="shared" si="121"/>
        <v>3.0845039487380444E-3</v>
      </c>
      <c r="G1332">
        <v>29.360001</v>
      </c>
      <c r="H1332" s="35">
        <f t="shared" si="122"/>
        <v>5.1089575916567955E-3</v>
      </c>
      <c r="J1332">
        <v>58.357227000000002</v>
      </c>
      <c r="K1332" s="35">
        <f t="shared" si="123"/>
        <v>-3.404171346249913E-3</v>
      </c>
      <c r="M1332">
        <v>43.709999000000003</v>
      </c>
      <c r="N1332" s="35">
        <f t="shared" si="124"/>
        <v>5.4907802674623012E-3</v>
      </c>
      <c r="P1332">
        <v>56.638855</v>
      </c>
      <c r="Q1332" s="35">
        <f t="shared" si="125"/>
        <v>2.2214802894585332E-2</v>
      </c>
    </row>
    <row r="1333" spans="1:17" x14ac:dyDescent="0.4">
      <c r="A1333" s="87">
        <v>42479</v>
      </c>
      <c r="B1333">
        <v>56.018486000000003</v>
      </c>
      <c r="C1333" s="31">
        <f t="shared" si="120"/>
        <v>1.0074352955558358E-3</v>
      </c>
      <c r="D1333">
        <v>2100.8000000000002</v>
      </c>
      <c r="E1333" s="31">
        <f t="shared" si="121"/>
        <v>7.6161462300071826E-4</v>
      </c>
      <c r="G1333">
        <v>29.51</v>
      </c>
      <c r="H1333" s="35">
        <f t="shared" si="122"/>
        <v>1.7960047441545193E-2</v>
      </c>
      <c r="J1333">
        <v>58.158569</v>
      </c>
      <c r="K1333" s="35">
        <f t="shared" si="123"/>
        <v>-3.5785956150331008E-3</v>
      </c>
      <c r="M1333">
        <v>43.950001</v>
      </c>
      <c r="N1333" s="35">
        <f t="shared" si="124"/>
        <v>0</v>
      </c>
      <c r="P1333">
        <v>57.897075999999998</v>
      </c>
      <c r="Q1333" s="35">
        <f t="shared" si="125"/>
        <v>-1.5244880415031598E-2</v>
      </c>
    </row>
    <row r="1334" spans="1:17" x14ac:dyDescent="0.4">
      <c r="A1334" s="87">
        <v>42480</v>
      </c>
      <c r="B1334">
        <v>56.074921000000003</v>
      </c>
      <c r="C1334" s="31">
        <f t="shared" si="120"/>
        <v>7.7154633887044841E-3</v>
      </c>
      <c r="D1334">
        <v>2102.4</v>
      </c>
      <c r="E1334" s="31">
        <f t="shared" si="121"/>
        <v>-5.194063926940674E-3</v>
      </c>
      <c r="G1334">
        <v>30.040001</v>
      </c>
      <c r="H1334" s="35">
        <f t="shared" si="122"/>
        <v>2.529953311253217E-2</v>
      </c>
      <c r="J1334">
        <v>57.950443</v>
      </c>
      <c r="K1334" s="35">
        <f t="shared" si="123"/>
        <v>7.5092092048372827E-3</v>
      </c>
      <c r="M1334">
        <v>43.950001</v>
      </c>
      <c r="N1334" s="35">
        <f t="shared" si="124"/>
        <v>6.7804298798536985E-2</v>
      </c>
      <c r="P1334">
        <v>57.014442000000003</v>
      </c>
      <c r="Q1334" s="35">
        <f t="shared" si="125"/>
        <v>-1.1034186741668053E-2</v>
      </c>
    </row>
    <row r="1335" spans="1:17" x14ac:dyDescent="0.4">
      <c r="A1335" s="87">
        <v>42481</v>
      </c>
      <c r="B1335">
        <v>56.507565</v>
      </c>
      <c r="C1335" s="31">
        <f t="shared" si="120"/>
        <v>-1.0818993881615604E-2</v>
      </c>
      <c r="D1335">
        <v>2091.48</v>
      </c>
      <c r="E1335" s="31">
        <f t="shared" si="121"/>
        <v>4.7813031919936622E-5</v>
      </c>
      <c r="G1335">
        <v>30.799999</v>
      </c>
      <c r="H1335" s="35">
        <f t="shared" si="122"/>
        <v>6.2662372164362642E-2</v>
      </c>
      <c r="J1335">
        <v>58.385604999999998</v>
      </c>
      <c r="K1335" s="35">
        <f t="shared" si="123"/>
        <v>-3.88856123011825E-3</v>
      </c>
      <c r="M1335">
        <v>46.93</v>
      </c>
      <c r="N1335" s="35">
        <f t="shared" si="124"/>
        <v>1.2785425101213984E-3</v>
      </c>
      <c r="P1335">
        <v>56.385334</v>
      </c>
      <c r="Q1335" s="35">
        <f t="shared" si="125"/>
        <v>3.4970441072495547E-3</v>
      </c>
    </row>
    <row r="1336" spans="1:17" x14ac:dyDescent="0.4">
      <c r="A1336" s="87">
        <v>42482</v>
      </c>
      <c r="B1336">
        <v>55.896210000000004</v>
      </c>
      <c r="C1336" s="31">
        <f t="shared" si="120"/>
        <v>-3.7018788930412495E-3</v>
      </c>
      <c r="D1336">
        <v>2091.58</v>
      </c>
      <c r="E1336" s="31">
        <f t="shared" si="121"/>
        <v>-1.8120272712494688E-3</v>
      </c>
      <c r="G1336">
        <v>32.729999999999997</v>
      </c>
      <c r="H1336" s="35">
        <f t="shared" si="122"/>
        <v>2.4747968224870145E-2</v>
      </c>
      <c r="J1336">
        <v>58.158569</v>
      </c>
      <c r="K1336" s="35">
        <f t="shared" si="123"/>
        <v>4.0663999143445654E-3</v>
      </c>
      <c r="M1336">
        <v>46.990001999999997</v>
      </c>
      <c r="N1336" s="35">
        <f t="shared" si="124"/>
        <v>-8.5124916572677217E-3</v>
      </c>
      <c r="P1336">
        <v>56.582515999999998</v>
      </c>
      <c r="Q1336" s="35">
        <f t="shared" si="125"/>
        <v>8.9612310629665556E-3</v>
      </c>
    </row>
    <row r="1337" spans="1:17" x14ac:dyDescent="0.4">
      <c r="A1337" s="87">
        <v>42485</v>
      </c>
      <c r="B1337">
        <v>55.689289000000002</v>
      </c>
      <c r="C1337" s="31">
        <f t="shared" si="120"/>
        <v>5.5735493408795118E-3</v>
      </c>
      <c r="D1337">
        <v>2087.79</v>
      </c>
      <c r="E1337" s="31">
        <f t="shared" si="121"/>
        <v>1.8727937196748019E-3</v>
      </c>
      <c r="G1337">
        <v>33.540000999999997</v>
      </c>
      <c r="H1337" s="35">
        <f t="shared" si="122"/>
        <v>1.5503875506742029E-2</v>
      </c>
      <c r="J1337">
        <v>58.395065000000002</v>
      </c>
      <c r="K1337" s="35">
        <f t="shared" si="123"/>
        <v>1.3283588262124486E-2</v>
      </c>
      <c r="M1337">
        <v>46.59</v>
      </c>
      <c r="N1337" s="35">
        <f t="shared" si="124"/>
        <v>3.4342133505043267E-3</v>
      </c>
      <c r="P1337">
        <v>57.089565</v>
      </c>
      <c r="Q1337" s="35">
        <f t="shared" si="125"/>
        <v>1.1512436642318611E-3</v>
      </c>
    </row>
    <row r="1338" spans="1:17" x14ac:dyDescent="0.4">
      <c r="A1338" s="87">
        <v>42486</v>
      </c>
      <c r="B1338">
        <v>55.999676000000001</v>
      </c>
      <c r="C1338" s="31">
        <f t="shared" si="120"/>
        <v>-4.5348833803966681E-3</v>
      </c>
      <c r="D1338">
        <v>2091.6999999999998</v>
      </c>
      <c r="E1338" s="31">
        <f t="shared" si="121"/>
        <v>1.6493761055602013E-3</v>
      </c>
      <c r="G1338">
        <v>34.060001</v>
      </c>
      <c r="H1338" s="35">
        <f t="shared" si="122"/>
        <v>-9.6888135734348006E-3</v>
      </c>
      <c r="J1338">
        <v>59.170760999999999</v>
      </c>
      <c r="K1338" s="35">
        <f t="shared" si="123"/>
        <v>-1.5347630901688038E-2</v>
      </c>
      <c r="M1338">
        <v>46.75</v>
      </c>
      <c r="N1338" s="35">
        <f t="shared" si="124"/>
        <v>-4.1711251336898403E-2</v>
      </c>
      <c r="P1338">
        <v>57.155289000000003</v>
      </c>
      <c r="Q1338" s="35">
        <f t="shared" si="125"/>
        <v>5.6349710697814831E-2</v>
      </c>
    </row>
    <row r="1339" spans="1:17" x14ac:dyDescent="0.4">
      <c r="A1339" s="87">
        <v>42487</v>
      </c>
      <c r="B1339">
        <v>55.745724000000003</v>
      </c>
      <c r="C1339" s="31">
        <f t="shared" si="120"/>
        <v>-1.2316370669075908E-2</v>
      </c>
      <c r="D1339">
        <v>2095.15</v>
      </c>
      <c r="E1339" s="31">
        <f t="shared" si="121"/>
        <v>-9.2308426604301094E-3</v>
      </c>
      <c r="G1339">
        <v>33.729999999999997</v>
      </c>
      <c r="H1339" s="35">
        <f t="shared" si="122"/>
        <v>-9.7835161577229848E-3</v>
      </c>
      <c r="J1339">
        <v>58.262630000000001</v>
      </c>
      <c r="K1339" s="35">
        <f t="shared" si="123"/>
        <v>-2.3217987241564649E-2</v>
      </c>
      <c r="M1339">
        <v>44.799999</v>
      </c>
      <c r="N1339" s="35">
        <f t="shared" si="124"/>
        <v>-3.1249777483254651E-3</v>
      </c>
      <c r="P1339">
        <v>60.375973000000002</v>
      </c>
      <c r="Q1339" s="35">
        <f t="shared" si="125"/>
        <v>-2.0218473332099403E-3</v>
      </c>
    </row>
    <row r="1340" spans="1:17" x14ac:dyDescent="0.4">
      <c r="A1340" s="87">
        <v>42488</v>
      </c>
      <c r="B1340">
        <v>55.059139000000002</v>
      </c>
      <c r="C1340" s="31">
        <f t="shared" si="120"/>
        <v>6.8327621323681842E-3</v>
      </c>
      <c r="D1340">
        <v>2075.81</v>
      </c>
      <c r="E1340" s="31">
        <f t="shared" si="121"/>
        <v>-5.0630838082482326E-3</v>
      </c>
      <c r="G1340">
        <v>33.400002000000001</v>
      </c>
      <c r="H1340" s="35">
        <f t="shared" si="122"/>
        <v>-1.0479131109034093E-2</v>
      </c>
      <c r="J1340">
        <v>56.909889</v>
      </c>
      <c r="K1340" s="35">
        <f t="shared" si="123"/>
        <v>-2.6429782704373159E-2</v>
      </c>
      <c r="M1340">
        <v>44.66</v>
      </c>
      <c r="N1340" s="35">
        <f t="shared" si="124"/>
        <v>-1.6121831616659123E-2</v>
      </c>
      <c r="P1340">
        <v>60.253901999999997</v>
      </c>
      <c r="Q1340" s="35">
        <f t="shared" si="125"/>
        <v>5.9218737402268497E-3</v>
      </c>
    </row>
    <row r="1341" spans="1:17" x14ac:dyDescent="0.4">
      <c r="A1341" s="87">
        <v>42489</v>
      </c>
      <c r="B1341">
        <v>55.435344999999998</v>
      </c>
      <c r="C1341" s="31">
        <f t="shared" si="120"/>
        <v>1.1028108510914871E-2</v>
      </c>
      <c r="D1341">
        <v>2065.3000000000002</v>
      </c>
      <c r="E1341" s="31">
        <f t="shared" si="121"/>
        <v>7.8100033893379424E-3</v>
      </c>
      <c r="G1341">
        <v>33.049999</v>
      </c>
      <c r="H1341" s="35">
        <f t="shared" si="122"/>
        <v>2.5718699719173999E-2</v>
      </c>
      <c r="J1341">
        <v>55.405773000000003</v>
      </c>
      <c r="K1341" s="35">
        <f t="shared" si="123"/>
        <v>2.4415506304731032E-2</v>
      </c>
      <c r="M1341">
        <v>43.939999</v>
      </c>
      <c r="N1341" s="35">
        <f t="shared" si="124"/>
        <v>-4.5515931850613678E-3</v>
      </c>
      <c r="P1341">
        <v>60.610717999999999</v>
      </c>
      <c r="Q1341" s="35">
        <f t="shared" si="125"/>
        <v>1.8745100495262321E-2</v>
      </c>
    </row>
    <row r="1342" spans="1:17" x14ac:dyDescent="0.4">
      <c r="A1342" s="87">
        <v>42492</v>
      </c>
      <c r="B1342">
        <v>56.046692</v>
      </c>
      <c r="C1342" s="31">
        <f t="shared" si="120"/>
        <v>-1.174556385950455E-3</v>
      </c>
      <c r="D1342">
        <v>2081.4299999999998</v>
      </c>
      <c r="E1342" s="31">
        <f t="shared" si="121"/>
        <v>-8.6767270578400179E-3</v>
      </c>
      <c r="G1342">
        <v>33.900002000000001</v>
      </c>
      <c r="H1342" s="35">
        <f t="shared" si="122"/>
        <v>-3.657822793048815E-2</v>
      </c>
      <c r="J1342">
        <v>56.758533</v>
      </c>
      <c r="K1342" s="35">
        <f t="shared" si="123"/>
        <v>-9.0001092875321154E-3</v>
      </c>
      <c r="M1342">
        <v>43.740001999999997</v>
      </c>
      <c r="N1342" s="35">
        <f t="shared" si="124"/>
        <v>-2.309103689570019E-2</v>
      </c>
      <c r="P1342">
        <v>61.746872000000003</v>
      </c>
      <c r="Q1342" s="35">
        <f t="shared" si="125"/>
        <v>-5.1703995629123183E-3</v>
      </c>
    </row>
    <row r="1343" spans="1:17" x14ac:dyDescent="0.4">
      <c r="A1343" s="87">
        <v>42493</v>
      </c>
      <c r="B1343">
        <v>55.980862000000002</v>
      </c>
      <c r="C1343" s="31">
        <f t="shared" si="120"/>
        <v>-6.8884255480025107E-3</v>
      </c>
      <c r="D1343">
        <v>2063.37</v>
      </c>
      <c r="E1343" s="31">
        <f t="shared" si="121"/>
        <v>-5.9368896513955329E-3</v>
      </c>
      <c r="G1343">
        <v>32.659999999999997</v>
      </c>
      <c r="H1343" s="35">
        <f t="shared" si="122"/>
        <v>4.2865584813228143E-3</v>
      </c>
      <c r="J1343">
        <v>56.247700000000002</v>
      </c>
      <c r="K1343" s="35">
        <f t="shared" si="123"/>
        <v>-1.6481669472707332E-2</v>
      </c>
      <c r="M1343">
        <v>42.73</v>
      </c>
      <c r="N1343" s="35">
        <f t="shared" si="124"/>
        <v>-7.5356938918792277E-2</v>
      </c>
      <c r="P1343">
        <v>61.427616</v>
      </c>
      <c r="Q1343" s="35">
        <f t="shared" si="125"/>
        <v>-6.8785186128662284E-3</v>
      </c>
    </row>
    <row r="1344" spans="1:17" x14ac:dyDescent="0.4">
      <c r="A1344" s="87">
        <v>42494</v>
      </c>
      <c r="B1344">
        <v>55.595241999999999</v>
      </c>
      <c r="C1344" s="31">
        <f t="shared" si="120"/>
        <v>-1.5564209613477369E-2</v>
      </c>
      <c r="D1344">
        <v>2051.12</v>
      </c>
      <c r="E1344" s="31">
        <f t="shared" si="121"/>
        <v>-2.3889387261583024E-4</v>
      </c>
      <c r="G1344">
        <v>32.799999</v>
      </c>
      <c r="H1344" s="35">
        <f t="shared" si="122"/>
        <v>-3.8414574341907738E-2</v>
      </c>
      <c r="J1344">
        <v>55.320644000000001</v>
      </c>
      <c r="K1344" s="35">
        <f t="shared" si="123"/>
        <v>-1.1969943806149489E-2</v>
      </c>
      <c r="M1344">
        <v>39.509998000000003</v>
      </c>
      <c r="N1344" s="35">
        <f t="shared" si="124"/>
        <v>6.0744624689679037E-3</v>
      </c>
      <c r="P1344">
        <v>61.005085000000001</v>
      </c>
      <c r="Q1344" s="35">
        <f t="shared" si="125"/>
        <v>-1.1697828140064101E-2</v>
      </c>
    </row>
    <row r="1345" spans="1:17" x14ac:dyDescent="0.4">
      <c r="A1345" s="87">
        <v>42495</v>
      </c>
      <c r="B1345">
        <v>54.729945999999998</v>
      </c>
      <c r="C1345" s="31">
        <f t="shared" si="120"/>
        <v>4.1243782699876795E-3</v>
      </c>
      <c r="D1345">
        <v>2050.63</v>
      </c>
      <c r="E1345" s="31">
        <f t="shared" si="121"/>
        <v>3.1746341368261281E-3</v>
      </c>
      <c r="G1345">
        <v>31.540001</v>
      </c>
      <c r="H1345" s="35">
        <f t="shared" si="122"/>
        <v>-3.4876663447157299E-3</v>
      </c>
      <c r="J1345">
        <v>54.658459000000001</v>
      </c>
      <c r="K1345" s="35">
        <f t="shared" si="123"/>
        <v>1.2114318846786311E-3</v>
      </c>
      <c r="M1345">
        <v>39.75</v>
      </c>
      <c r="N1345" s="35">
        <f t="shared" si="124"/>
        <v>-2.6415069182389929E-2</v>
      </c>
      <c r="P1345">
        <v>60.291457999999999</v>
      </c>
      <c r="Q1345" s="35">
        <f t="shared" si="125"/>
        <v>1.5418187432123519E-2</v>
      </c>
    </row>
    <row r="1346" spans="1:17" x14ac:dyDescent="0.4">
      <c r="A1346" s="87">
        <v>42496</v>
      </c>
      <c r="B1346">
        <v>54.955672999999997</v>
      </c>
      <c r="C1346" s="31">
        <f t="shared" si="120"/>
        <v>4.9632546579859126E-3</v>
      </c>
      <c r="D1346">
        <v>2057.14</v>
      </c>
      <c r="E1346" s="31">
        <f t="shared" si="121"/>
        <v>7.5347326871296166E-4</v>
      </c>
      <c r="G1346">
        <v>31.43</v>
      </c>
      <c r="H1346" s="35">
        <f t="shared" si="122"/>
        <v>2.3226216990136713E-2</v>
      </c>
      <c r="J1346">
        <v>54.724674</v>
      </c>
      <c r="K1346" s="35">
        <f t="shared" si="123"/>
        <v>1.7301153772059484E-4</v>
      </c>
      <c r="M1346">
        <v>38.700001</v>
      </c>
      <c r="N1346" s="35">
        <f t="shared" si="124"/>
        <v>0</v>
      </c>
      <c r="P1346">
        <v>61.221043000000002</v>
      </c>
      <c r="Q1346" s="35">
        <f t="shared" si="125"/>
        <v>-3.0674746916677618E-3</v>
      </c>
    </row>
    <row r="1347" spans="1:17" x14ac:dyDescent="0.4">
      <c r="A1347" s="87">
        <v>42499</v>
      </c>
      <c r="B1347">
        <v>55.228431999999998</v>
      </c>
      <c r="C1347" s="31">
        <f t="shared" ref="C1347:C1410" si="126">(B1348-B1347)/B1347</f>
        <v>8.174376560247127E-3</v>
      </c>
      <c r="D1347">
        <v>2058.69</v>
      </c>
      <c r="E1347" s="31">
        <f t="shared" ref="E1347:E1410" si="127">(D1348-D1347)/D1347</f>
        <v>1.2483666797817941E-2</v>
      </c>
      <c r="G1347">
        <v>32.159999999999997</v>
      </c>
      <c r="H1347" s="35">
        <f t="shared" ref="H1347:H1410" si="128">(G1348-G1347)/G1347</f>
        <v>-5.597014925373016E-3</v>
      </c>
      <c r="J1347">
        <v>54.734141999999999</v>
      </c>
      <c r="K1347" s="35">
        <f t="shared" ref="K1347:K1410" si="129">(J1348-J1347)/J1347</f>
        <v>-3.1112573208875063E-3</v>
      </c>
      <c r="M1347">
        <v>38.700001</v>
      </c>
      <c r="N1347" s="35">
        <f t="shared" ref="N1347:N1410" si="130">(M1348-M1347)/M1347</f>
        <v>9.8191470330969768E-3</v>
      </c>
      <c r="P1347">
        <v>61.033248999999998</v>
      </c>
      <c r="Q1347" s="35">
        <f t="shared" ref="Q1347:Q1410" si="131">(P1348-P1347)/P1347</f>
        <v>-2.9644497542643286E-4</v>
      </c>
    </row>
    <row r="1348" spans="1:17" x14ac:dyDescent="0.4">
      <c r="A1348" s="87">
        <v>42500</v>
      </c>
      <c r="B1348">
        <v>55.67989</v>
      </c>
      <c r="C1348" s="31">
        <f t="shared" si="126"/>
        <v>-3.6993320209504736E-2</v>
      </c>
      <c r="D1348">
        <v>2084.39</v>
      </c>
      <c r="E1348" s="31">
        <f t="shared" si="127"/>
        <v>-9.5615503816463502E-3</v>
      </c>
      <c r="G1348">
        <v>31.98</v>
      </c>
      <c r="H1348" s="35">
        <f t="shared" si="128"/>
        <v>-4.0650406504065061E-2</v>
      </c>
      <c r="J1348">
        <v>54.563850000000002</v>
      </c>
      <c r="K1348" s="35">
        <f t="shared" si="129"/>
        <v>-7.2121761935787246E-2</v>
      </c>
      <c r="M1348">
        <v>39.080002</v>
      </c>
      <c r="N1348" s="35">
        <f t="shared" si="130"/>
        <v>-4.3500535133033008E-2</v>
      </c>
      <c r="P1348">
        <v>61.015155999999998</v>
      </c>
      <c r="Q1348" s="35">
        <f t="shared" si="131"/>
        <v>8.2708958410268613E-3</v>
      </c>
    </row>
    <row r="1349" spans="1:17" x14ac:dyDescent="0.4">
      <c r="A1349" s="87">
        <v>42501</v>
      </c>
      <c r="B1349">
        <v>53.620106</v>
      </c>
      <c r="C1349" s="31">
        <f t="shared" si="126"/>
        <v>1.7190081645866211E-2</v>
      </c>
      <c r="D1349">
        <v>2064.46</v>
      </c>
      <c r="E1349" s="31">
        <f t="shared" si="127"/>
        <v>-1.6953585925612947E-4</v>
      </c>
      <c r="G1349">
        <v>30.68</v>
      </c>
      <c r="H1349" s="35">
        <f t="shared" si="128"/>
        <v>2.4771870925684454E-2</v>
      </c>
      <c r="J1349">
        <v>50.628608999999997</v>
      </c>
      <c r="K1349" s="35">
        <f t="shared" si="129"/>
        <v>8.7817147020570977E-3</v>
      </c>
      <c r="M1349">
        <v>37.380001</v>
      </c>
      <c r="N1349" s="35">
        <f t="shared" si="130"/>
        <v>7.4906097514549708E-3</v>
      </c>
      <c r="P1349">
        <v>61.519806000000003</v>
      </c>
      <c r="Q1349" s="35">
        <f t="shared" si="131"/>
        <v>-1.7179963148778458E-2</v>
      </c>
    </row>
    <row r="1350" spans="1:17" x14ac:dyDescent="0.4">
      <c r="A1350" s="87">
        <v>42502</v>
      </c>
      <c r="B1350">
        <v>54.541840000000001</v>
      </c>
      <c r="C1350" s="31">
        <f t="shared" si="126"/>
        <v>-1.1726282061624592E-2</v>
      </c>
      <c r="D1350">
        <v>2064.11</v>
      </c>
      <c r="E1350" s="31">
        <f t="shared" si="127"/>
        <v>-8.4782303268722235E-3</v>
      </c>
      <c r="G1350">
        <v>31.440000999999999</v>
      </c>
      <c r="H1350" s="35">
        <f t="shared" si="128"/>
        <v>-1.4313008450604068E-2</v>
      </c>
      <c r="J1350">
        <v>51.073214999999998</v>
      </c>
      <c r="K1350" s="35">
        <f t="shared" si="129"/>
        <v>-1.6299385108221591E-2</v>
      </c>
      <c r="M1350">
        <v>37.659999999999997</v>
      </c>
      <c r="N1350" s="35">
        <f t="shared" si="130"/>
        <v>-1.3542166755177802E-2</v>
      </c>
      <c r="P1350">
        <v>60.462898000000003</v>
      </c>
      <c r="Q1350" s="35">
        <f t="shared" si="131"/>
        <v>-3.1181088938211386E-2</v>
      </c>
    </row>
    <row r="1351" spans="1:17" x14ac:dyDescent="0.4">
      <c r="A1351" s="87">
        <v>42503</v>
      </c>
      <c r="B1351">
        <v>53.902267000000002</v>
      </c>
      <c r="C1351" s="31">
        <f t="shared" si="126"/>
        <v>-2.9662759824183225E-3</v>
      </c>
      <c r="D1351">
        <v>2046.61</v>
      </c>
      <c r="E1351" s="31">
        <f t="shared" si="127"/>
        <v>9.7966881819203239E-3</v>
      </c>
      <c r="G1351">
        <v>30.99</v>
      </c>
      <c r="H1351" s="35">
        <f t="shared" si="128"/>
        <v>1.613455953533454E-3</v>
      </c>
      <c r="J1351">
        <v>50.240752999999998</v>
      </c>
      <c r="K1351" s="35">
        <f t="shared" si="129"/>
        <v>2.259560082628603E-3</v>
      </c>
      <c r="M1351">
        <v>37.150002000000001</v>
      </c>
      <c r="N1351" s="35">
        <f t="shared" si="130"/>
        <v>-8.0761772233553758E-4</v>
      </c>
      <c r="P1351">
        <v>58.577598999999999</v>
      </c>
      <c r="Q1351" s="35">
        <f t="shared" si="131"/>
        <v>8.6150680228460376E-3</v>
      </c>
    </row>
    <row r="1352" spans="1:17" x14ac:dyDescent="0.4">
      <c r="A1352" s="87">
        <v>42506</v>
      </c>
      <c r="B1352">
        <v>53.742378000000002</v>
      </c>
      <c r="C1352" s="31">
        <f t="shared" si="126"/>
        <v>-7.0000624088506058E-4</v>
      </c>
      <c r="D1352">
        <v>2066.66</v>
      </c>
      <c r="E1352" s="31">
        <f t="shared" si="127"/>
        <v>-9.4113206816795313E-3</v>
      </c>
      <c r="G1352">
        <v>31.040001</v>
      </c>
      <c r="H1352" s="35">
        <f t="shared" si="128"/>
        <v>-3.0927866271653854E-2</v>
      </c>
      <c r="J1352">
        <v>50.354275000000001</v>
      </c>
      <c r="K1352" s="35">
        <f t="shared" si="129"/>
        <v>-7.1617752415262343E-3</v>
      </c>
      <c r="M1352">
        <v>37.119999</v>
      </c>
      <c r="N1352" s="35">
        <f t="shared" si="130"/>
        <v>-6.1961208565764472E-3</v>
      </c>
      <c r="P1352">
        <v>59.082248999999997</v>
      </c>
      <c r="Q1352" s="35">
        <f t="shared" si="131"/>
        <v>-2.7397230596282111E-3</v>
      </c>
    </row>
    <row r="1353" spans="1:17" x14ac:dyDescent="0.4">
      <c r="A1353" s="87">
        <v>42507</v>
      </c>
      <c r="B1353">
        <v>53.704757999999998</v>
      </c>
      <c r="C1353" s="31">
        <f t="shared" si="126"/>
        <v>-1.7162911338321207E-2</v>
      </c>
      <c r="D1353">
        <v>2047.21</v>
      </c>
      <c r="E1353" s="31">
        <f t="shared" si="127"/>
        <v>2.051572628113739E-4</v>
      </c>
      <c r="G1353">
        <v>30.08</v>
      </c>
      <c r="H1353" s="35">
        <f t="shared" si="128"/>
        <v>-3.4906881648936162E-2</v>
      </c>
      <c r="J1353">
        <v>49.993648999999998</v>
      </c>
      <c r="K1353" s="35">
        <f t="shared" si="129"/>
        <v>-5.6948633615441311E-3</v>
      </c>
      <c r="M1353">
        <v>36.889999000000003</v>
      </c>
      <c r="N1353" s="35">
        <f t="shared" si="130"/>
        <v>-8.6744106444677001E-3</v>
      </c>
      <c r="P1353">
        <v>58.920380000000002</v>
      </c>
      <c r="Q1353" s="35">
        <f t="shared" si="131"/>
        <v>-9.6959659798533744E-4</v>
      </c>
    </row>
    <row r="1354" spans="1:17" x14ac:dyDescent="0.4">
      <c r="A1354" s="87">
        <v>42508</v>
      </c>
      <c r="B1354">
        <v>52.783028000000002</v>
      </c>
      <c r="C1354" s="31">
        <f t="shared" si="126"/>
        <v>1.639343237375461E-2</v>
      </c>
      <c r="D1354">
        <v>2047.63</v>
      </c>
      <c r="E1354" s="31">
        <f t="shared" si="127"/>
        <v>-3.7067243593814046E-3</v>
      </c>
      <c r="G1354">
        <v>29.030000999999999</v>
      </c>
      <c r="H1354" s="35">
        <f t="shared" si="128"/>
        <v>1.412332021621357E-2</v>
      </c>
      <c r="J1354">
        <v>49.708942</v>
      </c>
      <c r="K1354" s="35">
        <f t="shared" si="129"/>
        <v>-9.5433533870017029E-4</v>
      </c>
      <c r="M1354">
        <v>36.57</v>
      </c>
      <c r="N1354" s="35">
        <f t="shared" si="130"/>
        <v>2.3789964451736395E-2</v>
      </c>
      <c r="P1354">
        <v>58.863250999999998</v>
      </c>
      <c r="Q1354" s="35">
        <f t="shared" si="131"/>
        <v>-5.985177407207702E-3</v>
      </c>
    </row>
    <row r="1355" spans="1:17" x14ac:dyDescent="0.4">
      <c r="A1355" s="87">
        <v>42509</v>
      </c>
      <c r="B1355">
        <v>53.648322999999998</v>
      </c>
      <c r="C1355" s="31">
        <f t="shared" si="126"/>
        <v>-9.8176228173991707E-3</v>
      </c>
      <c r="D1355">
        <v>2040.04</v>
      </c>
      <c r="E1355" s="31">
        <f t="shared" si="127"/>
        <v>6.0194898139253154E-3</v>
      </c>
      <c r="G1355">
        <v>29.440000999999999</v>
      </c>
      <c r="H1355" s="35">
        <f t="shared" si="128"/>
        <v>1.834235671391457E-2</v>
      </c>
      <c r="J1355">
        <v>49.661503000000003</v>
      </c>
      <c r="K1355" s="35">
        <f t="shared" si="129"/>
        <v>1.4523281746023587E-2</v>
      </c>
      <c r="M1355">
        <v>37.439999</v>
      </c>
      <c r="N1355" s="35">
        <f t="shared" si="130"/>
        <v>1.2019231090257317E-2</v>
      </c>
      <c r="P1355">
        <v>58.510944000000002</v>
      </c>
      <c r="Q1355" s="35">
        <f t="shared" si="131"/>
        <v>2.9129456533806709E-2</v>
      </c>
    </row>
    <row r="1356" spans="1:17" x14ac:dyDescent="0.4">
      <c r="A1356" s="87">
        <v>42510</v>
      </c>
      <c r="B1356">
        <v>53.121623999999997</v>
      </c>
      <c r="C1356" s="31">
        <f t="shared" si="126"/>
        <v>-8.6755066072527684E-3</v>
      </c>
      <c r="D1356">
        <v>2052.3200000000002</v>
      </c>
      <c r="E1356" s="31">
        <f t="shared" si="127"/>
        <v>-2.085444764949033E-3</v>
      </c>
      <c r="G1356">
        <v>29.98</v>
      </c>
      <c r="H1356" s="35">
        <f t="shared" si="128"/>
        <v>-1.0340226817878544E-2</v>
      </c>
      <c r="J1356">
        <v>50.382750999999999</v>
      </c>
      <c r="K1356" s="35">
        <f t="shared" si="129"/>
        <v>-5.4627029000460185E-3</v>
      </c>
      <c r="M1356">
        <v>37.889999000000003</v>
      </c>
      <c r="N1356" s="35">
        <f t="shared" si="130"/>
        <v>-1.636313054534522E-2</v>
      </c>
      <c r="P1356">
        <v>60.215336000000001</v>
      </c>
      <c r="Q1356" s="35">
        <f t="shared" si="131"/>
        <v>9.3294339501816814E-3</v>
      </c>
    </row>
    <row r="1357" spans="1:17" x14ac:dyDescent="0.4">
      <c r="A1357" s="87">
        <v>42513</v>
      </c>
      <c r="B1357">
        <v>52.660767</v>
      </c>
      <c r="C1357" s="31">
        <f t="shared" si="126"/>
        <v>1.0716118130220123E-2</v>
      </c>
      <c r="D1357">
        <v>2048.04</v>
      </c>
      <c r="E1357" s="31">
        <f t="shared" si="127"/>
        <v>1.3681373410675565E-2</v>
      </c>
      <c r="G1357">
        <v>29.67</v>
      </c>
      <c r="H1357" s="35">
        <f t="shared" si="128"/>
        <v>-3.0333670374116414E-3</v>
      </c>
      <c r="J1357">
        <v>50.107525000000003</v>
      </c>
      <c r="K1357" s="35">
        <f t="shared" si="129"/>
        <v>6.2502987325755805E-3</v>
      </c>
      <c r="M1357">
        <v>37.270000000000003</v>
      </c>
      <c r="N1357" s="35">
        <f t="shared" si="130"/>
        <v>2.5489696807083451E-2</v>
      </c>
      <c r="P1357">
        <v>60.777110999999998</v>
      </c>
      <c r="Q1357" s="35">
        <f t="shared" si="131"/>
        <v>3.4467581060245419E-3</v>
      </c>
    </row>
    <row r="1358" spans="1:17" x14ac:dyDescent="0.4">
      <c r="A1358" s="87">
        <v>42514</v>
      </c>
      <c r="B1358">
        <v>53.225085999999997</v>
      </c>
      <c r="C1358" s="31">
        <f t="shared" si="126"/>
        <v>-1.0602500482573154E-2</v>
      </c>
      <c r="D1358">
        <v>2076.06</v>
      </c>
      <c r="E1358" s="31">
        <f t="shared" si="127"/>
        <v>6.9747502480660573E-3</v>
      </c>
      <c r="G1358">
        <v>29.58</v>
      </c>
      <c r="H1358" s="35">
        <f t="shared" si="128"/>
        <v>4.7328938471941553E-3</v>
      </c>
      <c r="J1358">
        <v>50.420712000000002</v>
      </c>
      <c r="K1358" s="35">
        <f t="shared" si="129"/>
        <v>-1.8824406922298682E-3</v>
      </c>
      <c r="M1358">
        <v>38.220001000000003</v>
      </c>
      <c r="N1358" s="35">
        <f t="shared" si="130"/>
        <v>2.3547880074622786E-3</v>
      </c>
      <c r="P1358">
        <v>60.986595000000001</v>
      </c>
      <c r="Q1358" s="35">
        <f t="shared" si="131"/>
        <v>-3.2787861004537032E-3</v>
      </c>
    </row>
    <row r="1359" spans="1:17" x14ac:dyDescent="0.4">
      <c r="A1359" s="87">
        <v>42515</v>
      </c>
      <c r="B1359">
        <v>52.660767</v>
      </c>
      <c r="C1359" s="31">
        <f t="shared" si="126"/>
        <v>-2.6790912483291756E-3</v>
      </c>
      <c r="D1359">
        <v>2090.54</v>
      </c>
      <c r="E1359" s="31">
        <f t="shared" si="127"/>
        <v>-2.1047193548081098E-4</v>
      </c>
      <c r="G1359">
        <v>29.719999000000001</v>
      </c>
      <c r="H1359" s="35">
        <f t="shared" si="128"/>
        <v>1.5814334314075761E-2</v>
      </c>
      <c r="J1359">
        <v>50.325797999999999</v>
      </c>
      <c r="K1359" s="35">
        <f t="shared" si="129"/>
        <v>-5.6561447868143247E-4</v>
      </c>
      <c r="M1359">
        <v>38.310001</v>
      </c>
      <c r="N1359" s="35">
        <f t="shared" si="130"/>
        <v>-1.4356642799356667E-2</v>
      </c>
      <c r="P1359">
        <v>60.786633000000002</v>
      </c>
      <c r="Q1359" s="35">
        <f t="shared" si="131"/>
        <v>1.3784560168022422E-2</v>
      </c>
    </row>
    <row r="1360" spans="1:17" x14ac:dyDescent="0.4">
      <c r="A1360" s="87">
        <v>42516</v>
      </c>
      <c r="B1360">
        <v>52.519683999999998</v>
      </c>
      <c r="C1360" s="31">
        <f t="shared" si="126"/>
        <v>6.2677071705153232E-3</v>
      </c>
      <c r="D1360">
        <v>2090.1</v>
      </c>
      <c r="E1360" s="31">
        <f t="shared" si="127"/>
        <v>4.2868762260179112E-3</v>
      </c>
      <c r="G1360">
        <v>30.190000999999999</v>
      </c>
      <c r="H1360" s="35">
        <f t="shared" si="128"/>
        <v>1.6230506252715958E-2</v>
      </c>
      <c r="J1360">
        <v>50.297333000000002</v>
      </c>
      <c r="K1360" s="35">
        <f t="shared" si="129"/>
        <v>6.981185264833014E-3</v>
      </c>
      <c r="M1360">
        <v>37.759998000000003</v>
      </c>
      <c r="N1360" s="35">
        <f t="shared" si="130"/>
        <v>4.2372883600257762E-3</v>
      </c>
      <c r="P1360">
        <v>61.624549999999999</v>
      </c>
      <c r="Q1360" s="35">
        <f t="shared" si="131"/>
        <v>-7.8801549057964503E-3</v>
      </c>
    </row>
    <row r="1361" spans="1:17" x14ac:dyDescent="0.4">
      <c r="A1361" s="87">
        <v>42517</v>
      </c>
      <c r="B1361">
        <v>52.848861999999997</v>
      </c>
      <c r="C1361" s="31">
        <f t="shared" si="126"/>
        <v>-1.7262869349958635E-2</v>
      </c>
      <c r="D1361">
        <v>2099.06</v>
      </c>
      <c r="E1361" s="31">
        <f t="shared" si="127"/>
        <v>-1.0052118567359328E-3</v>
      </c>
      <c r="G1361">
        <v>30.68</v>
      </c>
      <c r="H1361" s="35">
        <f t="shared" si="128"/>
        <v>1.5971316818774509E-2</v>
      </c>
      <c r="J1361">
        <v>50.648468000000001</v>
      </c>
      <c r="K1361" s="35">
        <f t="shared" si="129"/>
        <v>-3.7473986380002289E-3</v>
      </c>
      <c r="M1361">
        <v>37.919998</v>
      </c>
      <c r="N1361" s="35">
        <f t="shared" si="130"/>
        <v>-5.0104960448574595E-3</v>
      </c>
      <c r="P1361">
        <v>61.138939000000001</v>
      </c>
      <c r="Q1361" s="35">
        <f t="shared" si="131"/>
        <v>-5.6066560134450357E-3</v>
      </c>
    </row>
    <row r="1362" spans="1:17" x14ac:dyDescent="0.4">
      <c r="A1362" s="87">
        <v>42521</v>
      </c>
      <c r="B1362">
        <v>51.936539000000003</v>
      </c>
      <c r="C1362" s="31">
        <f t="shared" si="126"/>
        <v>-5.2516206364849726E-3</v>
      </c>
      <c r="D1362">
        <v>2096.9499999999998</v>
      </c>
      <c r="E1362" s="31">
        <f t="shared" si="127"/>
        <v>1.1349817592217789E-3</v>
      </c>
      <c r="G1362">
        <v>31.17</v>
      </c>
      <c r="H1362" s="35">
        <f t="shared" si="128"/>
        <v>9.624606993904385E-3</v>
      </c>
      <c r="J1362">
        <v>50.458668000000003</v>
      </c>
      <c r="K1362" s="35">
        <f t="shared" si="129"/>
        <v>4.325857353190546E-3</v>
      </c>
      <c r="M1362">
        <v>37.729999999999997</v>
      </c>
      <c r="N1362" s="35">
        <f t="shared" si="130"/>
        <v>-3.9226080042406491E-2</v>
      </c>
      <c r="P1362">
        <v>60.796154000000001</v>
      </c>
      <c r="Q1362" s="35">
        <f t="shared" si="131"/>
        <v>1.5191931384343837E-2</v>
      </c>
    </row>
    <row r="1363" spans="1:17" x14ac:dyDescent="0.4">
      <c r="A1363" s="87">
        <v>42522</v>
      </c>
      <c r="B1363">
        <v>51.663787999999997</v>
      </c>
      <c r="C1363" s="31">
        <f t="shared" si="126"/>
        <v>-4.3819280150343498E-3</v>
      </c>
      <c r="D1363">
        <v>2099.33</v>
      </c>
      <c r="E1363" s="31">
        <f t="shared" si="127"/>
        <v>2.8247107410460915E-3</v>
      </c>
      <c r="G1363">
        <v>31.469999000000001</v>
      </c>
      <c r="H1363" s="35">
        <f t="shared" si="128"/>
        <v>6.037527996108254E-3</v>
      </c>
      <c r="J1363">
        <v>50.676945000000003</v>
      </c>
      <c r="K1363" s="35">
        <f t="shared" si="129"/>
        <v>2.0599012035946506E-2</v>
      </c>
      <c r="M1363">
        <v>36.25</v>
      </c>
      <c r="N1363" s="35">
        <f t="shared" si="130"/>
        <v>8.5517517241379248E-3</v>
      </c>
      <c r="P1363">
        <v>61.719765000000002</v>
      </c>
      <c r="Q1363" s="35">
        <f t="shared" si="131"/>
        <v>8.6392098220075333E-3</v>
      </c>
    </row>
    <row r="1364" spans="1:17" x14ac:dyDescent="0.4">
      <c r="A1364" s="87">
        <v>42523</v>
      </c>
      <c r="B1364">
        <v>51.437401000000001</v>
      </c>
      <c r="C1364" s="31">
        <f t="shared" si="126"/>
        <v>-1.9805685749946886E-2</v>
      </c>
      <c r="D1364">
        <v>2105.2600000000002</v>
      </c>
      <c r="E1364" s="31">
        <f t="shared" si="127"/>
        <v>-2.911754367631603E-3</v>
      </c>
      <c r="G1364">
        <v>31.66</v>
      </c>
      <c r="H1364" s="35">
        <f t="shared" si="128"/>
        <v>5.6854074542008757E-3</v>
      </c>
      <c r="J1364">
        <v>51.720840000000003</v>
      </c>
      <c r="K1364" s="35">
        <f t="shared" si="129"/>
        <v>-1.6513072873527105E-3</v>
      </c>
      <c r="M1364">
        <v>36.560001</v>
      </c>
      <c r="N1364" s="35">
        <f t="shared" si="130"/>
        <v>-4.3763401428790752E-3</v>
      </c>
      <c r="P1364">
        <v>62.252974999999999</v>
      </c>
      <c r="Q1364" s="35">
        <f t="shared" si="131"/>
        <v>1.4071680911635175E-2</v>
      </c>
    </row>
    <row r="1365" spans="1:17" x14ac:dyDescent="0.4">
      <c r="A1365" s="87">
        <v>42524</v>
      </c>
      <c r="B1365">
        <v>50.418647999999997</v>
      </c>
      <c r="C1365" s="31">
        <f t="shared" si="126"/>
        <v>1.5902846105671064E-2</v>
      </c>
      <c r="D1365">
        <v>2099.13</v>
      </c>
      <c r="E1365" s="31">
        <f t="shared" si="127"/>
        <v>4.8972669629797792E-3</v>
      </c>
      <c r="G1365">
        <v>31.84</v>
      </c>
      <c r="H1365" s="35">
        <f t="shared" si="128"/>
        <v>-8.7940012562813634E-3</v>
      </c>
      <c r="J1365">
        <v>51.635432999999999</v>
      </c>
      <c r="K1365" s="35">
        <f t="shared" si="129"/>
        <v>1.74599872145936E-2</v>
      </c>
      <c r="M1365">
        <v>36.400002000000001</v>
      </c>
      <c r="N1365" s="35">
        <f t="shared" si="130"/>
        <v>1.1263708172323703E-2</v>
      </c>
      <c r="P1365">
        <v>63.128979000000001</v>
      </c>
      <c r="Q1365" s="35">
        <f t="shared" si="131"/>
        <v>6.334745252255726E-3</v>
      </c>
    </row>
    <row r="1366" spans="1:17" x14ac:dyDescent="0.4">
      <c r="A1366" s="87">
        <v>42527</v>
      </c>
      <c r="B1366">
        <v>51.220447999999998</v>
      </c>
      <c r="C1366" s="31">
        <f t="shared" si="126"/>
        <v>-1.3812257167293826E-2</v>
      </c>
      <c r="D1366">
        <v>2109.41</v>
      </c>
      <c r="E1366" s="31">
        <f t="shared" si="127"/>
        <v>1.289460085995731E-3</v>
      </c>
      <c r="G1366">
        <v>31.559999000000001</v>
      </c>
      <c r="H1366" s="35">
        <f t="shared" si="128"/>
        <v>-8.5550699795649884E-3</v>
      </c>
      <c r="J1366">
        <v>52.536987000000003</v>
      </c>
      <c r="K1366" s="35">
        <f t="shared" si="129"/>
        <v>1.9508579736405449E-2</v>
      </c>
      <c r="M1366">
        <v>36.810001</v>
      </c>
      <c r="N1366" s="35">
        <f t="shared" si="130"/>
        <v>2.607984172562243E-2</v>
      </c>
      <c r="P1366">
        <v>63.528885000000002</v>
      </c>
      <c r="Q1366" s="35">
        <f t="shared" si="131"/>
        <v>1.7386154345381637E-2</v>
      </c>
    </row>
    <row r="1367" spans="1:17" x14ac:dyDescent="0.4">
      <c r="A1367" s="87">
        <v>42528</v>
      </c>
      <c r="B1367">
        <v>50.512977999999997</v>
      </c>
      <c r="C1367" s="31">
        <f t="shared" si="126"/>
        <v>1.0644413006099271E-2</v>
      </c>
      <c r="D1367">
        <v>2112.13</v>
      </c>
      <c r="E1367" s="31">
        <f t="shared" si="127"/>
        <v>3.3094553839014555E-3</v>
      </c>
      <c r="G1367">
        <v>31.290001</v>
      </c>
      <c r="H1367" s="35">
        <f t="shared" si="128"/>
        <v>-3.0361168732465055E-2</v>
      </c>
      <c r="J1367">
        <v>53.561909</v>
      </c>
      <c r="K1367" s="35">
        <f t="shared" si="129"/>
        <v>2.9057328781914721E-2</v>
      </c>
      <c r="M1367">
        <v>37.770000000000003</v>
      </c>
      <c r="N1367" s="35">
        <f t="shared" si="130"/>
        <v>3.362459624040226E-2</v>
      </c>
      <c r="P1367">
        <v>64.633408000000003</v>
      </c>
      <c r="Q1367" s="35">
        <f t="shared" si="131"/>
        <v>2.9464174316787203E-3</v>
      </c>
    </row>
    <row r="1368" spans="1:17" x14ac:dyDescent="0.4">
      <c r="A1368" s="87">
        <v>42529</v>
      </c>
      <c r="B1368">
        <v>51.050659000000003</v>
      </c>
      <c r="C1368" s="31">
        <f t="shared" si="126"/>
        <v>1.5151283355617383E-2</v>
      </c>
      <c r="D1368">
        <v>2119.12</v>
      </c>
      <c r="E1368" s="31">
        <f t="shared" si="127"/>
        <v>-1.7176941371889619E-3</v>
      </c>
      <c r="G1368">
        <v>30.34</v>
      </c>
      <c r="H1368" s="35">
        <f t="shared" si="128"/>
        <v>1.0217534607778469E-2</v>
      </c>
      <c r="J1368">
        <v>55.118274999999997</v>
      </c>
      <c r="K1368" s="35">
        <f t="shared" si="129"/>
        <v>-2.7547487652688778E-3</v>
      </c>
      <c r="M1368">
        <v>39.040000999999997</v>
      </c>
      <c r="N1368" s="35">
        <f t="shared" si="130"/>
        <v>-9.7336319228065616E-3</v>
      </c>
      <c r="P1368">
        <v>64.823845000000006</v>
      </c>
      <c r="Q1368" s="35">
        <f t="shared" si="131"/>
        <v>-6.1691804921476887E-3</v>
      </c>
    </row>
    <row r="1369" spans="1:17" x14ac:dyDescent="0.4">
      <c r="A1369" s="87">
        <v>42530</v>
      </c>
      <c r="B1369">
        <v>51.824142000000002</v>
      </c>
      <c r="C1369" s="31">
        <f t="shared" si="126"/>
        <v>3.0943686438647975E-3</v>
      </c>
      <c r="D1369">
        <v>2115.48</v>
      </c>
      <c r="E1369" s="31">
        <f t="shared" si="127"/>
        <v>-9.1752226445061431E-3</v>
      </c>
      <c r="G1369">
        <v>30.65</v>
      </c>
      <c r="H1369" s="35">
        <f t="shared" si="128"/>
        <v>-2.9363784665579075E-2</v>
      </c>
      <c r="J1369">
        <v>54.966437999999997</v>
      </c>
      <c r="K1369" s="35">
        <f t="shared" si="129"/>
        <v>-1.830104035484335E-2</v>
      </c>
      <c r="M1369">
        <v>38.659999999999997</v>
      </c>
      <c r="N1369" s="35">
        <f t="shared" si="130"/>
        <v>-7.2426021727883235E-3</v>
      </c>
      <c r="P1369">
        <v>64.423935</v>
      </c>
      <c r="Q1369" s="35">
        <f t="shared" si="131"/>
        <v>-1.3745341696374154E-2</v>
      </c>
    </row>
    <row r="1370" spans="1:17" x14ac:dyDescent="0.4">
      <c r="A1370" s="87">
        <v>42531</v>
      </c>
      <c r="B1370">
        <v>51.984504999999999</v>
      </c>
      <c r="C1370" s="31">
        <f t="shared" si="126"/>
        <v>-3.6290044504607212E-3</v>
      </c>
      <c r="D1370">
        <v>2096.0700000000002</v>
      </c>
      <c r="E1370" s="31">
        <f t="shared" si="127"/>
        <v>-8.1151869928009161E-3</v>
      </c>
      <c r="G1370">
        <v>29.75</v>
      </c>
      <c r="H1370" s="35">
        <f t="shared" si="128"/>
        <v>-2.352944537815127E-2</v>
      </c>
      <c r="J1370">
        <v>53.960495000000002</v>
      </c>
      <c r="K1370" s="35">
        <f t="shared" si="129"/>
        <v>-8.4417498393964795E-3</v>
      </c>
      <c r="M1370">
        <v>38.380001</v>
      </c>
      <c r="N1370" s="35">
        <f t="shared" si="130"/>
        <v>-2.4231369874117507E-2</v>
      </c>
      <c r="P1370">
        <v>63.538406000000002</v>
      </c>
      <c r="Q1370" s="35">
        <f t="shared" si="131"/>
        <v>-1.0789600230134878E-2</v>
      </c>
    </row>
    <row r="1371" spans="1:17" x14ac:dyDescent="0.4">
      <c r="A1371" s="87">
        <v>42534</v>
      </c>
      <c r="B1371">
        <v>51.795853000000001</v>
      </c>
      <c r="C1371" s="31">
        <f t="shared" si="126"/>
        <v>-1.4387136360125161E-2</v>
      </c>
      <c r="D1371">
        <v>2079.06</v>
      </c>
      <c r="E1371" s="31">
        <f t="shared" si="127"/>
        <v>-1.7988898829277566E-3</v>
      </c>
      <c r="G1371">
        <v>29.049999</v>
      </c>
      <c r="H1371" s="35">
        <f t="shared" si="128"/>
        <v>6.8850260545622055E-4</v>
      </c>
      <c r="J1371">
        <v>53.504973999999997</v>
      </c>
      <c r="K1371" s="35">
        <f t="shared" si="129"/>
        <v>2.3058603859895887E-3</v>
      </c>
      <c r="M1371">
        <v>37.450001</v>
      </c>
      <c r="N1371" s="35">
        <f t="shared" si="130"/>
        <v>-6.9426433393152661E-3</v>
      </c>
      <c r="P1371">
        <v>62.852851999999999</v>
      </c>
      <c r="Q1371" s="35">
        <f t="shared" si="131"/>
        <v>-1.9239588364263885E-2</v>
      </c>
    </row>
    <row r="1372" spans="1:17" x14ac:dyDescent="0.4">
      <c r="A1372" s="87">
        <v>42535</v>
      </c>
      <c r="B1372">
        <v>51.050659000000003</v>
      </c>
      <c r="C1372" s="31">
        <f t="shared" si="126"/>
        <v>3.5107480199227177E-3</v>
      </c>
      <c r="D1372">
        <v>2075.3200000000002</v>
      </c>
      <c r="E1372" s="31">
        <f t="shared" si="127"/>
        <v>-1.8406799915194588E-3</v>
      </c>
      <c r="G1372">
        <v>29.07</v>
      </c>
      <c r="H1372" s="35">
        <f t="shared" si="128"/>
        <v>5.8479532163742054E-3</v>
      </c>
      <c r="J1372">
        <v>53.628349</v>
      </c>
      <c r="K1372" s="35">
        <f t="shared" si="129"/>
        <v>2.0704217465281227E-2</v>
      </c>
      <c r="M1372">
        <v>37.189999</v>
      </c>
      <c r="N1372" s="35">
        <f t="shared" si="130"/>
        <v>1.5326674249171203E-2</v>
      </c>
      <c r="P1372">
        <v>61.643588999999999</v>
      </c>
      <c r="Q1372" s="35">
        <f t="shared" si="131"/>
        <v>1.5451728483887526E-4</v>
      </c>
    </row>
    <row r="1373" spans="1:17" x14ac:dyDescent="0.4">
      <c r="A1373" s="87">
        <v>42536</v>
      </c>
      <c r="B1373">
        <v>51.229885000000003</v>
      </c>
      <c r="C1373" s="31">
        <f t="shared" si="126"/>
        <v>-1.5466948637499485E-2</v>
      </c>
      <c r="D1373">
        <v>2071.5</v>
      </c>
      <c r="E1373" s="31">
        <f t="shared" si="127"/>
        <v>3.1329954139511377E-3</v>
      </c>
      <c r="G1373">
        <v>29.24</v>
      </c>
      <c r="H1373" s="35">
        <f t="shared" si="128"/>
        <v>-9.2339603283172738E-3</v>
      </c>
      <c r="J1373">
        <v>54.738681999999997</v>
      </c>
      <c r="K1373" s="35">
        <f t="shared" si="129"/>
        <v>3.4677488215739585E-4</v>
      </c>
      <c r="M1373">
        <v>37.759998000000003</v>
      </c>
      <c r="N1373" s="35">
        <f t="shared" si="130"/>
        <v>-3.5487290015216721E-2</v>
      </c>
      <c r="P1373">
        <v>61.653114000000002</v>
      </c>
      <c r="Q1373" s="35">
        <f t="shared" si="131"/>
        <v>1.0193061781112931E-2</v>
      </c>
    </row>
    <row r="1374" spans="1:17" x14ac:dyDescent="0.4">
      <c r="A1374" s="87">
        <v>42537</v>
      </c>
      <c r="B1374">
        <v>50.437514999999998</v>
      </c>
      <c r="C1374" s="31">
        <f t="shared" si="126"/>
        <v>4.4886232004095299E-3</v>
      </c>
      <c r="D1374">
        <v>2077.9899999999998</v>
      </c>
      <c r="E1374" s="31">
        <f t="shared" si="127"/>
        <v>-3.2579560055630598E-3</v>
      </c>
      <c r="G1374">
        <v>28.969999000000001</v>
      </c>
      <c r="H1374" s="35">
        <f t="shared" si="128"/>
        <v>6.9040388989992884E-4</v>
      </c>
      <c r="J1374">
        <v>54.757663999999998</v>
      </c>
      <c r="K1374" s="35">
        <f t="shared" si="129"/>
        <v>1.3691489834190232E-2</v>
      </c>
      <c r="M1374">
        <v>36.419998</v>
      </c>
      <c r="N1374" s="35">
        <f t="shared" si="130"/>
        <v>2.1966036351786834E-2</v>
      </c>
      <c r="P1374">
        <v>62.281548000000001</v>
      </c>
      <c r="Q1374" s="35">
        <f t="shared" si="131"/>
        <v>1.7275582167610843E-2</v>
      </c>
    </row>
    <row r="1375" spans="1:17" x14ac:dyDescent="0.4">
      <c r="A1375" s="87">
        <v>42538</v>
      </c>
      <c r="B1375">
        <v>50.663910000000001</v>
      </c>
      <c r="C1375" s="31">
        <f t="shared" si="126"/>
        <v>1.2101809749780397E-2</v>
      </c>
      <c r="D1375">
        <v>2071.2199999999998</v>
      </c>
      <c r="E1375" s="31">
        <f t="shared" si="127"/>
        <v>5.808171029634805E-3</v>
      </c>
      <c r="G1375">
        <v>28.99</v>
      </c>
      <c r="H1375" s="35">
        <f t="shared" si="128"/>
        <v>1.8972093825457115E-2</v>
      </c>
      <c r="J1375">
        <v>55.507378000000003</v>
      </c>
      <c r="K1375" s="35">
        <f t="shared" si="129"/>
        <v>6.3256996214087801E-3</v>
      </c>
      <c r="M1375">
        <v>37.220001000000003</v>
      </c>
      <c r="N1375" s="35">
        <f t="shared" si="130"/>
        <v>2.3911874693393839E-2</v>
      </c>
      <c r="P1375">
        <v>63.357498</v>
      </c>
      <c r="Q1375" s="35">
        <f t="shared" si="131"/>
        <v>3.5317082754751497E-2</v>
      </c>
    </row>
    <row r="1376" spans="1:17" x14ac:dyDescent="0.4">
      <c r="A1376" s="87">
        <v>42541</v>
      </c>
      <c r="B1376">
        <v>51.277034999999998</v>
      </c>
      <c r="C1376" s="31">
        <f t="shared" si="126"/>
        <v>7.5423432731631579E-3</v>
      </c>
      <c r="D1376">
        <v>2083.25</v>
      </c>
      <c r="E1376" s="31">
        <f t="shared" si="127"/>
        <v>2.7121084843394171E-3</v>
      </c>
      <c r="G1376">
        <v>29.540001</v>
      </c>
      <c r="H1376" s="35">
        <f t="shared" si="128"/>
        <v>-3.3852402374665263E-3</v>
      </c>
      <c r="J1376">
        <v>55.858500999999997</v>
      </c>
      <c r="K1376" s="35">
        <f t="shared" si="129"/>
        <v>1.0363615020746803E-2</v>
      </c>
      <c r="M1376">
        <v>38.110000999999997</v>
      </c>
      <c r="N1376" s="35">
        <f t="shared" si="130"/>
        <v>6.5599578441365046E-3</v>
      </c>
      <c r="P1376">
        <v>65.595100000000002</v>
      </c>
      <c r="Q1376" s="35">
        <f t="shared" si="131"/>
        <v>1.0451542874391508E-2</v>
      </c>
    </row>
    <row r="1377" spans="1:17" x14ac:dyDescent="0.4">
      <c r="A1377" s="87">
        <v>42542</v>
      </c>
      <c r="B1377">
        <v>51.663784</v>
      </c>
      <c r="C1377" s="31">
        <f t="shared" si="126"/>
        <v>-3.651455340553464E-3</v>
      </c>
      <c r="D1377">
        <v>2088.9</v>
      </c>
      <c r="E1377" s="31">
        <f t="shared" si="127"/>
        <v>-1.6515869596439622E-3</v>
      </c>
      <c r="G1377">
        <v>29.440000999999999</v>
      </c>
      <c r="H1377" s="35">
        <f t="shared" si="128"/>
        <v>-1.2907676191994611E-2</v>
      </c>
      <c r="J1377">
        <v>56.437396999999997</v>
      </c>
      <c r="K1377" s="35">
        <f t="shared" si="129"/>
        <v>-1.8664698515418663E-2</v>
      </c>
      <c r="M1377">
        <v>38.360000999999997</v>
      </c>
      <c r="N1377" s="35">
        <f t="shared" si="130"/>
        <v>-1.7466162214124985E-2</v>
      </c>
      <c r="P1377">
        <v>66.280670000000001</v>
      </c>
      <c r="Q1377" s="35">
        <f t="shared" si="131"/>
        <v>1.2928958020491301E-3</v>
      </c>
    </row>
    <row r="1378" spans="1:17" x14ac:dyDescent="0.4">
      <c r="A1378" s="87">
        <v>42543</v>
      </c>
      <c r="B1378">
        <v>51.475135999999999</v>
      </c>
      <c r="C1378" s="31">
        <f t="shared" si="126"/>
        <v>-8.2462531036342681E-3</v>
      </c>
      <c r="D1378">
        <v>2085.4499999999998</v>
      </c>
      <c r="E1378" s="31">
        <f t="shared" si="127"/>
        <v>1.3364022153492219E-2</v>
      </c>
      <c r="G1378">
        <v>29.059999000000001</v>
      </c>
      <c r="H1378" s="35">
        <f t="shared" si="128"/>
        <v>8.2587752325799599E-3</v>
      </c>
      <c r="J1378">
        <v>55.384010000000004</v>
      </c>
      <c r="K1378" s="35">
        <f t="shared" si="129"/>
        <v>1.0109668837630195E-2</v>
      </c>
      <c r="M1378">
        <v>37.689999</v>
      </c>
      <c r="N1378" s="35">
        <f t="shared" si="130"/>
        <v>1.6715336076289097E-2</v>
      </c>
      <c r="P1378">
        <v>66.366364000000004</v>
      </c>
      <c r="Q1378" s="35">
        <f t="shared" si="131"/>
        <v>1.3199442416342005E-2</v>
      </c>
    </row>
    <row r="1379" spans="1:17" x14ac:dyDescent="0.4">
      <c r="A1379" s="87">
        <v>42544</v>
      </c>
      <c r="B1379">
        <v>51.050659000000003</v>
      </c>
      <c r="C1379" s="31">
        <f t="shared" si="126"/>
        <v>-2.8270604694838636E-2</v>
      </c>
      <c r="D1379">
        <v>2113.3200000000002</v>
      </c>
      <c r="E1379" s="31">
        <f t="shared" si="127"/>
        <v>-3.5919784982870594E-2</v>
      </c>
      <c r="G1379">
        <v>29.299999</v>
      </c>
      <c r="H1379" s="35">
        <f t="shared" si="128"/>
        <v>-3.7542595137972506E-2</v>
      </c>
      <c r="J1379">
        <v>55.943924000000003</v>
      </c>
      <c r="K1379" s="35">
        <f t="shared" si="129"/>
        <v>-3.8167898268988143E-2</v>
      </c>
      <c r="M1379">
        <v>38.32</v>
      </c>
      <c r="N1379" s="35">
        <f t="shared" si="130"/>
        <v>-2.4530245302713995E-2</v>
      </c>
      <c r="P1379">
        <v>67.242362999999997</v>
      </c>
      <c r="Q1379" s="35">
        <f t="shared" si="131"/>
        <v>-5.465859372015229E-2</v>
      </c>
    </row>
    <row r="1380" spans="1:17" x14ac:dyDescent="0.4">
      <c r="A1380" s="87">
        <v>42545</v>
      </c>
      <c r="B1380">
        <v>49.607425999999997</v>
      </c>
      <c r="C1380" s="31">
        <f t="shared" si="126"/>
        <v>-1.3310607972282092E-2</v>
      </c>
      <c r="D1380">
        <v>2037.41</v>
      </c>
      <c r="E1380" s="31">
        <f t="shared" si="127"/>
        <v>-1.8096504876289072E-2</v>
      </c>
      <c r="G1380">
        <v>28.200001</v>
      </c>
      <c r="H1380" s="35">
        <f t="shared" si="128"/>
        <v>-3.3333367612291886E-2</v>
      </c>
      <c r="J1380">
        <v>53.808661999999998</v>
      </c>
      <c r="K1380" s="35">
        <f t="shared" si="129"/>
        <v>-3.403890622665913E-2</v>
      </c>
      <c r="M1380">
        <v>37.380001</v>
      </c>
      <c r="N1380" s="35">
        <f t="shared" si="130"/>
        <v>-3.9058399169117207E-2</v>
      </c>
      <c r="P1380">
        <v>63.566989999999997</v>
      </c>
      <c r="Q1380" s="35">
        <f t="shared" si="131"/>
        <v>-4.7934785019709209E-3</v>
      </c>
    </row>
    <row r="1381" spans="1:17" x14ac:dyDescent="0.4">
      <c r="A1381" s="87">
        <v>42548</v>
      </c>
      <c r="B1381">
        <v>48.947121000000003</v>
      </c>
      <c r="C1381" s="31">
        <f t="shared" si="126"/>
        <v>2.3125895392294864E-2</v>
      </c>
      <c r="D1381">
        <v>2000.54</v>
      </c>
      <c r="E1381" s="31">
        <f t="shared" si="127"/>
        <v>1.7770202045447707E-2</v>
      </c>
      <c r="G1381">
        <v>27.26</v>
      </c>
      <c r="H1381" s="35">
        <f t="shared" si="128"/>
        <v>3.3015407190021953E-2</v>
      </c>
      <c r="J1381">
        <v>51.977074000000002</v>
      </c>
      <c r="K1381" s="35">
        <f t="shared" si="129"/>
        <v>1.6432437116410317E-3</v>
      </c>
      <c r="M1381">
        <v>35.919998</v>
      </c>
      <c r="N1381" s="35">
        <f t="shared" si="130"/>
        <v>4.4543488003535067E-2</v>
      </c>
      <c r="P1381">
        <v>63.262282999999996</v>
      </c>
      <c r="Q1381" s="35">
        <f t="shared" si="131"/>
        <v>2.9801200819768187E-2</v>
      </c>
    </row>
    <row r="1382" spans="1:17" x14ac:dyDescent="0.4">
      <c r="A1382" s="87">
        <v>42549</v>
      </c>
      <c r="B1382">
        <v>50.079067000000002</v>
      </c>
      <c r="C1382" s="31">
        <f t="shared" si="126"/>
        <v>3.8425416352105779E-2</v>
      </c>
      <c r="D1382">
        <v>2036.09</v>
      </c>
      <c r="E1382" s="31">
        <f t="shared" si="127"/>
        <v>1.7032645904650614E-2</v>
      </c>
      <c r="G1382">
        <v>28.16</v>
      </c>
      <c r="H1382" s="35">
        <f t="shared" si="128"/>
        <v>6.6761399147727274E-2</v>
      </c>
      <c r="J1382">
        <v>52.062485000000002</v>
      </c>
      <c r="K1382" s="35">
        <f t="shared" si="129"/>
        <v>3.354002406915451E-2</v>
      </c>
      <c r="M1382">
        <v>37.520000000000003</v>
      </c>
      <c r="N1382" s="35">
        <f t="shared" si="130"/>
        <v>5.9434968017057478E-2</v>
      </c>
      <c r="P1382">
        <v>65.147575000000003</v>
      </c>
      <c r="Q1382" s="35">
        <f t="shared" si="131"/>
        <v>2.6746628711813006E-2</v>
      </c>
    </row>
    <row r="1383" spans="1:17" x14ac:dyDescent="0.4">
      <c r="A1383" s="87">
        <v>42550</v>
      </c>
      <c r="B1383">
        <v>52.003376000000003</v>
      </c>
      <c r="C1383" s="31">
        <f t="shared" si="126"/>
        <v>1.2697060283163219E-3</v>
      </c>
      <c r="D1383">
        <v>2070.77</v>
      </c>
      <c r="E1383" s="31">
        <f t="shared" si="127"/>
        <v>1.3565002390415229E-2</v>
      </c>
      <c r="G1383">
        <v>30.040001</v>
      </c>
      <c r="H1383" s="35">
        <f t="shared" si="128"/>
        <v>-1.0652529605441717E-2</v>
      </c>
      <c r="J1383">
        <v>53.808661999999998</v>
      </c>
      <c r="K1383" s="35">
        <f t="shared" si="129"/>
        <v>1.4814677978798343E-2</v>
      </c>
      <c r="M1383">
        <v>39.75</v>
      </c>
      <c r="N1383" s="35">
        <f t="shared" si="130"/>
        <v>9.5597735849056609E-3</v>
      </c>
      <c r="P1383">
        <v>66.890052999999995</v>
      </c>
      <c r="Q1383" s="35">
        <f t="shared" si="131"/>
        <v>2.0498294417557166E-2</v>
      </c>
    </row>
    <row r="1384" spans="1:17" x14ac:dyDescent="0.4">
      <c r="A1384" s="87">
        <v>42551</v>
      </c>
      <c r="B1384">
        <v>52.069405000000003</v>
      </c>
      <c r="C1384" s="31">
        <f t="shared" si="126"/>
        <v>7.4274902891630443E-3</v>
      </c>
      <c r="D1384">
        <v>2098.86</v>
      </c>
      <c r="E1384" s="31">
        <f t="shared" si="127"/>
        <v>1.9486769007936169E-3</v>
      </c>
      <c r="G1384">
        <v>29.719999000000001</v>
      </c>
      <c r="H1384" s="35">
        <f t="shared" si="128"/>
        <v>-1.1440108056531222E-2</v>
      </c>
      <c r="J1384">
        <v>54.605820000000001</v>
      </c>
      <c r="K1384" s="35">
        <f t="shared" si="129"/>
        <v>6.2566224625873077E-3</v>
      </c>
      <c r="M1384">
        <v>40.130001</v>
      </c>
      <c r="N1384" s="35">
        <f t="shared" si="130"/>
        <v>7.4756788568233444E-3</v>
      </c>
      <c r="P1384">
        <v>68.261184999999998</v>
      </c>
      <c r="Q1384" s="35">
        <f t="shared" si="131"/>
        <v>-1.1577677709521174E-2</v>
      </c>
    </row>
    <row r="1385" spans="1:17" x14ac:dyDescent="0.4">
      <c r="A1385" s="87">
        <v>42552</v>
      </c>
      <c r="B1385">
        <v>52.456150000000001</v>
      </c>
      <c r="C1385" s="31">
        <f t="shared" si="126"/>
        <v>-7.3727294130430405E-3</v>
      </c>
      <c r="D1385">
        <v>2102.9499999999998</v>
      </c>
      <c r="E1385" s="31">
        <f t="shared" si="127"/>
        <v>-6.847523716683534E-3</v>
      </c>
      <c r="G1385">
        <v>29.379999000000002</v>
      </c>
      <c r="H1385" s="35">
        <f t="shared" si="128"/>
        <v>-1.2593567481060839E-2</v>
      </c>
      <c r="J1385">
        <v>54.947468000000001</v>
      </c>
      <c r="K1385" s="35">
        <f t="shared" si="129"/>
        <v>-2.5043210362304592E-2</v>
      </c>
      <c r="M1385">
        <v>40.43</v>
      </c>
      <c r="N1385" s="35">
        <f t="shared" si="130"/>
        <v>-3.0422928518426897E-2</v>
      </c>
      <c r="P1385">
        <v>67.470878999999996</v>
      </c>
      <c r="Q1385" s="35">
        <f t="shared" si="131"/>
        <v>-2.4414310653934141E-2</v>
      </c>
    </row>
    <row r="1386" spans="1:17" x14ac:dyDescent="0.4">
      <c r="A1386" s="87">
        <v>42556</v>
      </c>
      <c r="B1386">
        <v>52.069405000000003</v>
      </c>
      <c r="C1386" s="31">
        <f t="shared" si="126"/>
        <v>1.0869549978533411E-2</v>
      </c>
      <c r="D1386">
        <v>2088.5500000000002</v>
      </c>
      <c r="E1386" s="31">
        <f t="shared" si="127"/>
        <v>5.3529960977711025E-3</v>
      </c>
      <c r="G1386">
        <v>29.01</v>
      </c>
      <c r="H1386" s="35">
        <f t="shared" si="128"/>
        <v>1.7580144777662805E-2</v>
      </c>
      <c r="J1386">
        <v>53.571407000000001</v>
      </c>
      <c r="K1386" s="35">
        <f t="shared" si="129"/>
        <v>9.3887397805326022E-3</v>
      </c>
      <c r="M1386">
        <v>39.200001</v>
      </c>
      <c r="N1386" s="35">
        <f t="shared" si="130"/>
        <v>1.6581555699450086E-2</v>
      </c>
      <c r="P1386">
        <v>65.823623999999995</v>
      </c>
      <c r="Q1386" s="35">
        <f t="shared" si="131"/>
        <v>2.3144699538269246E-2</v>
      </c>
    </row>
    <row r="1387" spans="1:17" x14ac:dyDescent="0.4">
      <c r="A1387" s="87">
        <v>42557</v>
      </c>
      <c r="B1387">
        <v>52.635376000000001</v>
      </c>
      <c r="C1387" s="31">
        <f t="shared" si="126"/>
        <v>2.1505118534728912E-3</v>
      </c>
      <c r="D1387">
        <v>2099.73</v>
      </c>
      <c r="E1387" s="31">
        <f t="shared" si="127"/>
        <v>-8.7154062665196347E-4</v>
      </c>
      <c r="G1387">
        <v>29.52</v>
      </c>
      <c r="H1387" s="35">
        <f t="shared" si="128"/>
        <v>1.761521002710029E-2</v>
      </c>
      <c r="J1387">
        <v>54.074375000000003</v>
      </c>
      <c r="K1387" s="35">
        <f t="shared" si="129"/>
        <v>1.3689053271535681E-2</v>
      </c>
      <c r="M1387">
        <v>39.849997999999999</v>
      </c>
      <c r="N1387" s="35">
        <f t="shared" si="130"/>
        <v>1.6813099965525814E-2</v>
      </c>
      <c r="P1387">
        <v>67.347092000000004</v>
      </c>
      <c r="Q1387" s="35">
        <f t="shared" si="131"/>
        <v>-1.3289883399865388E-2</v>
      </c>
    </row>
    <row r="1388" spans="1:17" x14ac:dyDescent="0.4">
      <c r="A1388" s="87">
        <v>42558</v>
      </c>
      <c r="B1388">
        <v>52.748569000000003</v>
      </c>
      <c r="C1388" s="31">
        <f t="shared" si="126"/>
        <v>1.4306132172040471E-2</v>
      </c>
      <c r="D1388">
        <v>2097.9</v>
      </c>
      <c r="E1388" s="31">
        <f t="shared" si="127"/>
        <v>1.525334858668192E-2</v>
      </c>
      <c r="G1388">
        <v>30.040001</v>
      </c>
      <c r="H1388" s="35">
        <f t="shared" si="128"/>
        <v>2.4966710220815237E-2</v>
      </c>
      <c r="J1388">
        <v>54.814602000000001</v>
      </c>
      <c r="K1388" s="35">
        <f t="shared" si="129"/>
        <v>2.9605158858947773E-2</v>
      </c>
      <c r="M1388">
        <v>40.520000000000003</v>
      </c>
      <c r="N1388" s="35">
        <f t="shared" si="130"/>
        <v>-2.2211253701876457E-3</v>
      </c>
      <c r="P1388">
        <v>66.452056999999996</v>
      </c>
      <c r="Q1388" s="35">
        <f t="shared" si="131"/>
        <v>1.0030991215216089E-3</v>
      </c>
    </row>
    <row r="1389" spans="1:17" x14ac:dyDescent="0.4">
      <c r="A1389" s="87">
        <v>42559</v>
      </c>
      <c r="B1389">
        <v>53.503197</v>
      </c>
      <c r="C1389" s="31">
        <f t="shared" si="126"/>
        <v>1.9393046737000894E-3</v>
      </c>
      <c r="D1389">
        <v>2129.9</v>
      </c>
      <c r="E1389" s="31">
        <f t="shared" si="127"/>
        <v>3.408610732898147E-3</v>
      </c>
      <c r="G1389">
        <v>30.790001</v>
      </c>
      <c r="H1389" s="35">
        <f t="shared" si="128"/>
        <v>1.0717765160189449E-2</v>
      </c>
      <c r="J1389">
        <v>56.437396999999997</v>
      </c>
      <c r="K1389" s="35">
        <f t="shared" si="129"/>
        <v>1.9001230691061154E-2</v>
      </c>
      <c r="M1389">
        <v>40.43</v>
      </c>
      <c r="N1389" s="35">
        <f t="shared" si="130"/>
        <v>-3.2154588177096223E-3</v>
      </c>
      <c r="P1389">
        <v>66.518715</v>
      </c>
      <c r="Q1389" s="35">
        <f t="shared" si="131"/>
        <v>2.0755632456219347E-2</v>
      </c>
    </row>
    <row r="1390" spans="1:17" x14ac:dyDescent="0.4">
      <c r="A1390" s="87">
        <v>42562</v>
      </c>
      <c r="B1390">
        <v>53.606955999999997</v>
      </c>
      <c r="C1390" s="31">
        <f t="shared" si="126"/>
        <v>2.164353446966856E-2</v>
      </c>
      <c r="D1390">
        <v>2137.16</v>
      </c>
      <c r="E1390" s="31">
        <f t="shared" si="127"/>
        <v>7.0093020644219524E-3</v>
      </c>
      <c r="G1390">
        <v>31.120000999999998</v>
      </c>
      <c r="H1390" s="35">
        <f t="shared" si="128"/>
        <v>4.4987112950285728E-2</v>
      </c>
      <c r="J1390">
        <v>57.509777</v>
      </c>
      <c r="K1390" s="35">
        <f t="shared" si="129"/>
        <v>1.1221065941535519E-2</v>
      </c>
      <c r="M1390">
        <v>40.299999</v>
      </c>
      <c r="N1390" s="35">
        <f t="shared" si="130"/>
        <v>3.7220844596050733E-2</v>
      </c>
      <c r="P1390">
        <v>67.899353000000005</v>
      </c>
      <c r="Q1390" s="35">
        <f t="shared" si="131"/>
        <v>9.6762777695391586E-3</v>
      </c>
    </row>
    <row r="1391" spans="1:17" x14ac:dyDescent="0.4">
      <c r="A1391" s="87">
        <v>42563</v>
      </c>
      <c r="B1391">
        <v>54.767200000000003</v>
      </c>
      <c r="C1391" s="31">
        <f t="shared" si="126"/>
        <v>-1.2056851546180902E-3</v>
      </c>
      <c r="D1391">
        <v>2152.14</v>
      </c>
      <c r="E1391" s="31">
        <f t="shared" si="127"/>
        <v>1.347495980744578E-4</v>
      </c>
      <c r="G1391">
        <v>32.520000000000003</v>
      </c>
      <c r="H1391" s="35">
        <f t="shared" si="128"/>
        <v>0</v>
      </c>
      <c r="J1391">
        <v>58.155098000000002</v>
      </c>
      <c r="K1391" s="35">
        <f t="shared" si="129"/>
        <v>4.7324999779039126E-3</v>
      </c>
      <c r="M1391">
        <v>41.799999</v>
      </c>
      <c r="N1391" s="35">
        <f t="shared" si="130"/>
        <v>-6.9378231324837263E-3</v>
      </c>
      <c r="P1391">
        <v>68.556365999999997</v>
      </c>
      <c r="Q1391" s="35">
        <f t="shared" si="131"/>
        <v>7.2219405561840437E-3</v>
      </c>
    </row>
    <row r="1392" spans="1:17" x14ac:dyDescent="0.4">
      <c r="A1392" s="87">
        <v>42564</v>
      </c>
      <c r="B1392">
        <v>54.701168000000003</v>
      </c>
      <c r="C1392" s="31">
        <f t="shared" si="126"/>
        <v>8.6222107725377126E-3</v>
      </c>
      <c r="D1392">
        <v>2152.4299999999998</v>
      </c>
      <c r="E1392" s="31">
        <f t="shared" si="127"/>
        <v>5.2591721914302279E-3</v>
      </c>
      <c r="G1392">
        <v>32.520000000000003</v>
      </c>
      <c r="H1392" s="35">
        <f t="shared" si="128"/>
        <v>-1.5990159901599112E-2</v>
      </c>
      <c r="J1392">
        <v>58.430317000000002</v>
      </c>
      <c r="K1392" s="35">
        <f t="shared" si="129"/>
        <v>-3.410746513663486E-3</v>
      </c>
      <c r="M1392">
        <v>41.509998000000003</v>
      </c>
      <c r="N1392" s="35">
        <f t="shared" si="130"/>
        <v>7.227897240562035E-4</v>
      </c>
      <c r="P1392">
        <v>69.051475999999994</v>
      </c>
      <c r="Q1392" s="35">
        <f t="shared" si="131"/>
        <v>-4.9639199602336884E-3</v>
      </c>
    </row>
    <row r="1393" spans="1:17" x14ac:dyDescent="0.4">
      <c r="A1393" s="87">
        <v>42565</v>
      </c>
      <c r="B1393">
        <v>55.172812999999998</v>
      </c>
      <c r="C1393" s="31">
        <f t="shared" si="126"/>
        <v>-1.0600057676957639E-2</v>
      </c>
      <c r="D1393">
        <v>2163.75</v>
      </c>
      <c r="E1393" s="31">
        <f t="shared" si="127"/>
        <v>-9.2894280762575077E-4</v>
      </c>
      <c r="G1393">
        <v>32</v>
      </c>
      <c r="H1393" s="35">
        <f t="shared" si="128"/>
        <v>1.2187468750000097E-2</v>
      </c>
      <c r="J1393">
        <v>58.231026</v>
      </c>
      <c r="K1393" s="35">
        <f t="shared" si="129"/>
        <v>-4.888459289726692E-4</v>
      </c>
      <c r="M1393">
        <v>41.540000999999997</v>
      </c>
      <c r="N1393" s="35">
        <f t="shared" si="130"/>
        <v>3.3702213921468875E-3</v>
      </c>
      <c r="P1393">
        <v>68.708709999999996</v>
      </c>
      <c r="Q1393" s="35">
        <f t="shared" si="131"/>
        <v>7.7603407195390561E-3</v>
      </c>
    </row>
    <row r="1394" spans="1:17" x14ac:dyDescent="0.4">
      <c r="A1394" s="87">
        <v>42566</v>
      </c>
      <c r="B1394">
        <v>54.587978</v>
      </c>
      <c r="C1394" s="31">
        <f t="shared" si="126"/>
        <v>-2.2464103726282255E-3</v>
      </c>
      <c r="D1394">
        <v>2161.7399999999998</v>
      </c>
      <c r="E1394" s="31">
        <f t="shared" si="127"/>
        <v>2.3823401519147036E-3</v>
      </c>
      <c r="G1394">
        <v>32.389999000000003</v>
      </c>
      <c r="H1394" s="35">
        <f t="shared" si="128"/>
        <v>5.8661008294565624E-3</v>
      </c>
      <c r="J1394">
        <v>58.202559999999998</v>
      </c>
      <c r="K1394" s="35">
        <f t="shared" si="129"/>
        <v>1.1413587306126052E-3</v>
      </c>
      <c r="M1394">
        <v>41.68</v>
      </c>
      <c r="N1394" s="35">
        <f t="shared" si="130"/>
        <v>2.3989923224569424E-4</v>
      </c>
      <c r="P1394">
        <v>69.241912999999997</v>
      </c>
      <c r="Q1394" s="35">
        <f t="shared" si="131"/>
        <v>-2.749057496433173E-4</v>
      </c>
    </row>
    <row r="1395" spans="1:17" x14ac:dyDescent="0.4">
      <c r="A1395" s="87">
        <v>42569</v>
      </c>
      <c r="B1395">
        <v>54.465350999999998</v>
      </c>
      <c r="C1395" s="31">
        <f t="shared" si="126"/>
        <v>3.4620175311088217E-4</v>
      </c>
      <c r="D1395">
        <v>2166.89</v>
      </c>
      <c r="E1395" s="31">
        <f t="shared" si="127"/>
        <v>-1.4352366756040559E-3</v>
      </c>
      <c r="G1395">
        <v>32.580002</v>
      </c>
      <c r="H1395" s="35">
        <f t="shared" si="128"/>
        <v>-1.9643982833395822E-2</v>
      </c>
      <c r="J1395">
        <v>58.268990000000002</v>
      </c>
      <c r="K1395" s="35">
        <f t="shared" si="129"/>
        <v>-1.140090123408693E-2</v>
      </c>
      <c r="M1395">
        <v>41.689999</v>
      </c>
      <c r="N1395" s="35">
        <f t="shared" si="130"/>
        <v>5.5168866758667804E-3</v>
      </c>
      <c r="P1395">
        <v>69.222877999999994</v>
      </c>
      <c r="Q1395" s="35">
        <f t="shared" si="131"/>
        <v>1.6505670278547096E-3</v>
      </c>
    </row>
    <row r="1396" spans="1:17" x14ac:dyDescent="0.4">
      <c r="A1396" s="87">
        <v>42570</v>
      </c>
      <c r="B1396">
        <v>54.484206999999998</v>
      </c>
      <c r="C1396" s="31">
        <f t="shared" si="126"/>
        <v>0</v>
      </c>
      <c r="D1396">
        <v>2163.7800000000002</v>
      </c>
      <c r="E1396" s="31">
        <f t="shared" si="127"/>
        <v>4.2703047444748454E-3</v>
      </c>
      <c r="G1396">
        <v>31.940000999999999</v>
      </c>
      <c r="H1396" s="35">
        <f t="shared" si="128"/>
        <v>1.064489634799942E-2</v>
      </c>
      <c r="J1396">
        <v>57.604671000000003</v>
      </c>
      <c r="K1396" s="35">
        <f t="shared" si="129"/>
        <v>8.0726786895458473E-3</v>
      </c>
      <c r="M1396">
        <v>41.919998</v>
      </c>
      <c r="N1396" s="35">
        <f t="shared" si="130"/>
        <v>5.7252388227689551E-3</v>
      </c>
      <c r="P1396">
        <v>69.337135000000004</v>
      </c>
      <c r="Q1396" s="35">
        <f t="shared" si="131"/>
        <v>2.8700983967681927E-2</v>
      </c>
    </row>
    <row r="1397" spans="1:17" x14ac:dyDescent="0.4">
      <c r="A1397" s="87">
        <v>42571</v>
      </c>
      <c r="B1397">
        <v>54.484206999999998</v>
      </c>
      <c r="C1397" s="31">
        <f t="shared" si="126"/>
        <v>-1.3330872192009626E-2</v>
      </c>
      <c r="D1397">
        <v>2173.02</v>
      </c>
      <c r="E1397" s="31">
        <f t="shared" si="127"/>
        <v>-3.6124840084306217E-3</v>
      </c>
      <c r="G1397">
        <v>32.279998999999997</v>
      </c>
      <c r="H1397" s="35">
        <f t="shared" si="128"/>
        <v>-3.0978625494999814E-3</v>
      </c>
      <c r="J1397">
        <v>58.069695000000003</v>
      </c>
      <c r="K1397" s="35">
        <f t="shared" si="129"/>
        <v>-1.1439960206438176E-2</v>
      </c>
      <c r="M1397">
        <v>42.16</v>
      </c>
      <c r="N1397" s="35">
        <f t="shared" si="130"/>
        <v>1.1385175521821786E-2</v>
      </c>
      <c r="P1397">
        <v>71.327179000000001</v>
      </c>
      <c r="Q1397" s="35">
        <f t="shared" si="131"/>
        <v>1.2147725623636342E-2</v>
      </c>
    </row>
    <row r="1398" spans="1:17" x14ac:dyDescent="0.4">
      <c r="A1398" s="87">
        <v>42572</v>
      </c>
      <c r="B1398">
        <v>53.757885000000002</v>
      </c>
      <c r="C1398" s="31">
        <f t="shared" si="126"/>
        <v>-4.5622702604464398E-3</v>
      </c>
      <c r="D1398">
        <v>2165.17</v>
      </c>
      <c r="E1398" s="31">
        <f t="shared" si="127"/>
        <v>4.553914935085987E-3</v>
      </c>
      <c r="G1398">
        <v>32.18</v>
      </c>
      <c r="H1398" s="35">
        <f t="shared" si="128"/>
        <v>-0.22343070229956499</v>
      </c>
      <c r="J1398">
        <v>57.405380000000001</v>
      </c>
      <c r="K1398" s="35">
        <f t="shared" si="129"/>
        <v>-1.1570518303336426E-3</v>
      </c>
      <c r="M1398">
        <v>42.639999000000003</v>
      </c>
      <c r="N1398" s="35">
        <f t="shared" si="130"/>
        <v>4.9249297590273459E-3</v>
      </c>
      <c r="P1398">
        <v>72.193641999999997</v>
      </c>
      <c r="Q1398" s="35">
        <f t="shared" si="131"/>
        <v>-3.9566503654158685E-3</v>
      </c>
    </row>
    <row r="1399" spans="1:17" x14ac:dyDescent="0.4">
      <c r="A1399" s="87">
        <v>42573</v>
      </c>
      <c r="B1399">
        <v>53.512627000000002</v>
      </c>
      <c r="C1399" s="31">
        <f t="shared" si="126"/>
        <v>7.2273222542410184E-3</v>
      </c>
      <c r="D1399">
        <v>2175.0300000000002</v>
      </c>
      <c r="E1399" s="31">
        <f t="shared" si="127"/>
        <v>-3.0114527155948108E-3</v>
      </c>
      <c r="G1399">
        <v>24.99</v>
      </c>
      <c r="H1399" s="35">
        <f t="shared" si="128"/>
        <v>-2.4409803921568506E-2</v>
      </c>
      <c r="J1399">
        <v>57.338959000000003</v>
      </c>
      <c r="K1399" s="35">
        <f t="shared" si="129"/>
        <v>1.4894410622278554E-3</v>
      </c>
      <c r="M1399">
        <v>42.849997999999999</v>
      </c>
      <c r="N1399" s="35">
        <f t="shared" si="130"/>
        <v>1.7269592404648516E-2</v>
      </c>
      <c r="P1399">
        <v>71.907996999999995</v>
      </c>
      <c r="Q1399" s="35">
        <f t="shared" si="131"/>
        <v>1.1387759834278258E-2</v>
      </c>
    </row>
    <row r="1400" spans="1:17" x14ac:dyDescent="0.4">
      <c r="A1400" s="87">
        <v>42576</v>
      </c>
      <c r="B1400">
        <v>53.899380000000001</v>
      </c>
      <c r="C1400" s="31">
        <f t="shared" si="126"/>
        <v>-1.3475813636446251E-2</v>
      </c>
      <c r="D1400">
        <v>2168.48</v>
      </c>
      <c r="E1400" s="31">
        <f t="shared" si="127"/>
        <v>3.2280675865113727E-4</v>
      </c>
      <c r="G1400">
        <v>24.379999000000002</v>
      </c>
      <c r="H1400" s="35">
        <f t="shared" si="128"/>
        <v>-8.2026254389924583E-4</v>
      </c>
      <c r="J1400">
        <v>57.424362000000002</v>
      </c>
      <c r="K1400" s="35">
        <f t="shared" si="129"/>
        <v>-1.4872259268635748E-3</v>
      </c>
      <c r="M1400">
        <v>43.59</v>
      </c>
      <c r="N1400" s="35">
        <f t="shared" si="130"/>
        <v>-5.1158499655884523E-2</v>
      </c>
      <c r="P1400">
        <v>72.726867999999996</v>
      </c>
      <c r="Q1400" s="35">
        <f t="shared" si="131"/>
        <v>8.3790491294085528E-3</v>
      </c>
    </row>
    <row r="1401" spans="1:17" x14ac:dyDescent="0.4">
      <c r="A1401" s="87">
        <v>42577</v>
      </c>
      <c r="B1401">
        <v>53.173042000000002</v>
      </c>
      <c r="C1401" s="31">
        <f t="shared" si="126"/>
        <v>-1.0288897896795131E-2</v>
      </c>
      <c r="D1401">
        <v>2169.1799999999998</v>
      </c>
      <c r="E1401" s="31">
        <f t="shared" si="127"/>
        <v>-1.1986096128490532E-3</v>
      </c>
      <c r="G1401">
        <v>24.360001</v>
      </c>
      <c r="H1401" s="35">
        <f t="shared" si="128"/>
        <v>-1.2315680939422853E-3</v>
      </c>
      <c r="J1401">
        <v>57.338959000000003</v>
      </c>
      <c r="K1401" s="35">
        <f t="shared" si="129"/>
        <v>-1.8536890423839155E-2</v>
      </c>
      <c r="M1401">
        <v>41.360000999999997</v>
      </c>
      <c r="N1401" s="35">
        <f t="shared" si="130"/>
        <v>-3.9651836565477681E-2</v>
      </c>
      <c r="P1401">
        <v>73.336250000000007</v>
      </c>
      <c r="Q1401" s="35">
        <f t="shared" si="131"/>
        <v>8.5692137244541208E-3</v>
      </c>
    </row>
    <row r="1402" spans="1:17" x14ac:dyDescent="0.4">
      <c r="A1402" s="87">
        <v>42578</v>
      </c>
      <c r="B1402">
        <v>52.625950000000003</v>
      </c>
      <c r="C1402" s="31">
        <f t="shared" si="126"/>
        <v>-6.0944267989462043E-3</v>
      </c>
      <c r="D1402">
        <v>2166.58</v>
      </c>
      <c r="E1402" s="31">
        <f t="shared" si="127"/>
        <v>1.6062180948776498E-3</v>
      </c>
      <c r="G1402">
        <v>24.33</v>
      </c>
      <c r="H1402" s="35">
        <f t="shared" si="128"/>
        <v>-1.1508466913275735E-2</v>
      </c>
      <c r="J1402">
        <v>56.276072999999997</v>
      </c>
      <c r="K1402" s="35">
        <f t="shared" si="129"/>
        <v>2.8666534710053504E-3</v>
      </c>
      <c r="M1402">
        <v>39.720001000000003</v>
      </c>
      <c r="N1402" s="35">
        <f t="shared" si="130"/>
        <v>-1.7623111338794478E-3</v>
      </c>
      <c r="P1402">
        <v>73.964684000000005</v>
      </c>
      <c r="Q1402" s="35">
        <f t="shared" si="131"/>
        <v>3.3213404927140484E-2</v>
      </c>
    </row>
    <row r="1403" spans="1:17" x14ac:dyDescent="0.4">
      <c r="A1403" s="87">
        <v>42579</v>
      </c>
      <c r="B1403">
        <v>52.305225</v>
      </c>
      <c r="C1403" s="31">
        <f t="shared" si="126"/>
        <v>9.0164988297063392E-4</v>
      </c>
      <c r="D1403">
        <v>2170.06</v>
      </c>
      <c r="E1403" s="31">
        <f t="shared" si="127"/>
        <v>1.6312913007013464E-3</v>
      </c>
      <c r="G1403">
        <v>24.049999</v>
      </c>
      <c r="H1403" s="35">
        <f t="shared" si="128"/>
        <v>-1.2473597192249409E-3</v>
      </c>
      <c r="J1403">
        <v>56.437396999999997</v>
      </c>
      <c r="K1403" s="35">
        <f t="shared" si="129"/>
        <v>-3.7329715968296671E-2</v>
      </c>
      <c r="M1403">
        <v>39.650002000000001</v>
      </c>
      <c r="N1403" s="35">
        <f t="shared" si="130"/>
        <v>-4.7920048024208736E-3</v>
      </c>
      <c r="P1403">
        <v>76.421302999999995</v>
      </c>
      <c r="Q1403" s="35">
        <f t="shared" si="131"/>
        <v>2.1056445478298116E-2</v>
      </c>
    </row>
    <row r="1404" spans="1:17" x14ac:dyDescent="0.4">
      <c r="A1404" s="87">
        <v>42580</v>
      </c>
      <c r="B1404">
        <v>52.352386000000003</v>
      </c>
      <c r="C1404" s="31">
        <f t="shared" si="126"/>
        <v>-1.6216834892682839E-3</v>
      </c>
      <c r="D1404">
        <v>2173.6</v>
      </c>
      <c r="E1404" s="31">
        <f t="shared" si="127"/>
        <v>-1.2697828487301084E-3</v>
      </c>
      <c r="G1404">
        <v>24.02</v>
      </c>
      <c r="H1404" s="35">
        <f t="shared" si="128"/>
        <v>-8.7427560366360665E-3</v>
      </c>
      <c r="J1404">
        <v>54.330604999999998</v>
      </c>
      <c r="K1404" s="35">
        <f t="shared" si="129"/>
        <v>-6.1134971716217523E-3</v>
      </c>
      <c r="M1404">
        <v>39.459999000000003</v>
      </c>
      <c r="N1404" s="35">
        <f t="shared" si="130"/>
        <v>-5.0684238486684008E-4</v>
      </c>
      <c r="P1404">
        <v>78.030463999999995</v>
      </c>
      <c r="Q1404" s="35">
        <f t="shared" si="131"/>
        <v>1.4032903866879477E-2</v>
      </c>
    </row>
    <row r="1405" spans="1:17" x14ac:dyDescent="0.4">
      <c r="A1405" s="87">
        <v>42583</v>
      </c>
      <c r="B1405">
        <v>52.267487000000003</v>
      </c>
      <c r="C1405" s="31">
        <f t="shared" si="126"/>
        <v>-8.8432030413094272E-3</v>
      </c>
      <c r="D1405">
        <v>2170.84</v>
      </c>
      <c r="E1405" s="31">
        <f t="shared" si="127"/>
        <v>-6.3615927475078517E-3</v>
      </c>
      <c r="G1405">
        <v>23.809999000000001</v>
      </c>
      <c r="H1405" s="35">
        <f t="shared" si="128"/>
        <v>-3.9059220456078125E-2</v>
      </c>
      <c r="J1405">
        <v>53.998455</v>
      </c>
      <c r="K1405" s="35">
        <f t="shared" si="129"/>
        <v>-3.9191621315832086E-2</v>
      </c>
      <c r="M1405">
        <v>39.439999</v>
      </c>
      <c r="N1405" s="35">
        <f t="shared" si="130"/>
        <v>-3.7271755508918668E-2</v>
      </c>
      <c r="P1405">
        <v>79.125457999999995</v>
      </c>
      <c r="Q1405" s="35">
        <f t="shared" si="131"/>
        <v>2.7678702346342161E-3</v>
      </c>
    </row>
    <row r="1406" spans="1:17" x14ac:dyDescent="0.4">
      <c r="A1406" s="87">
        <v>42584</v>
      </c>
      <c r="B1406">
        <v>51.805275000000002</v>
      </c>
      <c r="C1406" s="31">
        <f t="shared" si="126"/>
        <v>-3.095109523113323E-3</v>
      </c>
      <c r="D1406">
        <v>2157.0300000000002</v>
      </c>
      <c r="E1406" s="31">
        <f t="shared" si="127"/>
        <v>3.1339387954732955E-3</v>
      </c>
      <c r="G1406">
        <v>22.879999000000002</v>
      </c>
      <c r="H1406" s="35">
        <f t="shared" si="128"/>
        <v>2.7972072900877224E-2</v>
      </c>
      <c r="J1406">
        <v>51.882168</v>
      </c>
      <c r="K1406" s="35">
        <f t="shared" si="129"/>
        <v>-7.4995902252966281E-3</v>
      </c>
      <c r="M1406">
        <v>37.970001000000003</v>
      </c>
      <c r="N1406" s="35">
        <f t="shared" si="130"/>
        <v>2.4756359632437015E-2</v>
      </c>
      <c r="P1406">
        <v>79.344466999999995</v>
      </c>
      <c r="Q1406" s="35">
        <f t="shared" si="131"/>
        <v>2.400041328655038E-4</v>
      </c>
    </row>
    <row r="1407" spans="1:17" x14ac:dyDescent="0.4">
      <c r="A1407" s="87">
        <v>42585</v>
      </c>
      <c r="B1407">
        <v>51.644931999999997</v>
      </c>
      <c r="C1407" s="31">
        <f t="shared" si="126"/>
        <v>7.3037176232510479E-4</v>
      </c>
      <c r="D1407">
        <v>2163.79</v>
      </c>
      <c r="E1407" s="31">
        <f t="shared" si="127"/>
        <v>2.1258994634416298E-4</v>
      </c>
      <c r="G1407">
        <v>23.52</v>
      </c>
      <c r="H1407" s="35">
        <f t="shared" si="128"/>
        <v>-4.2517006802720182E-3</v>
      </c>
      <c r="J1407">
        <v>51.493073000000003</v>
      </c>
      <c r="K1407" s="35">
        <f t="shared" si="129"/>
        <v>-4.6072993157740653E-3</v>
      </c>
      <c r="M1407">
        <v>38.909999999999997</v>
      </c>
      <c r="N1407" s="35">
        <f t="shared" si="130"/>
        <v>1.0280390645079345E-3</v>
      </c>
      <c r="P1407">
        <v>79.363510000000005</v>
      </c>
      <c r="Q1407" s="35">
        <f t="shared" si="131"/>
        <v>-2.1235804716802528E-2</v>
      </c>
    </row>
    <row r="1408" spans="1:17" x14ac:dyDescent="0.4">
      <c r="A1408" s="87">
        <v>42586</v>
      </c>
      <c r="B1408">
        <v>51.682651999999997</v>
      </c>
      <c r="C1408" s="31">
        <f t="shared" si="126"/>
        <v>1.9346627181592892E-2</v>
      </c>
      <c r="D1408">
        <v>2164.25</v>
      </c>
      <c r="E1408" s="31">
        <f t="shared" si="127"/>
        <v>8.6034423010280196E-3</v>
      </c>
      <c r="G1408">
        <v>23.42</v>
      </c>
      <c r="H1408" s="35">
        <f t="shared" si="128"/>
        <v>4.269854824935861E-3</v>
      </c>
      <c r="J1408">
        <v>51.255828999999999</v>
      </c>
      <c r="K1408" s="35">
        <f t="shared" si="129"/>
        <v>1.0368459751182651E-2</v>
      </c>
      <c r="M1408">
        <v>38.950001</v>
      </c>
      <c r="N1408" s="35">
        <f t="shared" si="130"/>
        <v>2.7727804166166676E-2</v>
      </c>
      <c r="P1408">
        <v>77.678162</v>
      </c>
      <c r="Q1408" s="35">
        <f t="shared" si="131"/>
        <v>2.4515126915592394E-3</v>
      </c>
    </row>
    <row r="1409" spans="1:17" x14ac:dyDescent="0.4">
      <c r="A1409" s="87">
        <v>42587</v>
      </c>
      <c r="B1409">
        <v>52.682537000000004</v>
      </c>
      <c r="C1409" s="31">
        <f t="shared" si="126"/>
        <v>2.3276593532311146E-3</v>
      </c>
      <c r="D1409">
        <v>2182.87</v>
      </c>
      <c r="E1409" s="31">
        <f t="shared" si="127"/>
        <v>-9.0706272018032145E-4</v>
      </c>
      <c r="G1409">
        <v>23.52</v>
      </c>
      <c r="H1409" s="35">
        <f t="shared" si="128"/>
        <v>5.5272108843536991E-3</v>
      </c>
      <c r="J1409">
        <v>51.787272999999999</v>
      </c>
      <c r="K1409" s="35">
        <f t="shared" si="129"/>
        <v>-1.282805526369315E-3</v>
      </c>
      <c r="M1409">
        <v>40.029998999999997</v>
      </c>
      <c r="N1409" s="35">
        <f t="shared" si="130"/>
        <v>-7.2444918122530969E-3</v>
      </c>
      <c r="P1409">
        <v>77.868590999999995</v>
      </c>
      <c r="Q1409" s="35">
        <f t="shared" si="131"/>
        <v>1.222765158290976E-3</v>
      </c>
    </row>
    <row r="1410" spans="1:17" x14ac:dyDescent="0.4">
      <c r="A1410" s="87">
        <v>42590</v>
      </c>
      <c r="B1410">
        <v>52.805163999999998</v>
      </c>
      <c r="C1410" s="31">
        <f t="shared" si="126"/>
        <v>-3.7512429655553944E-3</v>
      </c>
      <c r="D1410">
        <v>2180.89</v>
      </c>
      <c r="E1410" s="31">
        <f t="shared" si="127"/>
        <v>3.8974913911288928E-4</v>
      </c>
      <c r="G1410">
        <v>23.65</v>
      </c>
      <c r="H1410" s="35">
        <f t="shared" si="128"/>
        <v>-8.0338689217758462E-3</v>
      </c>
      <c r="J1410">
        <v>51.720840000000003</v>
      </c>
      <c r="K1410" s="35">
        <f t="shared" si="129"/>
        <v>-1.1926623774865239E-2</v>
      </c>
      <c r="M1410">
        <v>39.740001999999997</v>
      </c>
      <c r="N1410" s="35">
        <f t="shared" si="130"/>
        <v>-1.0820356778039348E-2</v>
      </c>
      <c r="P1410">
        <v>77.963806000000005</v>
      </c>
      <c r="Q1410" s="35">
        <f t="shared" si="131"/>
        <v>5.3737884474238714E-3</v>
      </c>
    </row>
    <row r="1411" spans="1:17" x14ac:dyDescent="0.4">
      <c r="A1411" s="87">
        <v>42591</v>
      </c>
      <c r="B1411">
        <v>52.607078999999999</v>
      </c>
      <c r="C1411" s="31">
        <f t="shared" ref="C1411:C1474" si="132">(B1412-B1411)/B1411</f>
        <v>-1.1475698926374451E-2</v>
      </c>
      <c r="D1411">
        <v>2181.7399999999998</v>
      </c>
      <c r="E1411" s="31">
        <f t="shared" ref="E1411:E1474" si="133">(D1412-D1411)/D1411</f>
        <v>-2.8646859845811146E-3</v>
      </c>
      <c r="G1411">
        <v>23.459999</v>
      </c>
      <c r="H1411" s="35">
        <f t="shared" ref="H1411:H1474" si="134">(G1412-G1411)/G1411</f>
        <v>6.393947416621827E-3</v>
      </c>
      <c r="J1411">
        <v>51.103985000000002</v>
      </c>
      <c r="K1411" s="35">
        <f t="shared" ref="K1411:K1474" si="135">(J1412-J1411)/J1411</f>
        <v>2.5999146641891022E-3</v>
      </c>
      <c r="M1411">
        <v>39.310001</v>
      </c>
      <c r="N1411" s="35">
        <f t="shared" ref="N1411:N1474" si="136">(M1412-M1411)/M1411</f>
        <v>-5.59656561697865E-3</v>
      </c>
      <c r="P1411">
        <v>78.382767000000001</v>
      </c>
      <c r="Q1411" s="35">
        <f t="shared" ref="Q1411:Q1474" si="137">(P1412-P1411)/P1411</f>
        <v>3.1341123744712901E-2</v>
      </c>
    </row>
    <row r="1412" spans="1:17" x14ac:dyDescent="0.4">
      <c r="A1412" s="87">
        <v>42592</v>
      </c>
      <c r="B1412">
        <v>52.003376000000003</v>
      </c>
      <c r="C1412" s="31">
        <f t="shared" si="132"/>
        <v>2.9022173483506126E-2</v>
      </c>
      <c r="D1412">
        <v>2175.4899999999998</v>
      </c>
      <c r="E1412" s="31">
        <f t="shared" si="133"/>
        <v>4.7345655461529046E-3</v>
      </c>
      <c r="G1412">
        <v>23.610001</v>
      </c>
      <c r="H1412" s="35">
        <f t="shared" si="134"/>
        <v>4.9555271090416221E-2</v>
      </c>
      <c r="J1412">
        <v>51.236851000000001</v>
      </c>
      <c r="K1412" s="35">
        <f t="shared" si="135"/>
        <v>1.759557783908303E-2</v>
      </c>
      <c r="M1412">
        <v>39.090000000000003</v>
      </c>
      <c r="N1412" s="35">
        <f t="shared" si="136"/>
        <v>4.7326656433870469E-2</v>
      </c>
      <c r="P1412">
        <v>80.839371</v>
      </c>
      <c r="Q1412" s="35">
        <f t="shared" si="137"/>
        <v>1.0836291638142422E-2</v>
      </c>
    </row>
    <row r="1413" spans="1:17" x14ac:dyDescent="0.4">
      <c r="A1413" s="87">
        <v>42593</v>
      </c>
      <c r="B1413">
        <v>53.512627000000002</v>
      </c>
      <c r="C1413" s="31">
        <f t="shared" si="132"/>
        <v>-4.9356388352977112E-3</v>
      </c>
      <c r="D1413">
        <v>2185.79</v>
      </c>
      <c r="E1413" s="31">
        <f t="shared" si="133"/>
        <v>-7.9605085575457004E-4</v>
      </c>
      <c r="G1413">
        <v>24.780000999999999</v>
      </c>
      <c r="H1413" s="35">
        <f t="shared" si="134"/>
        <v>2.1791726319946546E-2</v>
      </c>
      <c r="J1413">
        <v>52.138393000000001</v>
      </c>
      <c r="K1413" s="35">
        <f t="shared" si="135"/>
        <v>1.8239917751202645E-4</v>
      </c>
      <c r="M1413">
        <v>40.939999</v>
      </c>
      <c r="N1413" s="35">
        <f t="shared" si="136"/>
        <v>3.6639229033689803E-3</v>
      </c>
      <c r="P1413">
        <v>81.715369999999993</v>
      </c>
      <c r="Q1413" s="35">
        <f t="shared" si="137"/>
        <v>9.4382244123720448E-3</v>
      </c>
    </row>
    <row r="1414" spans="1:17" x14ac:dyDescent="0.4">
      <c r="A1414" s="87">
        <v>42594</v>
      </c>
      <c r="B1414">
        <v>53.248508000000001</v>
      </c>
      <c r="C1414" s="31">
        <f t="shared" si="132"/>
        <v>5.6687034310895943E-3</v>
      </c>
      <c r="D1414">
        <v>2184.0500000000002</v>
      </c>
      <c r="E1414" s="31">
        <f t="shared" si="133"/>
        <v>2.7929763512739673E-3</v>
      </c>
      <c r="G1414">
        <v>25.32</v>
      </c>
      <c r="H1414" s="35">
        <f t="shared" si="134"/>
        <v>-5.5292259083728505E-3</v>
      </c>
      <c r="J1414">
        <v>52.147902999999999</v>
      </c>
      <c r="K1414" s="35">
        <f t="shared" si="135"/>
        <v>2.4749643336569035E-2</v>
      </c>
      <c r="M1414">
        <v>41.09</v>
      </c>
      <c r="N1414" s="35">
        <f t="shared" si="136"/>
        <v>2.798739352640529E-2</v>
      </c>
      <c r="P1414">
        <v>82.486618000000007</v>
      </c>
      <c r="Q1414" s="35">
        <f t="shared" si="137"/>
        <v>9.1192125248727926E-3</v>
      </c>
    </row>
    <row r="1415" spans="1:17" x14ac:dyDescent="0.4">
      <c r="A1415" s="87">
        <v>42597</v>
      </c>
      <c r="B1415">
        <v>53.550358000000003</v>
      </c>
      <c r="C1415" s="31">
        <f t="shared" si="132"/>
        <v>1.9376154310675956E-3</v>
      </c>
      <c r="D1415">
        <v>2190.15</v>
      </c>
      <c r="E1415" s="31">
        <f t="shared" si="133"/>
        <v>-5.479076775563317E-3</v>
      </c>
      <c r="G1415">
        <v>25.18</v>
      </c>
      <c r="H1415" s="35">
        <f t="shared" si="134"/>
        <v>-1.7077045274026995E-2</v>
      </c>
      <c r="J1415">
        <v>53.438544999999998</v>
      </c>
      <c r="K1415" s="35">
        <f t="shared" si="135"/>
        <v>7.481191712835818E-3</v>
      </c>
      <c r="M1415">
        <v>42.240001999999997</v>
      </c>
      <c r="N1415" s="35">
        <f t="shared" si="136"/>
        <v>2.130681717297348E-3</v>
      </c>
      <c r="P1415">
        <v>83.238831000000005</v>
      </c>
      <c r="Q1415" s="35">
        <f t="shared" si="137"/>
        <v>3.889446741509337E-3</v>
      </c>
    </row>
    <row r="1416" spans="1:17" x14ac:dyDescent="0.4">
      <c r="A1416" s="87">
        <v>42598</v>
      </c>
      <c r="B1416">
        <v>53.654117999999997</v>
      </c>
      <c r="C1416" s="31">
        <f t="shared" si="132"/>
        <v>-3.5158531540847534E-4</v>
      </c>
      <c r="D1416">
        <v>2178.15</v>
      </c>
      <c r="E1416" s="31">
        <f t="shared" si="133"/>
        <v>1.8685581801068378E-3</v>
      </c>
      <c r="G1416">
        <v>24.75</v>
      </c>
      <c r="H1416" s="35">
        <f t="shared" si="134"/>
        <v>-7.6768080808080306E-3</v>
      </c>
      <c r="J1416">
        <v>53.838329000000002</v>
      </c>
      <c r="K1416" s="35">
        <f t="shared" si="135"/>
        <v>-5.4808907609298334E-3</v>
      </c>
      <c r="M1416">
        <v>42.330002</v>
      </c>
      <c r="N1416" s="35">
        <f t="shared" si="136"/>
        <v>-1.5591872639174472E-2</v>
      </c>
      <c r="P1416">
        <v>83.562584000000001</v>
      </c>
      <c r="Q1416" s="35">
        <f t="shared" si="137"/>
        <v>7.5204232554608964E-3</v>
      </c>
    </row>
    <row r="1417" spans="1:17" x14ac:dyDescent="0.4">
      <c r="A1417" s="87">
        <v>42599</v>
      </c>
      <c r="B1417">
        <v>53.635254000000003</v>
      </c>
      <c r="C1417" s="31">
        <f t="shared" si="132"/>
        <v>6.1556154838009582E-3</v>
      </c>
      <c r="D1417">
        <v>2182.2199999999998</v>
      </c>
      <c r="E1417" s="31">
        <f t="shared" si="133"/>
        <v>2.1995949079378716E-3</v>
      </c>
      <c r="G1417">
        <v>24.559999000000001</v>
      </c>
      <c r="H1417" s="35">
        <f t="shared" si="134"/>
        <v>1.4658021769463445E-2</v>
      </c>
      <c r="J1417">
        <v>53.543247000000001</v>
      </c>
      <c r="K1417" s="35">
        <f t="shared" si="135"/>
        <v>7.4665624966673535E-3</v>
      </c>
      <c r="M1417">
        <v>41.669998</v>
      </c>
      <c r="N1417" s="35">
        <f t="shared" si="136"/>
        <v>9.3593237033512723E-3</v>
      </c>
      <c r="P1417">
        <v>84.191010000000006</v>
      </c>
      <c r="Q1417" s="35">
        <f t="shared" si="137"/>
        <v>2.0357755537080773E-3</v>
      </c>
    </row>
    <row r="1418" spans="1:17" x14ac:dyDescent="0.4">
      <c r="A1418" s="87">
        <v>42600</v>
      </c>
      <c r="B1418">
        <v>53.965412000000001</v>
      </c>
      <c r="C1418" s="31">
        <f t="shared" si="132"/>
        <v>2.9540291474101893E-2</v>
      </c>
      <c r="D1418">
        <v>2187.02</v>
      </c>
      <c r="E1418" s="31">
        <f t="shared" si="133"/>
        <v>-1.4403160464925291E-3</v>
      </c>
      <c r="G1418">
        <v>24.92</v>
      </c>
      <c r="H1418" s="35">
        <f t="shared" si="134"/>
        <v>4.8154494382021858E-3</v>
      </c>
      <c r="J1418">
        <v>53.943030999999998</v>
      </c>
      <c r="K1418" s="35">
        <f t="shared" si="135"/>
        <v>1.129367387605637E-2</v>
      </c>
      <c r="M1418">
        <v>42.060001</v>
      </c>
      <c r="N1418" s="35">
        <f t="shared" si="136"/>
        <v>2.2586708925660826E-2</v>
      </c>
      <c r="P1418">
        <v>84.362403999999998</v>
      </c>
      <c r="Q1418" s="35">
        <f t="shared" si="137"/>
        <v>5.6431535545145551E-4</v>
      </c>
    </row>
    <row r="1419" spans="1:17" x14ac:dyDescent="0.4">
      <c r="A1419" s="87">
        <v>42601</v>
      </c>
      <c r="B1419">
        <v>55.559565999999997</v>
      </c>
      <c r="C1419" s="31">
        <f t="shared" si="132"/>
        <v>-4.0747978484928973E-3</v>
      </c>
      <c r="D1419">
        <v>2183.87</v>
      </c>
      <c r="E1419" s="31">
        <f t="shared" si="133"/>
        <v>-5.6322033820695291E-4</v>
      </c>
      <c r="G1419">
        <v>25.040001</v>
      </c>
      <c r="H1419" s="35">
        <f t="shared" si="134"/>
        <v>-6.3898559748459529E-3</v>
      </c>
      <c r="J1419">
        <v>54.552245999999997</v>
      </c>
      <c r="K1419" s="35">
        <f t="shared" si="135"/>
        <v>-9.2479602031416558E-3</v>
      </c>
      <c r="M1419">
        <v>43.009998000000003</v>
      </c>
      <c r="N1419" s="35">
        <f t="shared" si="136"/>
        <v>-6.974657380827171E-4</v>
      </c>
      <c r="P1419">
        <v>84.410010999999997</v>
      </c>
      <c r="Q1419" s="35">
        <f t="shared" si="137"/>
        <v>-1.692042191535786E-2</v>
      </c>
    </row>
    <row r="1420" spans="1:17" x14ac:dyDescent="0.4">
      <c r="A1420" s="87">
        <v>42604</v>
      </c>
      <c r="B1420">
        <v>55.333171999999998</v>
      </c>
      <c r="C1420" s="31">
        <f t="shared" si="132"/>
        <v>1.6365300727744274E-2</v>
      </c>
      <c r="D1420">
        <v>2182.64</v>
      </c>
      <c r="E1420" s="31">
        <f t="shared" si="133"/>
        <v>1.951764835245491E-3</v>
      </c>
      <c r="G1420">
        <v>24.879999000000002</v>
      </c>
      <c r="H1420" s="35">
        <f t="shared" si="134"/>
        <v>1.2057918491073821E-2</v>
      </c>
      <c r="J1420">
        <v>54.047749000000003</v>
      </c>
      <c r="K1420" s="35">
        <f t="shared" si="135"/>
        <v>6.8685006659573835E-3</v>
      </c>
      <c r="M1420">
        <v>42.98</v>
      </c>
      <c r="N1420" s="35">
        <f t="shared" si="136"/>
        <v>1.4192647743136496E-2</v>
      </c>
      <c r="P1420">
        <v>82.981757999999999</v>
      </c>
      <c r="Q1420" s="35">
        <f t="shared" si="137"/>
        <v>-1.6064735577185475E-3</v>
      </c>
    </row>
    <row r="1421" spans="1:17" x14ac:dyDescent="0.4">
      <c r="A1421" s="87">
        <v>42605</v>
      </c>
      <c r="B1421">
        <v>56.238715999999997</v>
      </c>
      <c r="C1421" s="31">
        <f t="shared" si="132"/>
        <v>1.0063938870866164E-2</v>
      </c>
      <c r="D1421">
        <v>2186.9</v>
      </c>
      <c r="E1421" s="31">
        <f t="shared" si="133"/>
        <v>-5.2402944807718854E-3</v>
      </c>
      <c r="G1421">
        <v>25.18</v>
      </c>
      <c r="H1421" s="35">
        <f t="shared" si="134"/>
        <v>-1.1119936457506002E-2</v>
      </c>
      <c r="J1421">
        <v>54.418976000000001</v>
      </c>
      <c r="K1421" s="35">
        <f t="shared" si="135"/>
        <v>-2.9736502208347008E-3</v>
      </c>
      <c r="M1421">
        <v>43.59</v>
      </c>
      <c r="N1421" s="35">
        <f t="shared" si="136"/>
        <v>-1.0094012388162486E-2</v>
      </c>
      <c r="P1421">
        <v>82.84845</v>
      </c>
      <c r="Q1421" s="35">
        <f t="shared" si="137"/>
        <v>-1.2182497077495035E-2</v>
      </c>
    </row>
    <row r="1422" spans="1:17" x14ac:dyDescent="0.4">
      <c r="A1422" s="87">
        <v>42606</v>
      </c>
      <c r="B1422">
        <v>56.804698999999999</v>
      </c>
      <c r="C1422" s="31">
        <f t="shared" si="132"/>
        <v>-1.6273636094788574E-2</v>
      </c>
      <c r="D1422">
        <v>2175.44</v>
      </c>
      <c r="E1422" s="31">
        <f t="shared" si="133"/>
        <v>-1.3652410546833075E-3</v>
      </c>
      <c r="G1422">
        <v>24.9</v>
      </c>
      <c r="H1422" s="35">
        <f t="shared" si="134"/>
        <v>4.0160642570287404E-4</v>
      </c>
      <c r="J1422">
        <v>54.257153000000002</v>
      </c>
      <c r="K1422" s="35">
        <f t="shared" si="135"/>
        <v>4.7370528269332461E-3</v>
      </c>
      <c r="M1422">
        <v>43.150002000000001</v>
      </c>
      <c r="N1422" s="35">
        <f t="shared" si="136"/>
        <v>-2.1321018710497481E-2</v>
      </c>
      <c r="P1422">
        <v>81.839149000000006</v>
      </c>
      <c r="Q1422" s="35">
        <f t="shared" si="137"/>
        <v>-4.770186454407065E-3</v>
      </c>
    </row>
    <row r="1423" spans="1:17" x14ac:dyDescent="0.4">
      <c r="A1423" s="87">
        <v>42607</v>
      </c>
      <c r="B1423">
        <v>55.880279999999999</v>
      </c>
      <c r="C1423" s="31">
        <f t="shared" si="132"/>
        <v>-4.0513576524670164E-3</v>
      </c>
      <c r="D1423">
        <v>2172.4699999999998</v>
      </c>
      <c r="E1423" s="31">
        <f t="shared" si="133"/>
        <v>-1.578848039328431E-3</v>
      </c>
      <c r="G1423">
        <v>24.91</v>
      </c>
      <c r="H1423" s="35">
        <f t="shared" si="134"/>
        <v>-7.6274989963869434E-3</v>
      </c>
      <c r="J1423">
        <v>54.514172000000002</v>
      </c>
      <c r="K1423" s="35">
        <f t="shared" si="135"/>
        <v>-5.2382892287165484E-3</v>
      </c>
      <c r="M1423">
        <v>42.23</v>
      </c>
      <c r="N1423" s="35">
        <f t="shared" si="136"/>
        <v>-2.6048070092350678E-3</v>
      </c>
      <c r="P1423">
        <v>81.448761000000005</v>
      </c>
      <c r="Q1423" s="35">
        <f t="shared" si="137"/>
        <v>-2.3381202815350726E-3</v>
      </c>
    </row>
    <row r="1424" spans="1:17" x14ac:dyDescent="0.4">
      <c r="A1424" s="87">
        <v>42608</v>
      </c>
      <c r="B1424">
        <v>55.653888999999999</v>
      </c>
      <c r="C1424" s="31">
        <f t="shared" si="132"/>
        <v>-6.271098143743329E-3</v>
      </c>
      <c r="D1424">
        <v>2169.04</v>
      </c>
      <c r="E1424" s="31">
        <f t="shared" si="133"/>
        <v>5.2281193523402731E-3</v>
      </c>
      <c r="G1424">
        <v>24.719999000000001</v>
      </c>
      <c r="H1424" s="35">
        <f t="shared" si="134"/>
        <v>8.4951864277987357E-3</v>
      </c>
      <c r="J1424">
        <v>54.228611000000001</v>
      </c>
      <c r="K1424" s="35">
        <f t="shared" si="135"/>
        <v>7.8985795892872485E-3</v>
      </c>
      <c r="M1424">
        <v>42.119999</v>
      </c>
      <c r="N1424" s="35">
        <f t="shared" si="136"/>
        <v>-2.3736942633837812E-4</v>
      </c>
      <c r="P1424">
        <v>81.258324000000002</v>
      </c>
      <c r="Q1424" s="35">
        <f t="shared" si="137"/>
        <v>1.5233762389683669E-3</v>
      </c>
    </row>
    <row r="1425" spans="1:17" x14ac:dyDescent="0.4">
      <c r="A1425" s="87">
        <v>42611</v>
      </c>
      <c r="B1425">
        <v>55.304878000000002</v>
      </c>
      <c r="C1425" s="31">
        <f t="shared" si="132"/>
        <v>-1.074552591907001E-2</v>
      </c>
      <c r="D1425">
        <v>2180.38</v>
      </c>
      <c r="E1425" s="31">
        <f t="shared" si="133"/>
        <v>-1.9537878718389537E-3</v>
      </c>
      <c r="G1425">
        <v>24.93</v>
      </c>
      <c r="H1425" s="35">
        <f t="shared" si="134"/>
        <v>-8.8247492980344927E-3</v>
      </c>
      <c r="J1425">
        <v>54.656939999999999</v>
      </c>
      <c r="K1425" s="35">
        <f t="shared" si="135"/>
        <v>-3.3960170474234344E-2</v>
      </c>
      <c r="M1425">
        <v>42.110000999999997</v>
      </c>
      <c r="N1425" s="35">
        <f t="shared" si="136"/>
        <v>-1.3061030323889026E-2</v>
      </c>
      <c r="P1425">
        <v>81.382110999999995</v>
      </c>
      <c r="Q1425" s="35">
        <f t="shared" si="137"/>
        <v>-8.1901905936059595E-3</v>
      </c>
    </row>
    <row r="1426" spans="1:17" x14ac:dyDescent="0.4">
      <c r="A1426" s="87">
        <v>42612</v>
      </c>
      <c r="B1426">
        <v>54.710597999999997</v>
      </c>
      <c r="C1426" s="31">
        <f t="shared" si="132"/>
        <v>-6.2067864803817072E-3</v>
      </c>
      <c r="D1426">
        <v>2176.12</v>
      </c>
      <c r="E1426" s="31">
        <f t="shared" si="133"/>
        <v>-2.375788099920994E-3</v>
      </c>
      <c r="G1426">
        <v>24.709999</v>
      </c>
      <c r="H1426" s="35">
        <f t="shared" si="134"/>
        <v>-1.6187778882548663E-2</v>
      </c>
      <c r="J1426">
        <v>52.800781000000001</v>
      </c>
      <c r="K1426" s="35">
        <f t="shared" si="135"/>
        <v>1.2619245158513825E-2</v>
      </c>
      <c r="M1426">
        <v>41.560001</v>
      </c>
      <c r="N1426" s="35">
        <f t="shared" si="136"/>
        <v>-4.6438882424473464E-2</v>
      </c>
      <c r="P1426">
        <v>80.715575999999999</v>
      </c>
      <c r="Q1426" s="35">
        <f t="shared" si="137"/>
        <v>-1.9228320937708484E-2</v>
      </c>
    </row>
    <row r="1427" spans="1:17" x14ac:dyDescent="0.4">
      <c r="A1427" s="87">
        <v>42613</v>
      </c>
      <c r="B1427">
        <v>54.371020999999999</v>
      </c>
      <c r="C1427" s="31">
        <f t="shared" si="132"/>
        <v>1.8441128777037279E-2</v>
      </c>
      <c r="D1427">
        <v>2170.9499999999998</v>
      </c>
      <c r="E1427" s="31">
        <f t="shared" si="133"/>
        <v>-4.1456505216467807E-5</v>
      </c>
      <c r="G1427">
        <v>24.309999000000001</v>
      </c>
      <c r="H1427" s="35">
        <f t="shared" si="134"/>
        <v>6.1703005417646697E-3</v>
      </c>
      <c r="J1427">
        <v>53.467086999999999</v>
      </c>
      <c r="K1427" s="35">
        <f t="shared" si="135"/>
        <v>1.5132842378340144E-2</v>
      </c>
      <c r="M1427">
        <v>39.630001</v>
      </c>
      <c r="N1427" s="35">
        <f t="shared" si="136"/>
        <v>3.0279837742118645E-3</v>
      </c>
      <c r="P1427">
        <v>79.163550999999998</v>
      </c>
      <c r="Q1427" s="35">
        <f t="shared" si="137"/>
        <v>-2.2852436217774301E-3</v>
      </c>
    </row>
    <row r="1428" spans="1:17" x14ac:dyDescent="0.4">
      <c r="A1428" s="87">
        <v>42614</v>
      </c>
      <c r="B1428">
        <v>55.373683999999997</v>
      </c>
      <c r="C1428" s="31">
        <f t="shared" si="132"/>
        <v>-8.8827573762294051E-3</v>
      </c>
      <c r="D1428">
        <v>2170.86</v>
      </c>
      <c r="E1428" s="31">
        <f t="shared" si="133"/>
        <v>4.2011000248748835E-3</v>
      </c>
      <c r="G1428">
        <v>24.459999</v>
      </c>
      <c r="H1428" s="35">
        <f t="shared" si="134"/>
        <v>-3.6793950809238117E-3</v>
      </c>
      <c r="J1428">
        <v>54.276195999999999</v>
      </c>
      <c r="K1428" s="35">
        <f t="shared" si="135"/>
        <v>-2.4553489341809526E-3</v>
      </c>
      <c r="M1428">
        <v>39.75</v>
      </c>
      <c r="N1428" s="35">
        <f t="shared" si="136"/>
        <v>-2.9937081761006297E-2</v>
      </c>
      <c r="P1428">
        <v>78.982642999999996</v>
      </c>
      <c r="Q1428" s="35">
        <f t="shared" si="137"/>
        <v>-2.0976558102772047E-2</v>
      </c>
    </row>
    <row r="1429" spans="1:17" x14ac:dyDescent="0.4">
      <c r="A1429" s="87">
        <v>42615</v>
      </c>
      <c r="B1429">
        <v>54.881813000000001</v>
      </c>
      <c r="C1429" s="31">
        <f t="shared" si="132"/>
        <v>-1.0513701506180176E-2</v>
      </c>
      <c r="D1429">
        <v>2179.98</v>
      </c>
      <c r="E1429" s="31">
        <f t="shared" si="133"/>
        <v>2.9816787309975322E-3</v>
      </c>
      <c r="G1429">
        <v>24.370000999999998</v>
      </c>
      <c r="H1429" s="35">
        <f t="shared" si="134"/>
        <v>-2.8724660290329407E-3</v>
      </c>
      <c r="J1429">
        <v>54.142929000000002</v>
      </c>
      <c r="K1429" s="35">
        <f t="shared" si="135"/>
        <v>-1.4416157648213038E-2</v>
      </c>
      <c r="M1429">
        <v>38.560001</v>
      </c>
      <c r="N1429" s="35">
        <f t="shared" si="136"/>
        <v>9.5954095021937354E-3</v>
      </c>
      <c r="P1429">
        <v>77.325858999999994</v>
      </c>
      <c r="Q1429" s="35">
        <f t="shared" si="137"/>
        <v>1.9332523677493264E-2</v>
      </c>
    </row>
    <row r="1430" spans="1:17" x14ac:dyDescent="0.4">
      <c r="A1430" s="87">
        <v>42619</v>
      </c>
      <c r="B1430">
        <v>54.304802000000002</v>
      </c>
      <c r="C1430" s="31">
        <f t="shared" si="132"/>
        <v>5.3998171285110337E-3</v>
      </c>
      <c r="D1430">
        <v>2186.48</v>
      </c>
      <c r="E1430" s="31">
        <f t="shared" si="133"/>
        <v>-1.4635395704518849E-4</v>
      </c>
      <c r="G1430">
        <v>24.299999</v>
      </c>
      <c r="H1430" s="35">
        <f t="shared" si="134"/>
        <v>8.2308645362498176E-4</v>
      </c>
      <c r="J1430">
        <v>53.362395999999997</v>
      </c>
      <c r="K1430" s="35">
        <f t="shared" si="135"/>
        <v>8.7406682413586918E-3</v>
      </c>
      <c r="M1430">
        <v>38.93</v>
      </c>
      <c r="N1430" s="35">
        <f t="shared" si="136"/>
        <v>2.5430208065759054E-2</v>
      </c>
      <c r="P1430">
        <v>78.820762999999999</v>
      </c>
      <c r="Q1430" s="35">
        <f t="shared" si="137"/>
        <v>1.0509819601720854E-2</v>
      </c>
    </row>
    <row r="1431" spans="1:17" x14ac:dyDescent="0.4">
      <c r="A1431" s="87">
        <v>42620</v>
      </c>
      <c r="B1431">
        <v>54.598038000000003</v>
      </c>
      <c r="C1431" s="31">
        <f t="shared" si="132"/>
        <v>-2.6853858741224423E-2</v>
      </c>
      <c r="D1431">
        <v>2186.16</v>
      </c>
      <c r="E1431" s="31">
        <f t="shared" si="133"/>
        <v>-2.2230760786034294E-3</v>
      </c>
      <c r="G1431">
        <v>24.32</v>
      </c>
      <c r="H1431" s="35">
        <f t="shared" si="134"/>
        <v>-8.634827302631572E-3</v>
      </c>
      <c r="J1431">
        <v>53.828819000000003</v>
      </c>
      <c r="K1431" s="35">
        <f t="shared" si="135"/>
        <v>-1.4146864340456805E-2</v>
      </c>
      <c r="M1431">
        <v>39.919998</v>
      </c>
      <c r="N1431" s="35">
        <f t="shared" si="136"/>
        <v>-1.4278557829587073E-2</v>
      </c>
      <c r="P1431">
        <v>79.649154999999993</v>
      </c>
      <c r="Q1431" s="35">
        <f t="shared" si="137"/>
        <v>-1.5182320515515687E-2</v>
      </c>
    </row>
    <row r="1432" spans="1:17" x14ac:dyDescent="0.4">
      <c r="A1432" s="87">
        <v>42621</v>
      </c>
      <c r="B1432">
        <v>53.131869999999999</v>
      </c>
      <c r="C1432" s="31">
        <f t="shared" si="132"/>
        <v>-1.4954621397665858E-2</v>
      </c>
      <c r="D1432">
        <v>2181.3000000000002</v>
      </c>
      <c r="E1432" s="31">
        <f t="shared" si="133"/>
        <v>-2.4522073992573341E-2</v>
      </c>
      <c r="G1432">
        <v>24.110001</v>
      </c>
      <c r="H1432" s="35">
        <f t="shared" si="134"/>
        <v>-2.6130276809196318E-2</v>
      </c>
      <c r="J1432">
        <v>53.067309999999999</v>
      </c>
      <c r="K1432" s="35">
        <f t="shared" si="135"/>
        <v>-2.5291634341367639E-2</v>
      </c>
      <c r="M1432">
        <v>39.349997999999999</v>
      </c>
      <c r="N1432" s="35">
        <f t="shared" si="136"/>
        <v>-2.5158756043647128E-2</v>
      </c>
      <c r="P1432">
        <v>78.439896000000005</v>
      </c>
      <c r="Q1432" s="35">
        <f t="shared" si="137"/>
        <v>-1.6751628533520788E-2</v>
      </c>
    </row>
    <row r="1433" spans="1:17" x14ac:dyDescent="0.4">
      <c r="A1433" s="87">
        <v>42622</v>
      </c>
      <c r="B1433">
        <v>52.337302999999999</v>
      </c>
      <c r="C1433" s="31">
        <f t="shared" si="132"/>
        <v>1.2289953114320755E-2</v>
      </c>
      <c r="D1433">
        <v>2127.81</v>
      </c>
      <c r="E1433" s="31">
        <f t="shared" si="133"/>
        <v>1.4677062331693158E-2</v>
      </c>
      <c r="G1433">
        <v>23.48</v>
      </c>
      <c r="H1433" s="35">
        <f t="shared" si="134"/>
        <v>1.0221422487223209E-2</v>
      </c>
      <c r="J1433">
        <v>51.725150999999997</v>
      </c>
      <c r="K1433" s="35">
        <f t="shared" si="135"/>
        <v>1.4169992466527568E-2</v>
      </c>
      <c r="M1433">
        <v>38.360000999999997</v>
      </c>
      <c r="N1433" s="35">
        <f t="shared" si="136"/>
        <v>2.3461860702245714E-2</v>
      </c>
      <c r="P1433">
        <v>77.125900000000001</v>
      </c>
      <c r="Q1433" s="35">
        <f t="shared" si="137"/>
        <v>2.1728459570650043E-2</v>
      </c>
    </row>
    <row r="1434" spans="1:17" x14ac:dyDescent="0.4">
      <c r="A1434" s="87">
        <v>42625</v>
      </c>
      <c r="B1434">
        <v>52.980525999999998</v>
      </c>
      <c r="C1434" s="31">
        <f t="shared" si="132"/>
        <v>-1.1426481496238716E-2</v>
      </c>
      <c r="D1434">
        <v>2159.04</v>
      </c>
      <c r="E1434" s="31">
        <f t="shared" si="133"/>
        <v>-1.483066548095449E-2</v>
      </c>
      <c r="G1434">
        <v>23.719999000000001</v>
      </c>
      <c r="H1434" s="35">
        <f t="shared" si="134"/>
        <v>-2.6559824053955544E-2</v>
      </c>
      <c r="J1434">
        <v>52.458095999999998</v>
      </c>
      <c r="K1434" s="35">
        <f t="shared" si="135"/>
        <v>-2.2681627636656793E-2</v>
      </c>
      <c r="M1434">
        <v>39.259998000000003</v>
      </c>
      <c r="N1434" s="35">
        <f t="shared" si="136"/>
        <v>-2.3688131619364897E-2</v>
      </c>
      <c r="P1434">
        <v>78.801727</v>
      </c>
      <c r="Q1434" s="35">
        <f t="shared" si="137"/>
        <v>5.4373808330368941E-3</v>
      </c>
    </row>
    <row r="1435" spans="1:17" x14ac:dyDescent="0.4">
      <c r="A1435" s="87">
        <v>42626</v>
      </c>
      <c r="B1435">
        <v>52.375145000000003</v>
      </c>
      <c r="C1435" s="31">
        <f t="shared" si="132"/>
        <v>-4.3344223677090742E-3</v>
      </c>
      <c r="D1435">
        <v>2127.02</v>
      </c>
      <c r="E1435" s="31">
        <f t="shared" si="133"/>
        <v>-5.8767665560267412E-4</v>
      </c>
      <c r="G1435">
        <v>23.09</v>
      </c>
      <c r="H1435" s="35">
        <f t="shared" si="134"/>
        <v>-9.5278908618450144E-3</v>
      </c>
      <c r="J1435">
        <v>51.268261000000003</v>
      </c>
      <c r="K1435" s="35">
        <f t="shared" si="135"/>
        <v>-1.6712484162473462E-3</v>
      </c>
      <c r="M1435">
        <v>38.330002</v>
      </c>
      <c r="N1435" s="35">
        <f t="shared" si="136"/>
        <v>-2.0871900815450086E-3</v>
      </c>
      <c r="P1435">
        <v>79.230202000000006</v>
      </c>
      <c r="Q1435" s="35">
        <f t="shared" si="137"/>
        <v>2.5236714655857955E-3</v>
      </c>
    </row>
    <row r="1436" spans="1:17" x14ac:dyDescent="0.4">
      <c r="A1436" s="87">
        <v>42627</v>
      </c>
      <c r="B1436">
        <v>52.148128999999997</v>
      </c>
      <c r="C1436" s="31">
        <f t="shared" si="132"/>
        <v>6.1672203042989759E-3</v>
      </c>
      <c r="D1436">
        <v>2125.77</v>
      </c>
      <c r="E1436" s="31">
        <f t="shared" si="133"/>
        <v>1.0109278049836171E-2</v>
      </c>
      <c r="G1436">
        <v>22.870000999999998</v>
      </c>
      <c r="H1436" s="35">
        <f t="shared" si="134"/>
        <v>1.6615609242868052E-2</v>
      </c>
      <c r="J1436">
        <v>51.182578999999997</v>
      </c>
      <c r="K1436" s="35">
        <f t="shared" si="135"/>
        <v>6.6952077580929737E-3</v>
      </c>
      <c r="M1436">
        <v>38.25</v>
      </c>
      <c r="N1436" s="35">
        <f t="shared" si="136"/>
        <v>8.1046013071895354E-3</v>
      </c>
      <c r="P1436">
        <v>79.430153000000004</v>
      </c>
      <c r="Q1436" s="35">
        <f t="shared" si="137"/>
        <v>1.8221090421417199E-2</v>
      </c>
    </row>
    <row r="1437" spans="1:17" x14ac:dyDescent="0.4">
      <c r="A1437" s="87">
        <v>42628</v>
      </c>
      <c r="B1437">
        <v>52.469738</v>
      </c>
      <c r="C1437" s="31">
        <f t="shared" si="132"/>
        <v>-5.2281374075090377E-3</v>
      </c>
      <c r="D1437">
        <v>2147.2600000000002</v>
      </c>
      <c r="E1437" s="31">
        <f t="shared" si="133"/>
        <v>-3.7722492851356439E-3</v>
      </c>
      <c r="G1437">
        <v>23.25</v>
      </c>
      <c r="H1437" s="35">
        <f t="shared" si="134"/>
        <v>-1.7634408602150545E-2</v>
      </c>
      <c r="J1437">
        <v>51.525257000000003</v>
      </c>
      <c r="K1437" s="35">
        <f t="shared" si="135"/>
        <v>-6.6506800732698225E-3</v>
      </c>
      <c r="M1437">
        <v>38.560001</v>
      </c>
      <c r="N1437" s="35">
        <f t="shared" si="136"/>
        <v>9.0767373164745736E-3</v>
      </c>
      <c r="P1437">
        <v>80.877457000000007</v>
      </c>
      <c r="Q1437" s="35">
        <f t="shared" si="137"/>
        <v>-1.4951842514039618E-2</v>
      </c>
    </row>
    <row r="1438" spans="1:17" x14ac:dyDescent="0.4">
      <c r="A1438" s="87">
        <v>42629</v>
      </c>
      <c r="B1438">
        <v>52.195419000000001</v>
      </c>
      <c r="C1438" s="31">
        <f t="shared" si="132"/>
        <v>-4.1680286156913068E-3</v>
      </c>
      <c r="D1438">
        <v>2139.16</v>
      </c>
      <c r="E1438" s="31">
        <f t="shared" si="133"/>
        <v>-1.8698928551377E-5</v>
      </c>
      <c r="G1438">
        <v>22.84</v>
      </c>
      <c r="H1438" s="35">
        <f t="shared" si="134"/>
        <v>1.2696978984238253E-2</v>
      </c>
      <c r="J1438">
        <v>51.182578999999997</v>
      </c>
      <c r="K1438" s="35">
        <f t="shared" si="135"/>
        <v>1.8039966294000193E-2</v>
      </c>
      <c r="M1438">
        <v>38.909999999999997</v>
      </c>
      <c r="N1438" s="35">
        <f t="shared" si="136"/>
        <v>-4.3690053970701533E-3</v>
      </c>
      <c r="P1438">
        <v>79.668189999999996</v>
      </c>
      <c r="Q1438" s="35">
        <f t="shared" si="137"/>
        <v>-4.4219279991172117E-3</v>
      </c>
    </row>
    <row r="1439" spans="1:17" x14ac:dyDescent="0.4">
      <c r="A1439" s="87">
        <v>42632</v>
      </c>
      <c r="B1439">
        <v>51.977867000000003</v>
      </c>
      <c r="C1439" s="31">
        <f t="shared" si="132"/>
        <v>-1.4560620581064831E-3</v>
      </c>
      <c r="D1439">
        <v>2139.12</v>
      </c>
      <c r="E1439" s="31">
        <f t="shared" si="133"/>
        <v>2.991884513259319E-4</v>
      </c>
      <c r="G1439">
        <v>23.129999000000002</v>
      </c>
      <c r="H1439" s="35">
        <f t="shared" si="134"/>
        <v>4.323432958211494E-3</v>
      </c>
      <c r="J1439">
        <v>52.105910999999999</v>
      </c>
      <c r="K1439" s="35">
        <f t="shared" si="135"/>
        <v>3.1969252010582865E-2</v>
      </c>
      <c r="M1439">
        <v>38.740001999999997</v>
      </c>
      <c r="N1439" s="35">
        <f t="shared" si="136"/>
        <v>-3.3557303378559467E-3</v>
      </c>
      <c r="P1439">
        <v>79.315903000000006</v>
      </c>
      <c r="Q1439" s="35">
        <f t="shared" si="137"/>
        <v>1.4405698690715266E-2</v>
      </c>
    </row>
    <row r="1440" spans="1:17" x14ac:dyDescent="0.4">
      <c r="A1440" s="87">
        <v>42633</v>
      </c>
      <c r="B1440">
        <v>51.902183999999998</v>
      </c>
      <c r="C1440" s="31">
        <f t="shared" si="132"/>
        <v>8.5658630473044936E-3</v>
      </c>
      <c r="D1440">
        <v>2139.7600000000002</v>
      </c>
      <c r="E1440" s="31">
        <f t="shared" si="133"/>
        <v>1.0917112199498855E-2</v>
      </c>
      <c r="G1440">
        <v>23.23</v>
      </c>
      <c r="H1440" s="35">
        <f t="shared" si="134"/>
        <v>-8.6526086956521697E-2</v>
      </c>
      <c r="J1440">
        <v>53.771698000000001</v>
      </c>
      <c r="K1440" s="35">
        <f t="shared" si="135"/>
        <v>1.9118496127832865E-2</v>
      </c>
      <c r="M1440">
        <v>38.610000999999997</v>
      </c>
      <c r="N1440" s="35">
        <f t="shared" si="136"/>
        <v>2.5900025229214578E-2</v>
      </c>
      <c r="P1440">
        <v>80.458504000000005</v>
      </c>
      <c r="Q1440" s="35">
        <f t="shared" si="137"/>
        <v>1.7159715025275652E-2</v>
      </c>
    </row>
    <row r="1441" spans="1:17" x14ac:dyDescent="0.4">
      <c r="A1441" s="87">
        <v>42634</v>
      </c>
      <c r="B1441">
        <v>52.346770999999997</v>
      </c>
      <c r="C1441" s="31">
        <f t="shared" si="132"/>
        <v>1.2648726699876134E-3</v>
      </c>
      <c r="D1441">
        <v>2163.12</v>
      </c>
      <c r="E1441" s="31">
        <f t="shared" si="133"/>
        <v>6.4998705573430723E-3</v>
      </c>
      <c r="G1441">
        <v>21.219999000000001</v>
      </c>
      <c r="H1441" s="35">
        <f t="shared" si="134"/>
        <v>3.3459049644629965E-2</v>
      </c>
      <c r="J1441">
        <v>54.799731999999999</v>
      </c>
      <c r="K1441" s="35">
        <f t="shared" si="135"/>
        <v>4.1687612632850604E-3</v>
      </c>
      <c r="M1441">
        <v>39.610000999999997</v>
      </c>
      <c r="N1441" s="35">
        <f t="shared" si="136"/>
        <v>7.3214085503306037E-3</v>
      </c>
      <c r="P1441">
        <v>81.839149000000006</v>
      </c>
      <c r="Q1441" s="35">
        <f t="shared" si="137"/>
        <v>9.4240471635402018E-3</v>
      </c>
    </row>
    <row r="1442" spans="1:17" x14ac:dyDescent="0.4">
      <c r="A1442" s="87">
        <v>42635</v>
      </c>
      <c r="B1442">
        <v>52.412982999999997</v>
      </c>
      <c r="C1442" s="31">
        <f t="shared" si="132"/>
        <v>-4.6924442365739606E-3</v>
      </c>
      <c r="D1442">
        <v>2177.1799999999998</v>
      </c>
      <c r="E1442" s="31">
        <f t="shared" si="133"/>
        <v>-5.7367787688660478E-3</v>
      </c>
      <c r="G1442">
        <v>21.93</v>
      </c>
      <c r="H1442" s="35">
        <f t="shared" si="134"/>
        <v>7.2959416324669471E-3</v>
      </c>
      <c r="J1442">
        <v>55.028179000000002</v>
      </c>
      <c r="K1442" s="35">
        <f t="shared" si="135"/>
        <v>-1.0724832453568898E-2</v>
      </c>
      <c r="M1442">
        <v>39.900002000000001</v>
      </c>
      <c r="N1442" s="35">
        <f t="shared" si="136"/>
        <v>-1.1278219986054144E-2</v>
      </c>
      <c r="P1442">
        <v>82.610405</v>
      </c>
      <c r="Q1442" s="35">
        <f t="shared" si="137"/>
        <v>3.8036007691767074E-3</v>
      </c>
    </row>
    <row r="1443" spans="1:17" x14ac:dyDescent="0.4">
      <c r="A1443" s="87">
        <v>42636</v>
      </c>
      <c r="B1443">
        <v>52.167037999999998</v>
      </c>
      <c r="C1443" s="31">
        <f t="shared" si="132"/>
        <v>-1.3599219491817707E-2</v>
      </c>
      <c r="D1443">
        <v>2164.69</v>
      </c>
      <c r="E1443" s="31">
        <f t="shared" si="133"/>
        <v>-8.5878347477006609E-3</v>
      </c>
      <c r="G1443">
        <v>22.09</v>
      </c>
      <c r="H1443" s="35">
        <f t="shared" si="134"/>
        <v>-3.1688546853780122E-3</v>
      </c>
      <c r="J1443">
        <v>54.438011000000003</v>
      </c>
      <c r="K1443" s="35">
        <f t="shared" si="135"/>
        <v>-2.6228401327888451E-2</v>
      </c>
      <c r="M1443">
        <v>39.450001</v>
      </c>
      <c r="N1443" s="35">
        <f t="shared" si="136"/>
        <v>-2.1546336589446498E-2</v>
      </c>
      <c r="P1443">
        <v>82.924621999999999</v>
      </c>
      <c r="Q1443" s="35">
        <f t="shared" si="137"/>
        <v>-8.3821184014561349E-3</v>
      </c>
    </row>
    <row r="1444" spans="1:17" x14ac:dyDescent="0.4">
      <c r="A1444" s="87">
        <v>42639</v>
      </c>
      <c r="B1444">
        <v>51.457607000000003</v>
      </c>
      <c r="C1444" s="31">
        <f t="shared" si="132"/>
        <v>1.727954430527626E-2</v>
      </c>
      <c r="D1444">
        <v>2146.1</v>
      </c>
      <c r="E1444" s="31">
        <f t="shared" si="133"/>
        <v>6.4442477051395216E-3</v>
      </c>
      <c r="G1444">
        <v>22.02</v>
      </c>
      <c r="H1444" s="35">
        <f t="shared" si="134"/>
        <v>6.3578564940963023E-3</v>
      </c>
      <c r="J1444">
        <v>53.010188999999997</v>
      </c>
      <c r="K1444" s="35">
        <f t="shared" si="135"/>
        <v>1.2390127490396301E-2</v>
      </c>
      <c r="M1444">
        <v>38.599997999999999</v>
      </c>
      <c r="N1444" s="35">
        <f t="shared" si="136"/>
        <v>1.5285000791968976E-2</v>
      </c>
      <c r="P1444">
        <v>82.229538000000005</v>
      </c>
      <c r="Q1444" s="35">
        <f t="shared" si="137"/>
        <v>-3.7053351801635895E-3</v>
      </c>
    </row>
    <row r="1445" spans="1:17" x14ac:dyDescent="0.4">
      <c r="A1445" s="87">
        <v>42640</v>
      </c>
      <c r="B1445">
        <v>52.346770999999997</v>
      </c>
      <c r="C1445" s="31">
        <f t="shared" si="132"/>
        <v>-3.7766512857115804E-2</v>
      </c>
      <c r="D1445">
        <v>2159.9299999999998</v>
      </c>
      <c r="E1445" s="31">
        <f t="shared" si="133"/>
        <v>5.2964679410907088E-3</v>
      </c>
      <c r="G1445">
        <v>22.16</v>
      </c>
      <c r="H1445" s="35">
        <f t="shared" si="134"/>
        <v>1.4440433212996403E-2</v>
      </c>
      <c r="J1445">
        <v>53.666992</v>
      </c>
      <c r="K1445" s="35">
        <f t="shared" si="135"/>
        <v>1.0641550396564344E-3</v>
      </c>
      <c r="M1445">
        <v>39.189999</v>
      </c>
      <c r="N1445" s="35">
        <f t="shared" si="136"/>
        <v>4.848226712126218E-3</v>
      </c>
      <c r="P1445">
        <v>81.924850000000006</v>
      </c>
      <c r="Q1445" s="35">
        <f t="shared" si="137"/>
        <v>2.0687923139315965E-2</v>
      </c>
    </row>
    <row r="1446" spans="1:17" x14ac:dyDescent="0.4">
      <c r="A1446" s="87">
        <v>42641</v>
      </c>
      <c r="B1446">
        <v>50.369816</v>
      </c>
      <c r="C1446" s="31">
        <f t="shared" si="132"/>
        <v>-2.0469719404970617E-2</v>
      </c>
      <c r="D1446">
        <v>2171.37</v>
      </c>
      <c r="E1446" s="31">
        <f t="shared" si="133"/>
        <v>-9.3213040614910318E-3</v>
      </c>
      <c r="G1446">
        <v>22.48</v>
      </c>
      <c r="H1446" s="35">
        <f t="shared" si="134"/>
        <v>-2.5355871886121008E-2</v>
      </c>
      <c r="J1446">
        <v>53.724102000000002</v>
      </c>
      <c r="K1446" s="35">
        <f t="shared" si="135"/>
        <v>-7.7958120174815258E-3</v>
      </c>
      <c r="M1446">
        <v>39.380001</v>
      </c>
      <c r="N1446" s="35">
        <f t="shared" si="136"/>
        <v>-1.9807084311653539E-2</v>
      </c>
      <c r="P1446">
        <v>83.619704999999996</v>
      </c>
      <c r="Q1446" s="35">
        <f t="shared" si="137"/>
        <v>-2.1065764343464185E-2</v>
      </c>
    </row>
    <row r="1447" spans="1:17" x14ac:dyDescent="0.4">
      <c r="A1447" s="87">
        <v>42642</v>
      </c>
      <c r="B1447">
        <v>49.338760000000001</v>
      </c>
      <c r="C1447" s="31">
        <f t="shared" si="132"/>
        <v>9.3942571722516102E-3</v>
      </c>
      <c r="D1447">
        <v>2151.13</v>
      </c>
      <c r="E1447" s="31">
        <f t="shared" si="133"/>
        <v>7.9679052405014442E-3</v>
      </c>
      <c r="G1447">
        <v>21.91</v>
      </c>
      <c r="H1447" s="35">
        <f t="shared" si="134"/>
        <v>4.5184847101779939E-2</v>
      </c>
      <c r="J1447">
        <v>53.305278999999999</v>
      </c>
      <c r="K1447" s="35">
        <f t="shared" si="135"/>
        <v>1.3214282210210383E-2</v>
      </c>
      <c r="M1447">
        <v>38.599997999999999</v>
      </c>
      <c r="N1447" s="35">
        <f t="shared" si="136"/>
        <v>2.072590780963262E-3</v>
      </c>
      <c r="P1447">
        <v>81.858192000000003</v>
      </c>
      <c r="Q1447" s="35">
        <f t="shared" si="137"/>
        <v>1.0817842153171317E-2</v>
      </c>
    </row>
    <row r="1448" spans="1:17" x14ac:dyDescent="0.4">
      <c r="A1448" s="87">
        <v>42643</v>
      </c>
      <c r="B1448">
        <v>49.802261000000001</v>
      </c>
      <c r="C1448" s="31">
        <f t="shared" si="132"/>
        <v>3.7984219230532219E-4</v>
      </c>
      <c r="D1448">
        <v>2168.27</v>
      </c>
      <c r="E1448" s="31">
        <f t="shared" si="133"/>
        <v>-3.2606640316935453E-3</v>
      </c>
      <c r="G1448">
        <v>22.9</v>
      </c>
      <c r="H1448" s="35">
        <f t="shared" si="134"/>
        <v>6.5501746724891318E-3</v>
      </c>
      <c r="J1448">
        <v>54.00967</v>
      </c>
      <c r="K1448" s="35">
        <f t="shared" si="135"/>
        <v>1.7615364063514754E-4</v>
      </c>
      <c r="M1448">
        <v>38.68</v>
      </c>
      <c r="N1448" s="35">
        <f t="shared" si="136"/>
        <v>-1.2926318510858242E-3</v>
      </c>
      <c r="P1448">
        <v>82.743720999999994</v>
      </c>
      <c r="Q1448" s="35">
        <f t="shared" si="137"/>
        <v>-4.2578457403431086E-3</v>
      </c>
    </row>
    <row r="1449" spans="1:17" x14ac:dyDescent="0.4">
      <c r="A1449" s="87">
        <v>42646</v>
      </c>
      <c r="B1449">
        <v>49.821178000000003</v>
      </c>
      <c r="C1449" s="31">
        <f t="shared" si="132"/>
        <v>-1.0062688602023912E-2</v>
      </c>
      <c r="D1449">
        <v>2161.1999999999998</v>
      </c>
      <c r="E1449" s="31">
        <f t="shared" si="133"/>
        <v>-4.9555802332037933E-3</v>
      </c>
      <c r="G1449">
        <v>23.049999</v>
      </c>
      <c r="H1449" s="35">
        <f t="shared" si="134"/>
        <v>3.4707159857144398E-3</v>
      </c>
      <c r="J1449">
        <v>54.019184000000003</v>
      </c>
      <c r="K1449" s="35">
        <f t="shared" si="135"/>
        <v>4.5815945683295792E-3</v>
      </c>
      <c r="M1449">
        <v>38.630001</v>
      </c>
      <c r="N1449" s="35">
        <f t="shared" si="136"/>
        <v>-3.6241003462568664E-3</v>
      </c>
      <c r="P1449">
        <v>82.391411000000005</v>
      </c>
      <c r="Q1449" s="35">
        <f t="shared" si="137"/>
        <v>1.3521263763767787E-2</v>
      </c>
    </row>
    <row r="1450" spans="1:17" x14ac:dyDescent="0.4">
      <c r="A1450" s="87">
        <v>42647</v>
      </c>
      <c r="B1450">
        <v>49.319842999999999</v>
      </c>
      <c r="C1450" s="31">
        <f t="shared" si="132"/>
        <v>-3.8355758756170109E-4</v>
      </c>
      <c r="D1450">
        <v>2150.4899999999998</v>
      </c>
      <c r="E1450" s="31">
        <f t="shared" si="133"/>
        <v>4.2966951717981657E-3</v>
      </c>
      <c r="G1450">
        <v>23.129999000000002</v>
      </c>
      <c r="H1450" s="35">
        <f t="shared" si="134"/>
        <v>-4.7556854628485693E-3</v>
      </c>
      <c r="J1450">
        <v>54.266677999999999</v>
      </c>
      <c r="K1450" s="35">
        <f t="shared" si="135"/>
        <v>-7.0162577484474279E-3</v>
      </c>
      <c r="M1450">
        <v>38.490001999999997</v>
      </c>
      <c r="N1450" s="35">
        <f t="shared" si="136"/>
        <v>-2.0785137917114257E-3</v>
      </c>
      <c r="P1450">
        <v>83.505447000000004</v>
      </c>
      <c r="Q1450" s="35">
        <f t="shared" si="137"/>
        <v>-2.1664215509199333E-3</v>
      </c>
    </row>
    <row r="1451" spans="1:17" x14ac:dyDescent="0.4">
      <c r="A1451" s="87">
        <v>42648</v>
      </c>
      <c r="B1451">
        <v>49.300925999999997</v>
      </c>
      <c r="C1451" s="31">
        <f t="shared" si="132"/>
        <v>-1.7267221309391818E-3</v>
      </c>
      <c r="D1451">
        <v>2159.73</v>
      </c>
      <c r="E1451" s="31">
        <f t="shared" si="133"/>
        <v>4.8154167419073849E-4</v>
      </c>
      <c r="G1451">
        <v>23.02</v>
      </c>
      <c r="H1451" s="35">
        <f t="shared" si="134"/>
        <v>-6.5160295395308909E-3</v>
      </c>
      <c r="J1451">
        <v>53.885928999999997</v>
      </c>
      <c r="K1451" s="35">
        <f t="shared" si="135"/>
        <v>1.2364637900183825E-3</v>
      </c>
      <c r="M1451">
        <v>38.409999999999997</v>
      </c>
      <c r="N1451" s="35">
        <f t="shared" si="136"/>
        <v>-1.5360583181463066E-2</v>
      </c>
      <c r="P1451">
        <v>83.324539000000001</v>
      </c>
      <c r="Q1451" s="35">
        <f t="shared" si="137"/>
        <v>-1.5883880257651296E-2</v>
      </c>
    </row>
    <row r="1452" spans="1:17" x14ac:dyDescent="0.4">
      <c r="A1452" s="87">
        <v>42649</v>
      </c>
      <c r="B1452">
        <v>49.215797000000002</v>
      </c>
      <c r="C1452" s="31">
        <f t="shared" si="132"/>
        <v>-4.6127465943506529E-3</v>
      </c>
      <c r="D1452">
        <v>2160.77</v>
      </c>
      <c r="E1452" s="31">
        <f t="shared" si="133"/>
        <v>-3.2534698278855224E-3</v>
      </c>
      <c r="G1452">
        <v>22.870000999999998</v>
      </c>
      <c r="H1452" s="35">
        <f t="shared" si="134"/>
        <v>1.311718351039867E-3</v>
      </c>
      <c r="J1452">
        <v>53.952556999999999</v>
      </c>
      <c r="K1452" s="35">
        <f t="shared" si="135"/>
        <v>2.6817209052760953E-2</v>
      </c>
      <c r="M1452">
        <v>37.82</v>
      </c>
      <c r="N1452" s="35">
        <f t="shared" si="136"/>
        <v>-1.0576679005818014E-3</v>
      </c>
      <c r="P1452">
        <v>82.001022000000006</v>
      </c>
      <c r="Q1452" s="35">
        <f t="shared" si="137"/>
        <v>8.8248656217967281E-3</v>
      </c>
    </row>
    <row r="1453" spans="1:17" x14ac:dyDescent="0.4">
      <c r="A1453" s="87">
        <v>42650</v>
      </c>
      <c r="B1453">
        <v>48.988776999999999</v>
      </c>
      <c r="C1453" s="31">
        <f t="shared" si="132"/>
        <v>0</v>
      </c>
      <c r="D1453">
        <v>2153.7399999999998</v>
      </c>
      <c r="E1453" s="31">
        <f t="shared" si="133"/>
        <v>4.6059412928208948E-3</v>
      </c>
      <c r="G1453">
        <v>22.9</v>
      </c>
      <c r="H1453" s="35">
        <f t="shared" si="134"/>
        <v>6.1135807860262714E-3</v>
      </c>
      <c r="J1453">
        <v>55.399414</v>
      </c>
      <c r="K1453" s="35">
        <f t="shared" si="135"/>
        <v>1.9243903915662417E-2</v>
      </c>
      <c r="M1453">
        <v>37.779998999999997</v>
      </c>
      <c r="N1453" s="35">
        <f t="shared" si="136"/>
        <v>1.3234515967033246E-2</v>
      </c>
      <c r="P1453">
        <v>82.724670000000003</v>
      </c>
      <c r="Q1453" s="35">
        <f t="shared" si="137"/>
        <v>1.2200810229886562E-2</v>
      </c>
    </row>
    <row r="1454" spans="1:17" x14ac:dyDescent="0.4">
      <c r="A1454" s="87">
        <v>42653</v>
      </c>
      <c r="B1454">
        <v>48.988776999999999</v>
      </c>
      <c r="C1454" s="31">
        <f t="shared" si="132"/>
        <v>5.793571862388109E-4</v>
      </c>
      <c r="D1454">
        <v>2163.66</v>
      </c>
      <c r="E1454" s="31">
        <f t="shared" si="133"/>
        <v>-1.2446502685264708E-2</v>
      </c>
      <c r="G1454">
        <v>23.040001</v>
      </c>
      <c r="H1454" s="35">
        <f t="shared" si="134"/>
        <v>-1.953129255506544E-2</v>
      </c>
      <c r="J1454">
        <v>56.465515000000003</v>
      </c>
      <c r="K1454" s="35">
        <f t="shared" si="135"/>
        <v>-2.0228275612115304E-3</v>
      </c>
      <c r="M1454">
        <v>38.279998999999997</v>
      </c>
      <c r="N1454" s="35">
        <f t="shared" si="136"/>
        <v>-4.1797284268475709E-3</v>
      </c>
      <c r="P1454">
        <v>83.733977999999993</v>
      </c>
      <c r="Q1454" s="35">
        <f t="shared" si="137"/>
        <v>-2.3766254124460685E-2</v>
      </c>
    </row>
    <row r="1455" spans="1:17" x14ac:dyDescent="0.4">
      <c r="A1455" s="87">
        <v>42654</v>
      </c>
      <c r="B1455">
        <v>49.017158999999999</v>
      </c>
      <c r="C1455" s="31">
        <f t="shared" si="132"/>
        <v>1.1964524504571939E-2</v>
      </c>
      <c r="D1455">
        <v>2136.73</v>
      </c>
      <c r="E1455" s="31">
        <f t="shared" si="133"/>
        <v>1.1466118788989804E-3</v>
      </c>
      <c r="G1455">
        <v>22.59</v>
      </c>
      <c r="H1455" s="35">
        <f t="shared" si="134"/>
        <v>2.1691013722886163E-2</v>
      </c>
      <c r="J1455">
        <v>56.351295</v>
      </c>
      <c r="K1455" s="35">
        <f t="shared" si="135"/>
        <v>1.452713730891193E-2</v>
      </c>
      <c r="M1455">
        <v>38.119999</v>
      </c>
      <c r="N1455" s="35">
        <f t="shared" si="136"/>
        <v>1.0493205941584708E-2</v>
      </c>
      <c r="P1455">
        <v>81.743934999999993</v>
      </c>
      <c r="Q1455" s="35">
        <f t="shared" si="137"/>
        <v>-1.0484080562062526E-3</v>
      </c>
    </row>
    <row r="1456" spans="1:17" x14ac:dyDescent="0.4">
      <c r="A1456" s="87">
        <v>42655</v>
      </c>
      <c r="B1456">
        <v>49.603625999999998</v>
      </c>
      <c r="C1456" s="31">
        <f t="shared" si="132"/>
        <v>-7.8185614898394016E-3</v>
      </c>
      <c r="D1456">
        <v>2139.1799999999998</v>
      </c>
      <c r="E1456" s="31">
        <f t="shared" si="133"/>
        <v>-3.0993184304264508E-3</v>
      </c>
      <c r="G1456">
        <v>23.08</v>
      </c>
      <c r="H1456" s="35">
        <f t="shared" si="134"/>
        <v>-1.4298093587521592E-2</v>
      </c>
      <c r="J1456">
        <v>57.169918000000003</v>
      </c>
      <c r="K1456" s="35">
        <f t="shared" si="135"/>
        <v>1.9978338957911219E-3</v>
      </c>
      <c r="M1456">
        <v>38.520000000000003</v>
      </c>
      <c r="N1456" s="35">
        <f t="shared" si="136"/>
        <v>-8.8265835929388203E-3</v>
      </c>
      <c r="P1456">
        <v>81.658233999999993</v>
      </c>
      <c r="Q1456" s="35">
        <f t="shared" si="137"/>
        <v>-8.0457042458202972E-3</v>
      </c>
    </row>
    <row r="1457" spans="1:17" x14ac:dyDescent="0.4">
      <c r="A1457" s="87">
        <v>42656</v>
      </c>
      <c r="B1457">
        <v>49.215797000000002</v>
      </c>
      <c r="C1457" s="31">
        <f t="shared" si="132"/>
        <v>-7.8799292836811193E-3</v>
      </c>
      <c r="D1457">
        <v>2132.5500000000002</v>
      </c>
      <c r="E1457" s="31">
        <f t="shared" si="133"/>
        <v>2.01636538416373E-4</v>
      </c>
      <c r="G1457">
        <v>22.75</v>
      </c>
      <c r="H1457" s="35">
        <f t="shared" si="134"/>
        <v>3.5164835164834415E-3</v>
      </c>
      <c r="J1457">
        <v>57.284134000000002</v>
      </c>
      <c r="K1457" s="35">
        <f t="shared" si="135"/>
        <v>-3.1570870915148003E-3</v>
      </c>
      <c r="M1457">
        <v>38.18</v>
      </c>
      <c r="N1457" s="35">
        <f t="shared" si="136"/>
        <v>8.1194866422209851E-3</v>
      </c>
      <c r="P1457">
        <v>81.001236000000006</v>
      </c>
      <c r="Q1457" s="35">
        <f t="shared" si="137"/>
        <v>1.445880406071816E-2</v>
      </c>
    </row>
    <row r="1458" spans="1:17" x14ac:dyDescent="0.4">
      <c r="A1458" s="87">
        <v>42657</v>
      </c>
      <c r="B1458">
        <v>48.827979999999997</v>
      </c>
      <c r="C1458" s="31">
        <f t="shared" si="132"/>
        <v>-1.1429799061931234E-2</v>
      </c>
      <c r="D1458">
        <v>2132.98</v>
      </c>
      <c r="E1458" s="31">
        <f t="shared" si="133"/>
        <v>-3.0380031692749197E-3</v>
      </c>
      <c r="G1458">
        <v>22.83</v>
      </c>
      <c r="H1458" s="35">
        <f t="shared" si="134"/>
        <v>-3.1099386771791498E-2</v>
      </c>
      <c r="J1458">
        <v>57.103282999999998</v>
      </c>
      <c r="K1458" s="35">
        <f t="shared" si="135"/>
        <v>-1.2835479179016738E-2</v>
      </c>
      <c r="M1458">
        <v>38.490001999999997</v>
      </c>
      <c r="N1458" s="35">
        <f t="shared" si="136"/>
        <v>-2.2343490655053668E-2</v>
      </c>
      <c r="P1458">
        <v>82.172416999999996</v>
      </c>
      <c r="Q1458" s="35">
        <f t="shared" si="137"/>
        <v>-5.0986573755033874E-3</v>
      </c>
    </row>
    <row r="1459" spans="1:17" x14ac:dyDescent="0.4">
      <c r="A1459" s="87">
        <v>42660</v>
      </c>
      <c r="B1459">
        <v>48.269886</v>
      </c>
      <c r="C1459" s="31">
        <f t="shared" si="132"/>
        <v>3.7231908938007677E-3</v>
      </c>
      <c r="D1459">
        <v>2126.5</v>
      </c>
      <c r="E1459" s="31">
        <f t="shared" si="133"/>
        <v>6.1603573947801122E-3</v>
      </c>
      <c r="G1459">
        <v>22.120000999999998</v>
      </c>
      <c r="H1459" s="35">
        <f t="shared" si="134"/>
        <v>2.4864329798176921E-2</v>
      </c>
      <c r="J1459">
        <v>56.370334999999997</v>
      </c>
      <c r="K1459" s="35">
        <f t="shared" si="135"/>
        <v>1.5028542938408995E-2</v>
      </c>
      <c r="M1459">
        <v>37.630001</v>
      </c>
      <c r="N1459" s="35">
        <f t="shared" si="136"/>
        <v>1.7804889242495625E-2</v>
      </c>
      <c r="P1459">
        <v>81.753448000000006</v>
      </c>
      <c r="Q1459" s="35">
        <f t="shared" si="137"/>
        <v>7.57056754352414E-3</v>
      </c>
    </row>
    <row r="1460" spans="1:17" x14ac:dyDescent="0.4">
      <c r="A1460" s="87">
        <v>42661</v>
      </c>
      <c r="B1460">
        <v>48.449604000000001</v>
      </c>
      <c r="C1460" s="31">
        <f t="shared" si="132"/>
        <v>1.1323869644011938E-2</v>
      </c>
      <c r="D1460">
        <v>2139.6</v>
      </c>
      <c r="E1460" s="31">
        <f t="shared" si="133"/>
        <v>2.1919985043933701E-3</v>
      </c>
      <c r="G1460">
        <v>22.67</v>
      </c>
      <c r="H1460" s="35">
        <f t="shared" si="134"/>
        <v>1.1027790030877812E-2</v>
      </c>
      <c r="J1460">
        <v>57.217498999999997</v>
      </c>
      <c r="K1460" s="35">
        <f t="shared" si="135"/>
        <v>9.149928066586762E-3</v>
      </c>
      <c r="M1460">
        <v>38.299999</v>
      </c>
      <c r="N1460" s="35">
        <f t="shared" si="136"/>
        <v>1.3577049962847273E-2</v>
      </c>
      <c r="P1460">
        <v>82.372367999999994</v>
      </c>
      <c r="Q1460" s="35">
        <f t="shared" si="137"/>
        <v>5.2016715119809166E-3</v>
      </c>
    </row>
    <row r="1461" spans="1:17" x14ac:dyDescent="0.4">
      <c r="A1461" s="87">
        <v>42662</v>
      </c>
      <c r="B1461">
        <v>48.998241</v>
      </c>
      <c r="C1461" s="31">
        <f t="shared" si="132"/>
        <v>1.7374705349116311E-3</v>
      </c>
      <c r="D1461">
        <v>2144.29</v>
      </c>
      <c r="E1461" s="31">
        <f t="shared" si="133"/>
        <v>-1.3757467506726321E-3</v>
      </c>
      <c r="G1461">
        <v>22.92</v>
      </c>
      <c r="H1461" s="35">
        <f t="shared" si="134"/>
        <v>8.726439790574628E-4</v>
      </c>
      <c r="J1461">
        <v>57.741034999999997</v>
      </c>
      <c r="K1461" s="35">
        <f t="shared" si="135"/>
        <v>-1.0550538278366446E-2</v>
      </c>
      <c r="M1461">
        <v>38.82</v>
      </c>
      <c r="N1461" s="35">
        <f t="shared" si="136"/>
        <v>-1.0561566202988246E-2</v>
      </c>
      <c r="P1461">
        <v>82.800842000000003</v>
      </c>
      <c r="Q1461" s="35">
        <f t="shared" si="137"/>
        <v>2.7598270075562645E-3</v>
      </c>
    </row>
    <row r="1462" spans="1:17" x14ac:dyDescent="0.4">
      <c r="A1462" s="87">
        <v>42663</v>
      </c>
      <c r="B1462">
        <v>49.083373999999999</v>
      </c>
      <c r="C1462" s="31">
        <f t="shared" si="132"/>
        <v>-2.3127586950318275E-3</v>
      </c>
      <c r="D1462">
        <v>2141.34</v>
      </c>
      <c r="E1462" s="31">
        <f t="shared" si="133"/>
        <v>-8.4059514136144197E-5</v>
      </c>
      <c r="G1462">
        <v>22.940000999999999</v>
      </c>
      <c r="H1462" s="35">
        <f t="shared" si="134"/>
        <v>-0.17262427320731147</v>
      </c>
      <c r="J1462">
        <v>57.131836</v>
      </c>
      <c r="K1462" s="35">
        <f t="shared" si="135"/>
        <v>-3.998733735775562E-3</v>
      </c>
      <c r="M1462">
        <v>38.409999999999997</v>
      </c>
      <c r="N1462" s="35">
        <f t="shared" si="136"/>
        <v>-1.2236422806560697E-2</v>
      </c>
      <c r="P1462">
        <v>83.029358000000002</v>
      </c>
      <c r="Q1462" s="35">
        <f t="shared" si="137"/>
        <v>-1.9839332010732964E-2</v>
      </c>
    </row>
    <row r="1463" spans="1:17" x14ac:dyDescent="0.4">
      <c r="A1463" s="87">
        <v>42664</v>
      </c>
      <c r="B1463">
        <v>48.969856</v>
      </c>
      <c r="C1463" s="31">
        <f t="shared" si="132"/>
        <v>1.9316577120423483E-3</v>
      </c>
      <c r="D1463">
        <v>2141.16</v>
      </c>
      <c r="E1463" s="31">
        <f t="shared" si="133"/>
        <v>4.7497618113546275E-3</v>
      </c>
      <c r="G1463">
        <v>18.98</v>
      </c>
      <c r="H1463" s="35">
        <f t="shared" si="134"/>
        <v>1.8967334035827156E-2</v>
      </c>
      <c r="J1463">
        <v>56.903381000000003</v>
      </c>
      <c r="K1463" s="35">
        <f t="shared" si="135"/>
        <v>-2.6764314760137332E-3</v>
      </c>
      <c r="M1463">
        <v>37.939999</v>
      </c>
      <c r="N1463" s="35">
        <f t="shared" si="136"/>
        <v>-1.0542172128154145E-3</v>
      </c>
      <c r="P1463">
        <v>81.382110999999995</v>
      </c>
      <c r="Q1463" s="35">
        <f t="shared" si="137"/>
        <v>-1.1349017476334449E-2</v>
      </c>
    </row>
    <row r="1464" spans="1:17" x14ac:dyDescent="0.4">
      <c r="A1464" s="87">
        <v>42667</v>
      </c>
      <c r="B1464">
        <v>49.064449000000003</v>
      </c>
      <c r="C1464" s="31">
        <f t="shared" si="132"/>
        <v>-1.5808798749579474E-2</v>
      </c>
      <c r="D1464">
        <v>2151.33</v>
      </c>
      <c r="E1464" s="31">
        <f t="shared" si="133"/>
        <v>-3.797650755579141E-3</v>
      </c>
      <c r="G1464">
        <v>19.34</v>
      </c>
      <c r="H1464" s="35">
        <f t="shared" si="134"/>
        <v>2.2233712512926562E-2</v>
      </c>
      <c r="J1464">
        <v>56.751083000000001</v>
      </c>
      <c r="K1464" s="35">
        <f t="shared" si="135"/>
        <v>-2.5830414549093308E-2</v>
      </c>
      <c r="M1464">
        <v>37.900002000000001</v>
      </c>
      <c r="N1464" s="35">
        <f t="shared" si="136"/>
        <v>-0.13219004579472046</v>
      </c>
      <c r="P1464">
        <v>80.458504000000005</v>
      </c>
      <c r="Q1464" s="35">
        <f t="shared" si="137"/>
        <v>-1.4082874322396091E-2</v>
      </c>
    </row>
    <row r="1465" spans="1:17" x14ac:dyDescent="0.4">
      <c r="A1465" s="87">
        <v>42668</v>
      </c>
      <c r="B1465">
        <v>48.288798999999997</v>
      </c>
      <c r="C1465" s="31">
        <f t="shared" si="132"/>
        <v>1.8021881223428238E-2</v>
      </c>
      <c r="D1465">
        <v>2143.16</v>
      </c>
      <c r="E1465" s="31">
        <f t="shared" si="133"/>
        <v>-1.7404206872095496E-3</v>
      </c>
      <c r="G1465">
        <v>19.77</v>
      </c>
      <c r="H1465" s="35">
        <f t="shared" si="134"/>
        <v>1.5680323722812278E-2</v>
      </c>
      <c r="J1465">
        <v>55.285178999999999</v>
      </c>
      <c r="K1465" s="35">
        <f t="shared" si="135"/>
        <v>-9.1251581187789949E-3</v>
      </c>
      <c r="M1465">
        <v>32.889999000000003</v>
      </c>
      <c r="N1465" s="35">
        <f t="shared" si="136"/>
        <v>-3.2836729487282799E-2</v>
      </c>
      <c r="P1465">
        <v>79.325417000000002</v>
      </c>
      <c r="Q1465" s="35">
        <f t="shared" si="137"/>
        <v>-2.2566348437853215E-2</v>
      </c>
    </row>
    <row r="1466" spans="1:17" x14ac:dyDescent="0.4">
      <c r="A1466" s="87">
        <v>42669</v>
      </c>
      <c r="B1466">
        <v>49.159053999999998</v>
      </c>
      <c r="C1466" s="31">
        <f t="shared" si="132"/>
        <v>-1.5394926029292269E-3</v>
      </c>
      <c r="D1466">
        <v>2139.4299999999998</v>
      </c>
      <c r="E1466" s="31">
        <f t="shared" si="133"/>
        <v>-2.9867768517782183E-3</v>
      </c>
      <c r="G1466">
        <v>20.079999999999998</v>
      </c>
      <c r="H1466" s="35">
        <f t="shared" si="134"/>
        <v>1.2450199203187252E-2</v>
      </c>
      <c r="J1466">
        <v>54.780692999999999</v>
      </c>
      <c r="K1466" s="35">
        <f t="shared" si="135"/>
        <v>-2.3631610501897084E-2</v>
      </c>
      <c r="M1466">
        <v>31.809999000000001</v>
      </c>
      <c r="N1466" s="35">
        <f t="shared" si="136"/>
        <v>-1.2888997575888093E-2</v>
      </c>
      <c r="P1466">
        <v>77.535331999999997</v>
      </c>
      <c r="Q1466" s="35">
        <f t="shared" si="137"/>
        <v>2.94723700931598E-3</v>
      </c>
    </row>
    <row r="1467" spans="1:17" x14ac:dyDescent="0.4">
      <c r="A1467" s="87">
        <v>42670</v>
      </c>
      <c r="B1467">
        <v>49.083373999999999</v>
      </c>
      <c r="C1467" s="31">
        <f t="shared" si="132"/>
        <v>2.5052678733944148E-3</v>
      </c>
      <c r="D1467">
        <v>2133.04</v>
      </c>
      <c r="E1467" s="31">
        <f t="shared" si="133"/>
        <v>-3.1082398829839616E-3</v>
      </c>
      <c r="G1467">
        <v>20.329999999999998</v>
      </c>
      <c r="H1467" s="35">
        <f t="shared" si="134"/>
        <v>2.311849483521896E-2</v>
      </c>
      <c r="J1467">
        <v>53.486136999999999</v>
      </c>
      <c r="K1467" s="35">
        <f t="shared" si="135"/>
        <v>3.1144350544515836E-2</v>
      </c>
      <c r="M1467">
        <v>31.4</v>
      </c>
      <c r="N1467" s="35">
        <f t="shared" si="136"/>
        <v>-1.4649649681528657E-2</v>
      </c>
      <c r="P1467">
        <v>77.763846999999998</v>
      </c>
      <c r="Q1467" s="35">
        <f t="shared" si="137"/>
        <v>3.9183118088281241E-3</v>
      </c>
    </row>
    <row r="1468" spans="1:17" x14ac:dyDescent="0.4">
      <c r="A1468" s="87">
        <v>42671</v>
      </c>
      <c r="B1468">
        <v>49.206341000000002</v>
      </c>
      <c r="C1468" s="31">
        <f t="shared" si="132"/>
        <v>-3.537078686667644E-2</v>
      </c>
      <c r="D1468">
        <v>2126.41</v>
      </c>
      <c r="E1468" s="31">
        <f t="shared" si="133"/>
        <v>-1.2227181023403931E-4</v>
      </c>
      <c r="G1468">
        <v>20.799999</v>
      </c>
      <c r="H1468" s="35">
        <f t="shared" si="134"/>
        <v>1.1057788993162881E-2</v>
      </c>
      <c r="J1468">
        <v>55.151927999999998</v>
      </c>
      <c r="K1468" s="35">
        <f t="shared" si="135"/>
        <v>-2.2437112261968348E-2</v>
      </c>
      <c r="M1468">
        <v>30.940000999999999</v>
      </c>
      <c r="N1468" s="35">
        <f t="shared" si="136"/>
        <v>5.1712668011873264E-3</v>
      </c>
      <c r="P1468">
        <v>78.068550000000002</v>
      </c>
      <c r="Q1468" s="35">
        <f t="shared" si="137"/>
        <v>1.219697304484844E-4</v>
      </c>
    </row>
    <row r="1469" spans="1:17" x14ac:dyDescent="0.4">
      <c r="A1469" s="87">
        <v>42674</v>
      </c>
      <c r="B1469">
        <v>47.465873999999999</v>
      </c>
      <c r="C1469" s="31">
        <f t="shared" si="132"/>
        <v>-1.1160038894469785E-2</v>
      </c>
      <c r="D1469">
        <v>2126.15</v>
      </c>
      <c r="E1469" s="31">
        <f t="shared" si="133"/>
        <v>-6.7869153164171348E-3</v>
      </c>
      <c r="G1469">
        <v>21.030000999999999</v>
      </c>
      <c r="H1469" s="35">
        <f t="shared" si="134"/>
        <v>-1.4740940811177196E-2</v>
      </c>
      <c r="J1469">
        <v>53.914478000000003</v>
      </c>
      <c r="K1469" s="35">
        <f t="shared" si="135"/>
        <v>-1.2005643456290164E-2</v>
      </c>
      <c r="M1469">
        <v>31.1</v>
      </c>
      <c r="N1469" s="35">
        <f t="shared" si="136"/>
        <v>-1.8649517684887519E-2</v>
      </c>
      <c r="P1469">
        <v>78.078072000000006</v>
      </c>
      <c r="Q1469" s="35">
        <f t="shared" si="137"/>
        <v>-9.7561579133256804E-3</v>
      </c>
    </row>
    <row r="1470" spans="1:17" x14ac:dyDescent="0.4">
      <c r="A1470" s="87">
        <v>42675</v>
      </c>
      <c r="B1470">
        <v>46.936152999999997</v>
      </c>
      <c r="C1470" s="31">
        <f t="shared" si="132"/>
        <v>2.0152056347694201E-3</v>
      </c>
      <c r="D1470">
        <v>2111.7199999999998</v>
      </c>
      <c r="E1470" s="31">
        <f t="shared" si="133"/>
        <v>-6.525486333415295E-3</v>
      </c>
      <c r="G1470">
        <v>20.719999000000001</v>
      </c>
      <c r="H1470" s="35">
        <f t="shared" si="134"/>
        <v>-1.4478716914995974E-2</v>
      </c>
      <c r="J1470">
        <v>53.267200000000003</v>
      </c>
      <c r="K1470" s="35">
        <f t="shared" si="135"/>
        <v>1.7333912801874237E-2</v>
      </c>
      <c r="M1470">
        <v>30.52</v>
      </c>
      <c r="N1470" s="35">
        <f t="shared" si="136"/>
        <v>8.8466906946264943E-3</v>
      </c>
      <c r="P1470">
        <v>77.316329999999994</v>
      </c>
      <c r="Q1470" s="35">
        <f t="shared" si="137"/>
        <v>9.8528991223471732E-4</v>
      </c>
    </row>
    <row r="1471" spans="1:17" x14ac:dyDescent="0.4">
      <c r="A1471" s="87">
        <v>42676</v>
      </c>
      <c r="B1471">
        <v>47.030738999999997</v>
      </c>
      <c r="C1471" s="31">
        <f t="shared" si="132"/>
        <v>2.0140019488110462E-4</v>
      </c>
      <c r="D1471">
        <v>2097.94</v>
      </c>
      <c r="E1471" s="31">
        <f t="shared" si="133"/>
        <v>-4.423386750812797E-3</v>
      </c>
      <c r="G1471">
        <v>20.420000000000002</v>
      </c>
      <c r="H1471" s="35">
        <f t="shared" si="134"/>
        <v>-3.9177228207639726E-2</v>
      </c>
      <c r="J1471">
        <v>54.190528999999998</v>
      </c>
      <c r="K1471" s="35">
        <f t="shared" si="135"/>
        <v>-2.1254396686181065E-2</v>
      </c>
      <c r="M1471">
        <v>30.790001</v>
      </c>
      <c r="N1471" s="35">
        <f t="shared" si="136"/>
        <v>-1.5914322315221767E-2</v>
      </c>
      <c r="P1471">
        <v>77.392509000000004</v>
      </c>
      <c r="Q1471" s="35">
        <f t="shared" si="137"/>
        <v>-6.4591535596810842E-2</v>
      </c>
    </row>
    <row r="1472" spans="1:17" x14ac:dyDescent="0.4">
      <c r="A1472" s="87">
        <v>42677</v>
      </c>
      <c r="B1472">
        <v>47.040210999999999</v>
      </c>
      <c r="C1472" s="31">
        <f t="shared" si="132"/>
        <v>4.6247241535545139E-3</v>
      </c>
      <c r="D1472">
        <v>2088.66</v>
      </c>
      <c r="E1472" s="31">
        <f t="shared" si="133"/>
        <v>-1.6661400132142227E-3</v>
      </c>
      <c r="G1472">
        <v>19.620000999999998</v>
      </c>
      <c r="H1472" s="35">
        <f t="shared" si="134"/>
        <v>1.6819571008176906E-2</v>
      </c>
      <c r="J1472">
        <v>53.038741999999999</v>
      </c>
      <c r="K1472" s="35">
        <f t="shared" si="135"/>
        <v>6.9993930097362184E-3</v>
      </c>
      <c r="M1472">
        <v>30.299999</v>
      </c>
      <c r="N1472" s="35">
        <f t="shared" si="136"/>
        <v>1.6501650709625434E-2</v>
      </c>
      <c r="P1472">
        <v>72.393608</v>
      </c>
      <c r="Q1472" s="35">
        <f t="shared" si="137"/>
        <v>-2.9725221044377286E-2</v>
      </c>
    </row>
    <row r="1473" spans="1:17" x14ac:dyDescent="0.4">
      <c r="A1473" s="87">
        <v>42678</v>
      </c>
      <c r="B1473">
        <v>47.257759</v>
      </c>
      <c r="C1473" s="31">
        <f t="shared" si="132"/>
        <v>1.9015459450796263E-2</v>
      </c>
      <c r="D1473">
        <v>2085.1799999999998</v>
      </c>
      <c r="E1473" s="31">
        <f t="shared" si="133"/>
        <v>2.2223501088635106E-2</v>
      </c>
      <c r="G1473">
        <v>19.950001</v>
      </c>
      <c r="H1473" s="35">
        <f t="shared" si="134"/>
        <v>2.9573933354690048E-2</v>
      </c>
      <c r="J1473">
        <v>53.409981000000002</v>
      </c>
      <c r="K1473" s="35">
        <f t="shared" si="135"/>
        <v>9.6240251424166874E-3</v>
      </c>
      <c r="M1473">
        <v>30.799999</v>
      </c>
      <c r="N1473" s="35">
        <f t="shared" si="136"/>
        <v>1.4935097887503239E-2</v>
      </c>
      <c r="P1473">
        <v>70.241692</v>
      </c>
      <c r="Q1473" s="35">
        <f t="shared" si="137"/>
        <v>2.114694218926284E-2</v>
      </c>
    </row>
    <row r="1474" spans="1:17" x14ac:dyDescent="0.4">
      <c r="A1474" s="87">
        <v>42681</v>
      </c>
      <c r="B1474">
        <v>48.156387000000002</v>
      </c>
      <c r="C1474" s="31">
        <f t="shared" si="132"/>
        <v>3.3390586382652664E-3</v>
      </c>
      <c r="D1474">
        <v>2131.52</v>
      </c>
      <c r="E1474" s="31">
        <f t="shared" si="133"/>
        <v>3.7719561627383106E-3</v>
      </c>
      <c r="G1474">
        <v>20.540001</v>
      </c>
      <c r="H1474" s="35">
        <f t="shared" si="134"/>
        <v>1.8987292162254497E-2</v>
      </c>
      <c r="J1474">
        <v>53.923999999999999</v>
      </c>
      <c r="K1474" s="35">
        <f t="shared" si="135"/>
        <v>4.0599547511312737E-3</v>
      </c>
      <c r="M1474">
        <v>31.26</v>
      </c>
      <c r="N1474" s="35">
        <f t="shared" si="136"/>
        <v>2.2392834293025183E-3</v>
      </c>
      <c r="P1474">
        <v>71.727089000000007</v>
      </c>
      <c r="Q1474" s="35">
        <f t="shared" si="137"/>
        <v>2.6549244177463227E-4</v>
      </c>
    </row>
    <row r="1475" spans="1:17" x14ac:dyDescent="0.4">
      <c r="A1475" s="87">
        <v>42682</v>
      </c>
      <c r="B1475">
        <v>48.317183999999997</v>
      </c>
      <c r="C1475" s="31">
        <f t="shared" ref="C1475:C1538" si="138">(B1476-B1475)/B1475</f>
        <v>7.8305474093856911E-4</v>
      </c>
      <c r="D1475">
        <v>2139.56</v>
      </c>
      <c r="E1475" s="31">
        <f t="shared" ref="E1475:E1538" si="139">(D1476-D1475)/D1475</f>
        <v>1.1077043878180688E-2</v>
      </c>
      <c r="G1475">
        <v>20.93</v>
      </c>
      <c r="H1475" s="35">
        <f t="shared" ref="H1475:H1538" si="140">(G1476-G1475)/G1475</f>
        <v>1.290019111323462E-2</v>
      </c>
      <c r="J1475">
        <v>54.142929000000002</v>
      </c>
      <c r="K1475" s="35">
        <f t="shared" ref="K1475:K1538" si="141">(J1476-J1475)/J1475</f>
        <v>1.5119518192301735E-2</v>
      </c>
      <c r="M1475">
        <v>31.33</v>
      </c>
      <c r="N1475" s="35">
        <f t="shared" ref="N1475:N1538" si="142">(M1476-M1475)/M1475</f>
        <v>8.298755186722042E-3</v>
      </c>
      <c r="P1475">
        <v>71.746132000000003</v>
      </c>
      <c r="Q1475" s="35">
        <f t="shared" ref="Q1475:Q1538" si="143">(P1476-P1475)/P1475</f>
        <v>1.1678859565558187E-2</v>
      </c>
    </row>
    <row r="1476" spans="1:17" x14ac:dyDescent="0.4">
      <c r="A1476" s="87">
        <v>42683</v>
      </c>
      <c r="B1476">
        <v>48.355018999999999</v>
      </c>
      <c r="C1476" s="31">
        <f t="shared" si="138"/>
        <v>-1.4280254961744539E-2</v>
      </c>
      <c r="D1476">
        <v>2163.2600000000002</v>
      </c>
      <c r="E1476" s="31">
        <f t="shared" si="139"/>
        <v>1.9507595018628365E-3</v>
      </c>
      <c r="G1476">
        <v>21.200001</v>
      </c>
      <c r="H1476" s="35">
        <f t="shared" si="140"/>
        <v>9.905612740301278E-3</v>
      </c>
      <c r="J1476">
        <v>54.961544000000004</v>
      </c>
      <c r="K1476" s="35">
        <f t="shared" si="141"/>
        <v>1.7492212373072944E-2</v>
      </c>
      <c r="M1476">
        <v>31.59</v>
      </c>
      <c r="N1476" s="35">
        <f t="shared" si="142"/>
        <v>-6.3311174422284189E-4</v>
      </c>
      <c r="P1476">
        <v>72.584045000000003</v>
      </c>
      <c r="Q1476" s="35">
        <f t="shared" si="143"/>
        <v>-5.9294256747471283E-2</v>
      </c>
    </row>
    <row r="1477" spans="1:17" x14ac:dyDescent="0.4">
      <c r="A1477" s="87">
        <v>42684</v>
      </c>
      <c r="B1477">
        <v>47.664496999999997</v>
      </c>
      <c r="C1477" s="31">
        <f t="shared" si="138"/>
        <v>7.5412103897792198E-3</v>
      </c>
      <c r="D1477">
        <v>2167.48</v>
      </c>
      <c r="E1477" s="31">
        <f t="shared" si="139"/>
        <v>-1.3979367745032018E-3</v>
      </c>
      <c r="G1477">
        <v>21.41</v>
      </c>
      <c r="H1477" s="35">
        <f t="shared" si="140"/>
        <v>1.4012097150864067E-2</v>
      </c>
      <c r="J1477">
        <v>55.922942999999997</v>
      </c>
      <c r="K1477" s="35">
        <f t="shared" si="141"/>
        <v>2.2129200174604664E-3</v>
      </c>
      <c r="M1477">
        <v>31.57</v>
      </c>
      <c r="N1477" s="35">
        <f t="shared" si="142"/>
        <v>7.9189103579347473E-3</v>
      </c>
      <c r="P1477">
        <v>68.280227999999994</v>
      </c>
      <c r="Q1477" s="35">
        <f t="shared" si="143"/>
        <v>8.6459435958533767E-3</v>
      </c>
    </row>
    <row r="1478" spans="1:17" x14ac:dyDescent="0.4">
      <c r="A1478" s="87">
        <v>42685</v>
      </c>
      <c r="B1478">
        <v>48.023944999999998</v>
      </c>
      <c r="C1478" s="31">
        <f t="shared" si="138"/>
        <v>-1.1030101754447639E-2</v>
      </c>
      <c r="D1478">
        <v>2164.4499999999998</v>
      </c>
      <c r="E1478" s="31">
        <f t="shared" si="139"/>
        <v>-1.1550278361708518E-4</v>
      </c>
      <c r="G1478">
        <v>21.709999</v>
      </c>
      <c r="H1478" s="35">
        <f t="shared" si="140"/>
        <v>1.289732901415604E-2</v>
      </c>
      <c r="J1478">
        <v>56.046695999999997</v>
      </c>
      <c r="K1478" s="35">
        <f t="shared" si="141"/>
        <v>2.7513575465715263E-2</v>
      </c>
      <c r="M1478">
        <v>31.82</v>
      </c>
      <c r="N1478" s="35">
        <f t="shared" si="142"/>
        <v>-2.0427404148334338E-2</v>
      </c>
      <c r="P1478">
        <v>68.870575000000002</v>
      </c>
      <c r="Q1478" s="35">
        <f t="shared" si="143"/>
        <v>-2.350278039641834E-3</v>
      </c>
    </row>
    <row r="1479" spans="1:17" x14ac:dyDescent="0.4">
      <c r="A1479" s="87">
        <v>42688</v>
      </c>
      <c r="B1479">
        <v>47.494236000000001</v>
      </c>
      <c r="C1479" s="31">
        <f t="shared" si="138"/>
        <v>-1.5932038574112508E-3</v>
      </c>
      <c r="D1479">
        <v>2164.1999999999998</v>
      </c>
      <c r="E1479" s="31">
        <f t="shared" si="139"/>
        <v>7.4808243230755269E-3</v>
      </c>
      <c r="G1479">
        <v>21.99</v>
      </c>
      <c r="H1479" s="35">
        <f t="shared" si="140"/>
        <v>8.6402910413825047E-3</v>
      </c>
      <c r="J1479">
        <v>57.588740999999999</v>
      </c>
      <c r="K1479" s="35">
        <f t="shared" si="141"/>
        <v>-1.6081094740376459E-2</v>
      </c>
      <c r="M1479">
        <v>31.17</v>
      </c>
      <c r="N1479" s="35">
        <f t="shared" si="142"/>
        <v>2.4703272377285757E-2</v>
      </c>
      <c r="P1479">
        <v>68.708709999999996</v>
      </c>
      <c r="Q1479" s="35">
        <f t="shared" si="143"/>
        <v>3.2982223068952952E-2</v>
      </c>
    </row>
    <row r="1480" spans="1:17" x14ac:dyDescent="0.4">
      <c r="A1480" s="87">
        <v>42689</v>
      </c>
      <c r="B1480">
        <v>47.418568</v>
      </c>
      <c r="C1480" s="31">
        <f t="shared" si="138"/>
        <v>1.0971398377108357E-2</v>
      </c>
      <c r="D1480">
        <v>2180.39</v>
      </c>
      <c r="E1480" s="31">
        <f t="shared" si="139"/>
        <v>-1.5822857378724991E-3</v>
      </c>
      <c r="G1480">
        <v>22.18</v>
      </c>
      <c r="H1480" s="35">
        <f t="shared" si="140"/>
        <v>2.7051397655544962E-3</v>
      </c>
      <c r="J1480">
        <v>56.662650999999997</v>
      </c>
      <c r="K1480" s="35">
        <f t="shared" si="141"/>
        <v>-1.6831192737513424E-4</v>
      </c>
      <c r="M1480">
        <v>31.940000999999999</v>
      </c>
      <c r="N1480" s="35">
        <f t="shared" si="142"/>
        <v>5.0092985281998152E-3</v>
      </c>
      <c r="P1480">
        <v>70.974875999999995</v>
      </c>
      <c r="Q1480" s="35">
        <f t="shared" si="143"/>
        <v>-1.44888312309273E-2</v>
      </c>
    </row>
    <row r="1481" spans="1:17" x14ac:dyDescent="0.4">
      <c r="A1481" s="87">
        <v>42690</v>
      </c>
      <c r="B1481">
        <v>47.938816000000003</v>
      </c>
      <c r="C1481" s="31">
        <f t="shared" si="138"/>
        <v>1.7955783471998842E-2</v>
      </c>
      <c r="D1481">
        <v>2176.94</v>
      </c>
      <c r="E1481" s="31">
        <f t="shared" si="139"/>
        <v>4.6762887355645249E-3</v>
      </c>
      <c r="G1481">
        <v>22.24</v>
      </c>
      <c r="H1481" s="35">
        <f t="shared" si="140"/>
        <v>1.3489253597122381E-2</v>
      </c>
      <c r="J1481">
        <v>56.653114000000002</v>
      </c>
      <c r="K1481" s="35">
        <f t="shared" si="141"/>
        <v>5.7296762186805966E-3</v>
      </c>
      <c r="M1481">
        <v>32.099997999999999</v>
      </c>
      <c r="N1481" s="35">
        <f t="shared" si="142"/>
        <v>6.5421499403208808E-3</v>
      </c>
      <c r="P1481">
        <v>69.946533000000002</v>
      </c>
      <c r="Q1481" s="35">
        <f t="shared" si="143"/>
        <v>1.0754114146014893E-2</v>
      </c>
    </row>
    <row r="1482" spans="1:17" x14ac:dyDescent="0.4">
      <c r="A1482" s="87">
        <v>42691</v>
      </c>
      <c r="B1482">
        <v>48.799594999999997</v>
      </c>
      <c r="C1482" s="31">
        <f t="shared" si="138"/>
        <v>-9.4979681696128158E-3</v>
      </c>
      <c r="D1482">
        <v>2187.12</v>
      </c>
      <c r="E1482" s="31">
        <f t="shared" si="139"/>
        <v>-2.3867003182266176E-3</v>
      </c>
      <c r="G1482">
        <v>22.540001</v>
      </c>
      <c r="H1482" s="35">
        <f t="shared" si="140"/>
        <v>-1.3753371173319812E-2</v>
      </c>
      <c r="J1482">
        <v>56.977718000000003</v>
      </c>
      <c r="K1482" s="35">
        <f t="shared" si="141"/>
        <v>-2.1950580751584379E-2</v>
      </c>
      <c r="M1482">
        <v>32.310001</v>
      </c>
      <c r="N1482" s="35">
        <f t="shared" si="142"/>
        <v>-4.2092230204511583E-2</v>
      </c>
      <c r="P1482">
        <v>70.698746</v>
      </c>
      <c r="Q1482" s="35">
        <f t="shared" si="143"/>
        <v>-1.0370339524834023E-2</v>
      </c>
    </row>
    <row r="1483" spans="1:17" x14ac:dyDescent="0.4">
      <c r="A1483" s="87">
        <v>42692</v>
      </c>
      <c r="B1483">
        <v>48.336098</v>
      </c>
      <c r="C1483" s="31">
        <f t="shared" si="138"/>
        <v>3.5226054035225923E-3</v>
      </c>
      <c r="D1483">
        <v>2181.9</v>
      </c>
      <c r="E1483" s="31">
        <f t="shared" si="139"/>
        <v>7.4613868646591251E-3</v>
      </c>
      <c r="G1483">
        <v>22.23</v>
      </c>
      <c r="H1483" s="35">
        <f t="shared" si="140"/>
        <v>2.2492577597839941E-3</v>
      </c>
      <c r="J1483">
        <v>55.727024</v>
      </c>
      <c r="K1483" s="35">
        <f t="shared" si="141"/>
        <v>1.1478596093701332E-2</v>
      </c>
      <c r="M1483">
        <v>30.950001</v>
      </c>
      <c r="N1483" s="35">
        <f t="shared" si="142"/>
        <v>-2.5848141329624461E-3</v>
      </c>
      <c r="P1483">
        <v>69.965575999999999</v>
      </c>
      <c r="Q1483" s="35">
        <f t="shared" si="143"/>
        <v>8.7097546370519165E-3</v>
      </c>
    </row>
    <row r="1484" spans="1:17" x14ac:dyDescent="0.4">
      <c r="A1484" s="87">
        <v>42695</v>
      </c>
      <c r="B1484">
        <v>48.506366999999997</v>
      </c>
      <c r="C1484" s="31">
        <f t="shared" si="138"/>
        <v>8.3852497137129299E-3</v>
      </c>
      <c r="D1484">
        <v>2198.1799999999998</v>
      </c>
      <c r="E1484" s="31">
        <f t="shared" si="139"/>
        <v>2.1654277629676454E-3</v>
      </c>
      <c r="G1484">
        <v>22.280000999999999</v>
      </c>
      <c r="H1484" s="35">
        <f t="shared" si="140"/>
        <v>4.0394971256958144E-3</v>
      </c>
      <c r="J1484">
        <v>56.366692</v>
      </c>
      <c r="K1484" s="35">
        <f t="shared" si="141"/>
        <v>1.4566474825238986E-2</v>
      </c>
      <c r="M1484">
        <v>30.870000999999998</v>
      </c>
      <c r="N1484" s="35">
        <f t="shared" si="142"/>
        <v>-1.2957887497315008E-3</v>
      </c>
      <c r="P1484">
        <v>70.574959000000007</v>
      </c>
      <c r="Q1484" s="35">
        <f t="shared" si="143"/>
        <v>-3.1029986145653904E-3</v>
      </c>
    </row>
    <row r="1485" spans="1:17" x14ac:dyDescent="0.4">
      <c r="A1485" s="87">
        <v>42696</v>
      </c>
      <c r="B1485">
        <v>48.913105000000002</v>
      </c>
      <c r="C1485" s="31">
        <f t="shared" si="138"/>
        <v>-7.1553625556995985E-3</v>
      </c>
      <c r="D1485">
        <v>2202.94</v>
      </c>
      <c r="E1485" s="31">
        <f t="shared" si="139"/>
        <v>8.0801111242237433E-4</v>
      </c>
      <c r="G1485">
        <v>22.370000999999998</v>
      </c>
      <c r="H1485" s="35">
        <f t="shared" si="140"/>
        <v>1.5645864298352196E-2</v>
      </c>
      <c r="J1485">
        <v>57.187756</v>
      </c>
      <c r="K1485" s="35">
        <f t="shared" si="141"/>
        <v>0</v>
      </c>
      <c r="M1485">
        <v>30.83</v>
      </c>
      <c r="N1485" s="35">
        <f t="shared" si="142"/>
        <v>-3.8923451183911278E-3</v>
      </c>
      <c r="P1485">
        <v>70.355964999999998</v>
      </c>
      <c r="Q1485" s="35">
        <f t="shared" si="143"/>
        <v>-1.0691630766488587E-2</v>
      </c>
    </row>
    <row r="1486" spans="1:17" x14ac:dyDescent="0.4">
      <c r="A1486" s="87">
        <v>42697</v>
      </c>
      <c r="B1486">
        <v>48.563113999999999</v>
      </c>
      <c r="C1486" s="31">
        <f t="shared" si="138"/>
        <v>3.5062207913603249E-3</v>
      </c>
      <c r="D1486">
        <v>2204.7199999999998</v>
      </c>
      <c r="E1486" s="31">
        <f t="shared" si="139"/>
        <v>3.9143292572299928E-3</v>
      </c>
      <c r="G1486">
        <v>22.719999000000001</v>
      </c>
      <c r="H1486" s="35">
        <f t="shared" si="140"/>
        <v>-2.5528170137683624E-2</v>
      </c>
      <c r="J1486">
        <v>57.187756</v>
      </c>
      <c r="K1486" s="35">
        <f t="shared" si="141"/>
        <v>8.5142001375259364E-3</v>
      </c>
      <c r="M1486">
        <v>30.709999</v>
      </c>
      <c r="N1486" s="35">
        <f t="shared" si="142"/>
        <v>-3.5818627021120516E-3</v>
      </c>
      <c r="P1486">
        <v>69.603745000000004</v>
      </c>
      <c r="Q1486" s="35">
        <f t="shared" si="143"/>
        <v>8.2079491556093388E-3</v>
      </c>
    </row>
    <row r="1487" spans="1:17" x14ac:dyDescent="0.4">
      <c r="A1487" s="87">
        <v>42699</v>
      </c>
      <c r="B1487">
        <v>48.733387</v>
      </c>
      <c r="C1487" s="31">
        <f t="shared" si="138"/>
        <v>-9.8992914241729964E-3</v>
      </c>
      <c r="D1487">
        <v>2213.35</v>
      </c>
      <c r="E1487" s="31">
        <f t="shared" si="139"/>
        <v>-5.2544785054329905E-3</v>
      </c>
      <c r="G1487">
        <v>22.139999</v>
      </c>
      <c r="H1487" s="35">
        <f t="shared" si="140"/>
        <v>6.3234871871493343E-3</v>
      </c>
      <c r="J1487">
        <v>57.674664</v>
      </c>
      <c r="K1487" s="35">
        <f t="shared" si="141"/>
        <v>-1.3573863213143305E-2</v>
      </c>
      <c r="M1487">
        <v>30.6</v>
      </c>
      <c r="N1487" s="35">
        <f t="shared" si="142"/>
        <v>1.8627450980392167E-2</v>
      </c>
      <c r="P1487">
        <v>70.175049000000001</v>
      </c>
      <c r="Q1487" s="35">
        <f t="shared" si="143"/>
        <v>-1.261885830674668E-2</v>
      </c>
    </row>
    <row r="1488" spans="1:17" x14ac:dyDescent="0.4">
      <c r="A1488" s="87">
        <v>42702</v>
      </c>
      <c r="B1488">
        <v>48.250960999999997</v>
      </c>
      <c r="C1488" s="31">
        <f t="shared" si="138"/>
        <v>-7.4493024087125487E-3</v>
      </c>
      <c r="D1488">
        <v>2201.7199999999998</v>
      </c>
      <c r="E1488" s="31">
        <f t="shared" si="139"/>
        <v>1.3353196591755787E-3</v>
      </c>
      <c r="G1488">
        <v>22.280000999999999</v>
      </c>
      <c r="H1488" s="35">
        <f t="shared" si="140"/>
        <v>-3.5906686000597494E-2</v>
      </c>
      <c r="J1488">
        <v>56.891795999999999</v>
      </c>
      <c r="K1488" s="35">
        <f t="shared" si="141"/>
        <v>-1.8123966415122431E-2</v>
      </c>
      <c r="M1488">
        <v>31.17</v>
      </c>
      <c r="N1488" s="35">
        <f t="shared" si="142"/>
        <v>-8.6621751684312839E-3</v>
      </c>
      <c r="P1488">
        <v>69.289519999999996</v>
      </c>
      <c r="Q1488" s="35">
        <f t="shared" si="143"/>
        <v>1.6490358137854141E-2</v>
      </c>
    </row>
    <row r="1489" spans="1:17" x14ac:dyDescent="0.4">
      <c r="A1489" s="87">
        <v>42703</v>
      </c>
      <c r="B1489">
        <v>47.891525000000001</v>
      </c>
      <c r="C1489" s="31">
        <f t="shared" si="138"/>
        <v>-1.1060662612017543E-2</v>
      </c>
      <c r="D1489">
        <v>2204.66</v>
      </c>
      <c r="E1489" s="31">
        <f t="shared" si="139"/>
        <v>-2.6534703763845262E-3</v>
      </c>
      <c r="G1489">
        <v>21.48</v>
      </c>
      <c r="H1489" s="35">
        <f t="shared" si="140"/>
        <v>6.0521461824953361E-2</v>
      </c>
      <c r="J1489">
        <v>55.860691000000003</v>
      </c>
      <c r="K1489" s="35">
        <f t="shared" si="141"/>
        <v>-2.8029352519108663E-2</v>
      </c>
      <c r="M1489">
        <v>30.9</v>
      </c>
      <c r="N1489" s="35">
        <f t="shared" si="142"/>
        <v>-3.236278317152068E-3</v>
      </c>
      <c r="P1489">
        <v>70.432129000000003</v>
      </c>
      <c r="Q1489" s="35">
        <f t="shared" si="143"/>
        <v>-7.0298173153334831E-3</v>
      </c>
    </row>
    <row r="1490" spans="1:17" x14ac:dyDescent="0.4">
      <c r="A1490" s="87">
        <v>42704</v>
      </c>
      <c r="B1490">
        <v>47.361812999999998</v>
      </c>
      <c r="C1490" s="31">
        <f t="shared" si="138"/>
        <v>1.5233707375180126E-2</v>
      </c>
      <c r="D1490">
        <v>2198.81</v>
      </c>
      <c r="E1490" s="31">
        <f t="shared" si="139"/>
        <v>-3.5155379500730025E-3</v>
      </c>
      <c r="G1490">
        <v>22.780000999999999</v>
      </c>
      <c r="H1490" s="35">
        <f t="shared" si="140"/>
        <v>0.15891127485025133</v>
      </c>
      <c r="J1490">
        <v>54.294952000000002</v>
      </c>
      <c r="K1490" s="35">
        <f t="shared" si="141"/>
        <v>2.4969208923879348E-2</v>
      </c>
      <c r="M1490">
        <v>30.799999</v>
      </c>
      <c r="N1490" s="35">
        <f t="shared" si="142"/>
        <v>-1.0714286062152089E-2</v>
      </c>
      <c r="P1490">
        <v>69.937004000000002</v>
      </c>
      <c r="Q1490" s="35">
        <f t="shared" si="143"/>
        <v>-6.1266850950607273E-3</v>
      </c>
    </row>
    <row r="1491" spans="1:17" x14ac:dyDescent="0.4">
      <c r="A1491" s="87">
        <v>42705</v>
      </c>
      <c r="B1491">
        <v>48.083309</v>
      </c>
      <c r="C1491" s="31">
        <f t="shared" si="138"/>
        <v>-3.7512809278579494E-3</v>
      </c>
      <c r="D1491">
        <v>2191.08</v>
      </c>
      <c r="E1491" s="31">
        <f t="shared" si="139"/>
        <v>3.9706446136147054E-4</v>
      </c>
      <c r="G1491">
        <v>26.4</v>
      </c>
      <c r="H1491" s="35">
        <f t="shared" si="140"/>
        <v>-9.0909090909090315E-3</v>
      </c>
      <c r="J1491">
        <v>55.650654000000003</v>
      </c>
      <c r="K1491" s="35">
        <f t="shared" si="141"/>
        <v>3.4321249845499686E-4</v>
      </c>
      <c r="M1491">
        <v>30.469999000000001</v>
      </c>
      <c r="N1491" s="35">
        <f t="shared" si="142"/>
        <v>-1.4440368048584536E-2</v>
      </c>
      <c r="P1491">
        <v>69.508521999999999</v>
      </c>
      <c r="Q1491" s="35">
        <f t="shared" si="143"/>
        <v>9.7262318424782886E-3</v>
      </c>
    </row>
    <row r="1492" spans="1:17" x14ac:dyDescent="0.4">
      <c r="A1492" s="87">
        <v>42706</v>
      </c>
      <c r="B1492">
        <v>47.902934999999999</v>
      </c>
      <c r="C1492" s="31">
        <f t="shared" si="138"/>
        <v>2.7546558472878544E-2</v>
      </c>
      <c r="D1492">
        <v>2191.9499999999998</v>
      </c>
      <c r="E1492" s="31">
        <f t="shared" si="139"/>
        <v>5.821300668354761E-3</v>
      </c>
      <c r="G1492">
        <v>26.16</v>
      </c>
      <c r="H1492" s="35">
        <f t="shared" si="140"/>
        <v>-7.6456422018350925E-4</v>
      </c>
      <c r="J1492">
        <v>55.669753999999998</v>
      </c>
      <c r="K1492" s="35">
        <f t="shared" si="141"/>
        <v>2.6410535243249045E-2</v>
      </c>
      <c r="M1492">
        <v>30.030000999999999</v>
      </c>
      <c r="N1492" s="35">
        <f t="shared" si="142"/>
        <v>1.3319979576424295E-2</v>
      </c>
      <c r="P1492">
        <v>70.184578000000002</v>
      </c>
      <c r="Q1492" s="35">
        <f t="shared" si="143"/>
        <v>2.9711057035920283E-2</v>
      </c>
    </row>
    <row r="1493" spans="1:17" x14ac:dyDescent="0.4">
      <c r="A1493" s="87">
        <v>42709</v>
      </c>
      <c r="B1493">
        <v>49.222496</v>
      </c>
      <c r="C1493" s="31">
        <f t="shared" si="138"/>
        <v>-2.4686700162462355E-2</v>
      </c>
      <c r="D1493">
        <v>2204.71</v>
      </c>
      <c r="E1493" s="31">
        <f t="shared" si="139"/>
        <v>3.4108794353905872E-3</v>
      </c>
      <c r="G1493">
        <v>26.139999</v>
      </c>
      <c r="H1493" s="35">
        <f t="shared" si="140"/>
        <v>1.3772035721960068E-2</v>
      </c>
      <c r="J1493">
        <v>57.140022000000002</v>
      </c>
      <c r="K1493" s="35">
        <f t="shared" si="141"/>
        <v>-5.0129487174505971E-4</v>
      </c>
      <c r="M1493">
        <v>30.43</v>
      </c>
      <c r="N1493" s="35">
        <f t="shared" si="142"/>
        <v>1.6759809398619752E-2</v>
      </c>
      <c r="P1493">
        <v>72.269835999999998</v>
      </c>
      <c r="Q1493" s="35">
        <f t="shared" si="143"/>
        <v>-2.2398279691682498E-3</v>
      </c>
    </row>
    <row r="1494" spans="1:17" x14ac:dyDescent="0.4">
      <c r="A1494" s="87">
        <v>42710</v>
      </c>
      <c r="B1494">
        <v>48.007354999999997</v>
      </c>
      <c r="C1494" s="31">
        <f t="shared" si="138"/>
        <v>3.0255051543664587E-2</v>
      </c>
      <c r="D1494">
        <v>2212.23</v>
      </c>
      <c r="E1494" s="31">
        <f t="shared" si="139"/>
        <v>1.316318827608336E-2</v>
      </c>
      <c r="G1494">
        <v>26.5</v>
      </c>
      <c r="H1494" s="35">
        <f t="shared" si="140"/>
        <v>3.1320754716981071E-2</v>
      </c>
      <c r="J1494">
        <v>57.111378000000002</v>
      </c>
      <c r="K1494" s="35">
        <f t="shared" si="141"/>
        <v>3.2932246880822934E-2</v>
      </c>
      <c r="M1494">
        <v>30.940000999999999</v>
      </c>
      <c r="N1494" s="35">
        <f t="shared" si="142"/>
        <v>4.2986391629399247E-2</v>
      </c>
      <c r="P1494">
        <v>72.107963999999996</v>
      </c>
      <c r="Q1494" s="35">
        <f t="shared" si="143"/>
        <v>1.6241936882311785E-2</v>
      </c>
    </row>
    <row r="1495" spans="1:17" x14ac:dyDescent="0.4">
      <c r="A1495" s="87">
        <v>42711</v>
      </c>
      <c r="B1495">
        <v>49.459820000000001</v>
      </c>
      <c r="C1495" s="31">
        <f t="shared" si="138"/>
        <v>-1.0556629603585286E-2</v>
      </c>
      <c r="D1495">
        <v>2241.35</v>
      </c>
      <c r="E1495" s="31">
        <f t="shared" si="139"/>
        <v>2.1594128538604618E-3</v>
      </c>
      <c r="G1495">
        <v>27.33</v>
      </c>
      <c r="H1495" s="35">
        <f t="shared" si="140"/>
        <v>7.6839004756678337E-3</v>
      </c>
      <c r="J1495">
        <v>58.992184000000002</v>
      </c>
      <c r="K1495" s="35">
        <f t="shared" si="141"/>
        <v>2.3466464642163436E-2</v>
      </c>
      <c r="M1495">
        <v>32.270000000000003</v>
      </c>
      <c r="N1495" s="35">
        <f t="shared" si="142"/>
        <v>2.0762286953826994E-2</v>
      </c>
      <c r="P1495">
        <v>73.279137000000006</v>
      </c>
      <c r="Q1495" s="35">
        <f t="shared" si="143"/>
        <v>-4.5479247387971268E-3</v>
      </c>
    </row>
    <row r="1496" spans="1:17" x14ac:dyDescent="0.4">
      <c r="A1496" s="87">
        <v>42712</v>
      </c>
      <c r="B1496">
        <v>48.937691000000001</v>
      </c>
      <c r="C1496" s="31">
        <f t="shared" si="138"/>
        <v>3.2976831702173823E-3</v>
      </c>
      <c r="D1496">
        <v>2246.19</v>
      </c>
      <c r="E1496" s="31">
        <f t="shared" si="139"/>
        <v>5.9389455032744986E-3</v>
      </c>
      <c r="G1496">
        <v>27.540001</v>
      </c>
      <c r="H1496" s="35">
        <f t="shared" si="140"/>
        <v>-1.198264299264188E-2</v>
      </c>
      <c r="J1496">
        <v>60.376522000000001</v>
      </c>
      <c r="K1496" s="35">
        <f t="shared" si="141"/>
        <v>-7.9065501653106018E-4</v>
      </c>
      <c r="M1496">
        <v>32.939999</v>
      </c>
      <c r="N1496" s="35">
        <f t="shared" si="142"/>
        <v>1.5180024747419296E-3</v>
      </c>
      <c r="P1496">
        <v>72.945869000000002</v>
      </c>
      <c r="Q1496" s="35">
        <f t="shared" si="143"/>
        <v>-5.6128058464832032E-3</v>
      </c>
    </row>
    <row r="1497" spans="1:17" x14ac:dyDescent="0.4">
      <c r="A1497" s="87">
        <v>42713</v>
      </c>
      <c r="B1497">
        <v>49.099072</v>
      </c>
      <c r="C1497" s="31">
        <f t="shared" si="138"/>
        <v>-3.48022870982164E-3</v>
      </c>
      <c r="D1497">
        <v>2259.5300000000002</v>
      </c>
      <c r="E1497" s="31">
        <f t="shared" si="139"/>
        <v>-1.137404681504633E-3</v>
      </c>
      <c r="G1497">
        <v>27.209999</v>
      </c>
      <c r="H1497" s="35">
        <f t="shared" si="140"/>
        <v>-2.9400919860379255E-2</v>
      </c>
      <c r="J1497">
        <v>60.328785000000003</v>
      </c>
      <c r="K1497" s="35">
        <f t="shared" si="141"/>
        <v>-1.2818408326970296E-2</v>
      </c>
      <c r="M1497">
        <v>32.990001999999997</v>
      </c>
      <c r="N1497" s="35">
        <f t="shared" si="142"/>
        <v>-2.2128037458136376E-2</v>
      </c>
      <c r="P1497">
        <v>72.536438000000004</v>
      </c>
      <c r="Q1497" s="35">
        <f t="shared" si="143"/>
        <v>4.9881688428097138E-3</v>
      </c>
    </row>
    <row r="1498" spans="1:17" x14ac:dyDescent="0.4">
      <c r="A1498" s="87">
        <v>42716</v>
      </c>
      <c r="B1498">
        <v>48.928196</v>
      </c>
      <c r="C1498" s="31">
        <f t="shared" si="138"/>
        <v>1.4745873728923059E-2</v>
      </c>
      <c r="D1498">
        <v>2256.96</v>
      </c>
      <c r="E1498" s="31">
        <f t="shared" si="139"/>
        <v>6.539770310506063E-3</v>
      </c>
      <c r="G1498">
        <v>26.41</v>
      </c>
      <c r="H1498" s="35">
        <f t="shared" si="140"/>
        <v>-9.4661113214691405E-3</v>
      </c>
      <c r="J1498">
        <v>59.555466000000003</v>
      </c>
      <c r="K1498" s="35">
        <f t="shared" si="141"/>
        <v>-1.3946813882708978E-2</v>
      </c>
      <c r="M1498">
        <v>32.259998000000003</v>
      </c>
      <c r="N1498" s="35">
        <f t="shared" si="142"/>
        <v>3.100434166176968E-4</v>
      </c>
      <c r="P1498">
        <v>72.898262000000003</v>
      </c>
      <c r="Q1498" s="35">
        <f t="shared" si="143"/>
        <v>1.1232956418082961E-2</v>
      </c>
    </row>
    <row r="1499" spans="1:17" x14ac:dyDescent="0.4">
      <c r="A1499" s="87">
        <v>42717</v>
      </c>
      <c r="B1499">
        <v>49.649684999999998</v>
      </c>
      <c r="C1499" s="31">
        <f t="shared" si="138"/>
        <v>-9.7511595491491746E-3</v>
      </c>
      <c r="D1499">
        <v>2271.7199999999998</v>
      </c>
      <c r="E1499" s="31">
        <f t="shared" si="139"/>
        <v>-8.1171975419504164E-3</v>
      </c>
      <c r="G1499">
        <v>26.16</v>
      </c>
      <c r="H1499" s="35">
        <f t="shared" si="140"/>
        <v>-5.3516819571865657E-3</v>
      </c>
      <c r="J1499">
        <v>58.724857</v>
      </c>
      <c r="K1499" s="35">
        <f t="shared" si="141"/>
        <v>-1.2518276545143434E-2</v>
      </c>
      <c r="M1499">
        <v>32.270000000000003</v>
      </c>
      <c r="N1499" s="35">
        <f t="shared" si="142"/>
        <v>-1.8593120545398245E-2</v>
      </c>
      <c r="P1499">
        <v>73.717124999999996</v>
      </c>
      <c r="Q1499" s="35">
        <f t="shared" si="143"/>
        <v>-3.0612222058307239E-2</v>
      </c>
    </row>
    <row r="1500" spans="1:17" x14ac:dyDescent="0.4">
      <c r="A1500" s="87">
        <v>42718</v>
      </c>
      <c r="B1500">
        <v>49.165543</v>
      </c>
      <c r="C1500" s="31">
        <f t="shared" si="138"/>
        <v>-9.6546274288071571E-3</v>
      </c>
      <c r="D1500">
        <v>2253.2800000000002</v>
      </c>
      <c r="E1500" s="31">
        <f t="shared" si="139"/>
        <v>3.8832280053965771E-3</v>
      </c>
      <c r="G1500">
        <v>26.02</v>
      </c>
      <c r="H1500" s="35">
        <f t="shared" si="140"/>
        <v>-1.5757071483474216E-2</v>
      </c>
      <c r="J1500">
        <v>57.989722999999998</v>
      </c>
      <c r="K1500" s="35">
        <f t="shared" si="141"/>
        <v>-2.1073423647841788E-2</v>
      </c>
      <c r="M1500">
        <v>31.67</v>
      </c>
      <c r="N1500" s="35">
        <f t="shared" si="142"/>
        <v>-2.1155667824439586E-2</v>
      </c>
      <c r="P1500">
        <v>71.460480000000004</v>
      </c>
      <c r="Q1500" s="35">
        <f t="shared" si="143"/>
        <v>-2.531693042084387E-3</v>
      </c>
    </row>
    <row r="1501" spans="1:17" x14ac:dyDescent="0.4">
      <c r="A1501" s="87">
        <v>42719</v>
      </c>
      <c r="B1501">
        <v>48.690868000000002</v>
      </c>
      <c r="C1501" s="31">
        <f t="shared" si="138"/>
        <v>-7.2138578429122024E-3</v>
      </c>
      <c r="D1501">
        <v>2262.0300000000002</v>
      </c>
      <c r="E1501" s="31">
        <f t="shared" si="139"/>
        <v>-1.7506399119375233E-3</v>
      </c>
      <c r="G1501">
        <v>25.610001</v>
      </c>
      <c r="H1501" s="35">
        <f t="shared" si="140"/>
        <v>-1.7180827130775931E-2</v>
      </c>
      <c r="J1501">
        <v>56.767681000000003</v>
      </c>
      <c r="K1501" s="35">
        <f t="shared" si="141"/>
        <v>-8.5772043427315564E-3</v>
      </c>
      <c r="M1501">
        <v>31</v>
      </c>
      <c r="N1501" s="35">
        <f t="shared" si="142"/>
        <v>-1.9677451612903241E-2</v>
      </c>
      <c r="P1501">
        <v>71.279563999999993</v>
      </c>
      <c r="Q1501" s="35">
        <f t="shared" si="143"/>
        <v>1.7366408133473882E-3</v>
      </c>
    </row>
    <row r="1502" spans="1:17" x14ac:dyDescent="0.4">
      <c r="A1502" s="87">
        <v>42720</v>
      </c>
      <c r="B1502">
        <v>48.339618999999999</v>
      </c>
      <c r="C1502" s="31">
        <f t="shared" si="138"/>
        <v>-1.374628128533629E-3</v>
      </c>
      <c r="D1502">
        <v>2258.0700000000002</v>
      </c>
      <c r="E1502" s="31">
        <f t="shared" si="139"/>
        <v>1.9751380603790121E-3</v>
      </c>
      <c r="G1502">
        <v>25.17</v>
      </c>
      <c r="H1502" s="35">
        <f t="shared" si="140"/>
        <v>6.7540723083034625E-3</v>
      </c>
      <c r="J1502">
        <v>56.280773000000003</v>
      </c>
      <c r="K1502" s="35">
        <f t="shared" si="141"/>
        <v>-1.6963715121681117E-2</v>
      </c>
      <c r="M1502">
        <v>30.389999</v>
      </c>
      <c r="N1502" s="35">
        <f t="shared" si="142"/>
        <v>-9.2134915832014046E-3</v>
      </c>
      <c r="P1502">
        <v>71.403351000000001</v>
      </c>
      <c r="Q1502" s="35">
        <f t="shared" si="143"/>
        <v>3.867199453986303E-3</v>
      </c>
    </row>
    <row r="1503" spans="1:17" x14ac:dyDescent="0.4">
      <c r="A1503" s="87">
        <v>42723</v>
      </c>
      <c r="B1503">
        <v>48.27317</v>
      </c>
      <c r="C1503" s="31">
        <f t="shared" si="138"/>
        <v>1.848590013873129E-2</v>
      </c>
      <c r="D1503">
        <v>2262.5300000000002</v>
      </c>
      <c r="E1503" s="31">
        <f t="shared" si="139"/>
        <v>3.6375208284531112E-3</v>
      </c>
      <c r="G1503">
        <v>25.34</v>
      </c>
      <c r="H1503" s="35">
        <f t="shared" si="140"/>
        <v>-6.3141278610891931E-3</v>
      </c>
      <c r="J1503">
        <v>55.326042000000001</v>
      </c>
      <c r="K1503" s="35">
        <f t="shared" si="141"/>
        <v>-6.9010900870157261E-4</v>
      </c>
      <c r="M1503">
        <v>30.110001</v>
      </c>
      <c r="N1503" s="35">
        <f t="shared" si="142"/>
        <v>-3.3211888634609773E-3</v>
      </c>
      <c r="P1503">
        <v>71.679481999999993</v>
      </c>
      <c r="Q1503" s="35">
        <f t="shared" si="143"/>
        <v>6.7746443814983457E-3</v>
      </c>
    </row>
    <row r="1504" spans="1:17" x14ac:dyDescent="0.4">
      <c r="A1504" s="87">
        <v>42724</v>
      </c>
      <c r="B1504">
        <v>49.165543</v>
      </c>
      <c r="C1504" s="31">
        <f t="shared" si="138"/>
        <v>9.8471809820141424E-3</v>
      </c>
      <c r="D1504">
        <v>2270.7600000000002</v>
      </c>
      <c r="E1504" s="31">
        <f t="shared" si="139"/>
        <v>-2.4573270623052994E-3</v>
      </c>
      <c r="G1504">
        <v>25.18</v>
      </c>
      <c r="H1504" s="35">
        <f t="shared" si="140"/>
        <v>-1.9857426528990542E-3</v>
      </c>
      <c r="J1504">
        <v>55.287860999999999</v>
      </c>
      <c r="K1504" s="35">
        <f t="shared" si="141"/>
        <v>-9.4974374212089385E-3</v>
      </c>
      <c r="M1504">
        <v>30.01</v>
      </c>
      <c r="N1504" s="35">
        <f t="shared" si="142"/>
        <v>1.3328557147616834E-3</v>
      </c>
      <c r="P1504">
        <v>72.165085000000005</v>
      </c>
      <c r="Q1504" s="35">
        <f t="shared" si="143"/>
        <v>-2.3749296491511088E-3</v>
      </c>
    </row>
    <row r="1505" spans="1:17" x14ac:dyDescent="0.4">
      <c r="A1505" s="87">
        <v>42725</v>
      </c>
      <c r="B1505">
        <v>49.649684999999998</v>
      </c>
      <c r="C1505" s="31">
        <f t="shared" si="138"/>
        <v>-3.0592339105473586E-3</v>
      </c>
      <c r="D1505">
        <v>2265.1799999999998</v>
      </c>
      <c r="E1505" s="31">
        <f t="shared" si="139"/>
        <v>-1.8629866059208541E-3</v>
      </c>
      <c r="G1505">
        <v>25.129999000000002</v>
      </c>
      <c r="H1505" s="35">
        <f t="shared" si="140"/>
        <v>-4.2976523795325329E-2</v>
      </c>
      <c r="J1505">
        <v>54.762768000000001</v>
      </c>
      <c r="K1505" s="35">
        <f t="shared" si="141"/>
        <v>-1.5864683830444821E-2</v>
      </c>
      <c r="M1505">
        <v>30.049999</v>
      </c>
      <c r="N1505" s="35">
        <f t="shared" si="142"/>
        <v>-2.1963395073657081E-2</v>
      </c>
      <c r="P1505">
        <v>71.993697999999995</v>
      </c>
      <c r="Q1505" s="35">
        <f t="shared" si="143"/>
        <v>-9.2588659635166499E-4</v>
      </c>
    </row>
    <row r="1506" spans="1:17" x14ac:dyDescent="0.4">
      <c r="A1506" s="87">
        <v>42726</v>
      </c>
      <c r="B1506">
        <v>49.497795000000004</v>
      </c>
      <c r="C1506" s="31">
        <f t="shared" si="138"/>
        <v>-4.411368223574413E-3</v>
      </c>
      <c r="D1506">
        <v>2260.96</v>
      </c>
      <c r="E1506" s="31">
        <f t="shared" si="139"/>
        <v>1.251680702002657E-3</v>
      </c>
      <c r="G1506">
        <v>24.049999</v>
      </c>
      <c r="H1506" s="35">
        <f t="shared" si="140"/>
        <v>1.7879460202888189E-2</v>
      </c>
      <c r="J1506">
        <v>53.893974</v>
      </c>
      <c r="K1506" s="35">
        <f t="shared" si="141"/>
        <v>3.1885754054803528E-3</v>
      </c>
      <c r="M1506">
        <v>29.389999</v>
      </c>
      <c r="N1506" s="35">
        <f t="shared" si="142"/>
        <v>-3.4024499286304626E-3</v>
      </c>
      <c r="P1506">
        <v>71.927040000000005</v>
      </c>
      <c r="Q1506" s="35">
        <f t="shared" si="143"/>
        <v>-1.4561422241204781E-3</v>
      </c>
    </row>
    <row r="1507" spans="1:17" x14ac:dyDescent="0.4">
      <c r="A1507" s="87">
        <v>42727</v>
      </c>
      <c r="B1507">
        <v>49.279442000000003</v>
      </c>
      <c r="C1507" s="31">
        <f t="shared" si="138"/>
        <v>-1.194360114710717E-2</v>
      </c>
      <c r="D1507">
        <v>2263.79</v>
      </c>
      <c r="E1507" s="31">
        <f t="shared" si="139"/>
        <v>2.2484417724259521E-3</v>
      </c>
      <c r="G1507">
        <v>24.48</v>
      </c>
      <c r="H1507" s="35">
        <f t="shared" si="140"/>
        <v>4.4934640522875588E-3</v>
      </c>
      <c r="J1507">
        <v>54.065818999999998</v>
      </c>
      <c r="K1507" s="35">
        <f t="shared" si="141"/>
        <v>1.8718073983120493E-2</v>
      </c>
      <c r="M1507">
        <v>29.290001</v>
      </c>
      <c r="N1507" s="35">
        <f t="shared" si="142"/>
        <v>6.8275859737939476E-4</v>
      </c>
      <c r="P1507">
        <v>71.822304000000003</v>
      </c>
      <c r="Q1507" s="35">
        <f t="shared" si="143"/>
        <v>8.6172674159825692E-3</v>
      </c>
    </row>
    <row r="1508" spans="1:17" x14ac:dyDescent="0.4">
      <c r="A1508" s="87">
        <v>42731</v>
      </c>
      <c r="B1508">
        <v>48.690868000000002</v>
      </c>
      <c r="C1508" s="31">
        <f t="shared" si="138"/>
        <v>-5.2642520153881791E-3</v>
      </c>
      <c r="D1508">
        <v>2268.88</v>
      </c>
      <c r="E1508" s="31">
        <f t="shared" si="139"/>
        <v>-8.3565459610028016E-3</v>
      </c>
      <c r="G1508">
        <v>24.59</v>
      </c>
      <c r="H1508" s="35">
        <f t="shared" si="140"/>
        <v>4.0666937779591556E-4</v>
      </c>
      <c r="J1508">
        <v>55.077826999999999</v>
      </c>
      <c r="K1508" s="35">
        <f t="shared" si="141"/>
        <v>-6.7603429597902567E-3</v>
      </c>
      <c r="M1508">
        <v>29.309999000000001</v>
      </c>
      <c r="N1508" s="35">
        <f t="shared" si="142"/>
        <v>3.7530195753333342E-3</v>
      </c>
      <c r="P1508">
        <v>72.441215999999997</v>
      </c>
      <c r="Q1508" s="35">
        <f t="shared" si="143"/>
        <v>4.7318504427093303E-3</v>
      </c>
    </row>
    <row r="1509" spans="1:17" x14ac:dyDescent="0.4">
      <c r="A1509" s="87">
        <v>42732</v>
      </c>
      <c r="B1509">
        <v>48.434547000000002</v>
      </c>
      <c r="C1509" s="31">
        <f t="shared" si="138"/>
        <v>7.8406844602057395E-4</v>
      </c>
      <c r="D1509">
        <v>2249.92</v>
      </c>
      <c r="E1509" s="31">
        <f t="shared" si="139"/>
        <v>-2.9334376333374273E-4</v>
      </c>
      <c r="G1509">
        <v>24.6</v>
      </c>
      <c r="H1509" s="35">
        <f t="shared" si="140"/>
        <v>2.0325203252031365E-3</v>
      </c>
      <c r="J1509">
        <v>54.705482000000003</v>
      </c>
      <c r="K1509" s="35">
        <f t="shared" si="141"/>
        <v>8.7260724619882581E-3</v>
      </c>
      <c r="M1509">
        <v>29.42</v>
      </c>
      <c r="N1509" s="35">
        <f t="shared" si="142"/>
        <v>-6.4581917063222727E-3</v>
      </c>
      <c r="P1509">
        <v>72.783996999999999</v>
      </c>
      <c r="Q1509" s="35">
        <f t="shared" si="143"/>
        <v>1.1119875705644435E-2</v>
      </c>
    </row>
    <row r="1510" spans="1:17" x14ac:dyDescent="0.4">
      <c r="A1510" s="87">
        <v>42733</v>
      </c>
      <c r="B1510">
        <v>48.472523000000002</v>
      </c>
      <c r="C1510" s="31">
        <f t="shared" si="138"/>
        <v>-4.5045313609940194E-3</v>
      </c>
      <c r="D1510">
        <v>2249.2600000000002</v>
      </c>
      <c r="E1510" s="31">
        <f t="shared" si="139"/>
        <v>-4.6370806398550145E-3</v>
      </c>
      <c r="G1510">
        <v>24.65</v>
      </c>
      <c r="H1510" s="35">
        <f t="shared" si="140"/>
        <v>-2.8397565922921009E-3</v>
      </c>
      <c r="J1510">
        <v>55.182845999999998</v>
      </c>
      <c r="K1510" s="35">
        <f t="shared" si="141"/>
        <v>8.6502968694293011E-3</v>
      </c>
      <c r="M1510">
        <v>29.23</v>
      </c>
      <c r="N1510" s="35">
        <f t="shared" si="142"/>
        <v>-6.1580910023948249E-3</v>
      </c>
      <c r="P1510">
        <v>73.593345999999997</v>
      </c>
      <c r="Q1510" s="35">
        <f t="shared" si="143"/>
        <v>1.6302248303807235E-2</v>
      </c>
    </row>
    <row r="1511" spans="1:17" x14ac:dyDescent="0.4">
      <c r="A1511" s="87">
        <v>42734</v>
      </c>
      <c r="B1511">
        <v>48.254176999999999</v>
      </c>
      <c r="C1511" s="31">
        <f t="shared" si="138"/>
        <v>2.2624383377215194E-2</v>
      </c>
      <c r="D1511">
        <v>2238.83</v>
      </c>
      <c r="E1511" s="31">
        <f t="shared" si="139"/>
        <v>8.4865755774221358E-3</v>
      </c>
      <c r="G1511">
        <v>24.58</v>
      </c>
      <c r="H1511" s="35">
        <f t="shared" si="140"/>
        <v>1.2611838893409328E-2</v>
      </c>
      <c r="J1511">
        <v>55.660193999999997</v>
      </c>
      <c r="K1511" s="35">
        <f t="shared" si="141"/>
        <v>-2.2298341252637358E-2</v>
      </c>
      <c r="M1511">
        <v>29.049999</v>
      </c>
      <c r="N1511" s="35">
        <f t="shared" si="142"/>
        <v>2.8227264310749161E-2</v>
      </c>
      <c r="P1511">
        <v>74.793082999999996</v>
      </c>
      <c r="Q1511" s="35">
        <f t="shared" si="143"/>
        <v>-1.2730642484679984E-2</v>
      </c>
    </row>
    <row r="1512" spans="1:17" x14ac:dyDescent="0.4">
      <c r="A1512" s="87">
        <v>42738</v>
      </c>
      <c r="B1512">
        <v>49.345897999999998</v>
      </c>
      <c r="C1512" s="31">
        <f t="shared" si="138"/>
        <v>2.0969666009523269E-2</v>
      </c>
      <c r="D1512">
        <v>2257.83</v>
      </c>
      <c r="E1512" s="31">
        <f t="shared" si="139"/>
        <v>5.7223085883348493E-3</v>
      </c>
      <c r="G1512">
        <v>24.889999</v>
      </c>
      <c r="H1512" s="35">
        <f t="shared" si="140"/>
        <v>2.8927361547905282E-2</v>
      </c>
      <c r="J1512">
        <v>54.419063999999999</v>
      </c>
      <c r="K1512" s="35">
        <f t="shared" si="141"/>
        <v>4.9122123820432313E-3</v>
      </c>
      <c r="M1512">
        <v>29.870000999999998</v>
      </c>
      <c r="N1512" s="35">
        <f t="shared" si="142"/>
        <v>2.2430531555723811E-2</v>
      </c>
      <c r="P1512">
        <v>73.840919</v>
      </c>
      <c r="Q1512" s="35">
        <f t="shared" si="143"/>
        <v>-1.4700236870020625E-2</v>
      </c>
    </row>
    <row r="1513" spans="1:17" x14ac:dyDescent="0.4">
      <c r="A1513" s="87">
        <v>42739</v>
      </c>
      <c r="B1513">
        <v>50.380665</v>
      </c>
      <c r="C1513" s="31">
        <f t="shared" si="138"/>
        <v>-1.8862394928693895E-4</v>
      </c>
      <c r="D1513">
        <v>2270.75</v>
      </c>
      <c r="E1513" s="31">
        <f t="shared" si="139"/>
        <v>-7.7067048332048887E-4</v>
      </c>
      <c r="G1513">
        <v>25.610001</v>
      </c>
      <c r="H1513" s="35">
        <f t="shared" si="140"/>
        <v>-1.5228503895802232E-2</v>
      </c>
      <c r="J1513">
        <v>54.686382000000002</v>
      </c>
      <c r="K1513" s="35">
        <f t="shared" si="141"/>
        <v>-1.8505393170826404E-2</v>
      </c>
      <c r="M1513">
        <v>30.540001</v>
      </c>
      <c r="N1513" s="35">
        <f t="shared" si="142"/>
        <v>-8.1859853246239248E-3</v>
      </c>
      <c r="P1513">
        <v>72.755439999999993</v>
      </c>
      <c r="Q1513" s="35">
        <f t="shared" si="143"/>
        <v>5.2336979887707277E-4</v>
      </c>
    </row>
    <row r="1514" spans="1:17" x14ac:dyDescent="0.4">
      <c r="A1514" s="87">
        <v>42740</v>
      </c>
      <c r="B1514">
        <v>50.371161999999998</v>
      </c>
      <c r="C1514" s="31">
        <f t="shared" si="138"/>
        <v>1.6019860729041747E-2</v>
      </c>
      <c r="D1514">
        <v>2269</v>
      </c>
      <c r="E1514" s="31">
        <f t="shared" si="139"/>
        <v>3.516967827236676E-3</v>
      </c>
      <c r="G1514">
        <v>25.219999000000001</v>
      </c>
      <c r="H1514" s="35">
        <f t="shared" si="140"/>
        <v>-7.5336244065672946E-3</v>
      </c>
      <c r="J1514">
        <v>53.674388999999998</v>
      </c>
      <c r="K1514" s="35">
        <f t="shared" si="141"/>
        <v>-6.5813324861508562E-3</v>
      </c>
      <c r="M1514">
        <v>30.290001</v>
      </c>
      <c r="N1514" s="35">
        <f t="shared" si="142"/>
        <v>5.9424890741998065E-3</v>
      </c>
      <c r="P1514">
        <v>72.793518000000006</v>
      </c>
      <c r="Q1514" s="35">
        <f t="shared" si="143"/>
        <v>-1.0464118522201342E-3</v>
      </c>
    </row>
    <row r="1515" spans="1:17" x14ac:dyDescent="0.4">
      <c r="A1515" s="87">
        <v>42741</v>
      </c>
      <c r="B1515">
        <v>51.178100999999998</v>
      </c>
      <c r="C1515" s="31">
        <f t="shared" si="138"/>
        <v>-9.8311580572322289E-3</v>
      </c>
      <c r="D1515">
        <v>2276.98</v>
      </c>
      <c r="E1515" s="31">
        <f t="shared" si="139"/>
        <v>-3.5485599346502506E-3</v>
      </c>
      <c r="G1515">
        <v>25.030000999999999</v>
      </c>
      <c r="H1515" s="35">
        <f t="shared" si="140"/>
        <v>4.794206760119585E-3</v>
      </c>
      <c r="J1515">
        <v>53.32114</v>
      </c>
      <c r="K1515" s="35">
        <f t="shared" si="141"/>
        <v>-7.1626375580121173E-4</v>
      </c>
      <c r="M1515">
        <v>30.469999000000001</v>
      </c>
      <c r="N1515" s="35">
        <f t="shared" si="142"/>
        <v>0</v>
      </c>
      <c r="P1515">
        <v>72.717346000000006</v>
      </c>
      <c r="Q1515" s="35">
        <f t="shared" si="143"/>
        <v>-1.9641805959200375E-3</v>
      </c>
    </row>
    <row r="1516" spans="1:17" x14ac:dyDescent="0.4">
      <c r="A1516" s="87">
        <v>42744</v>
      </c>
      <c r="B1516">
        <v>50.674961000000003</v>
      </c>
      <c r="C1516" s="31">
        <f t="shared" si="138"/>
        <v>-5.0582772032129126E-3</v>
      </c>
      <c r="D1516">
        <v>2268.9</v>
      </c>
      <c r="E1516" s="31">
        <f t="shared" si="139"/>
        <v>0</v>
      </c>
      <c r="G1516">
        <v>25.15</v>
      </c>
      <c r="H1516" s="35">
        <f t="shared" si="140"/>
        <v>1.8687912524850893E-2</v>
      </c>
      <c r="J1516">
        <v>53.282947999999998</v>
      </c>
      <c r="K1516" s="35">
        <f t="shared" si="141"/>
        <v>1.0929988333228158E-2</v>
      </c>
      <c r="M1516">
        <v>30.469999000000001</v>
      </c>
      <c r="N1516" s="35">
        <f t="shared" si="142"/>
        <v>7.8766001928650686E-3</v>
      </c>
      <c r="P1516">
        <v>72.574516000000003</v>
      </c>
      <c r="Q1516" s="35">
        <f t="shared" si="143"/>
        <v>1.5744645131357217E-3</v>
      </c>
    </row>
    <row r="1517" spans="1:17" x14ac:dyDescent="0.4">
      <c r="A1517" s="87">
        <v>42745</v>
      </c>
      <c r="B1517">
        <v>50.418633</v>
      </c>
      <c r="C1517" s="31">
        <f t="shared" si="138"/>
        <v>-7.9080485978269329E-3</v>
      </c>
      <c r="D1517">
        <v>2268.9</v>
      </c>
      <c r="E1517" s="31">
        <f t="shared" si="139"/>
        <v>2.8295649874388791E-3</v>
      </c>
      <c r="G1517">
        <v>25.620000999999998</v>
      </c>
      <c r="H1517" s="35">
        <f t="shared" si="140"/>
        <v>-1.4832200826221671E-2</v>
      </c>
      <c r="J1517">
        <v>53.86533</v>
      </c>
      <c r="K1517" s="35">
        <f t="shared" si="141"/>
        <v>-1.4356748580209178E-2</v>
      </c>
      <c r="M1517">
        <v>30.709999</v>
      </c>
      <c r="N1517" s="35">
        <f t="shared" si="142"/>
        <v>-5.2100294760673927E-3</v>
      </c>
      <c r="P1517">
        <v>72.688782000000003</v>
      </c>
      <c r="Q1517" s="35">
        <f t="shared" si="143"/>
        <v>8.3836595308475342E-3</v>
      </c>
    </row>
    <row r="1518" spans="1:17" x14ac:dyDescent="0.4">
      <c r="A1518" s="87">
        <v>42746</v>
      </c>
      <c r="B1518">
        <v>50.019919999999999</v>
      </c>
      <c r="C1518" s="31">
        <f t="shared" si="138"/>
        <v>-5.5037872911431456E-3</v>
      </c>
      <c r="D1518">
        <v>2275.3200000000002</v>
      </c>
      <c r="E1518" s="31">
        <f t="shared" si="139"/>
        <v>-2.1447532654747942E-3</v>
      </c>
      <c r="G1518">
        <v>25.24</v>
      </c>
      <c r="H1518" s="35">
        <f t="shared" si="140"/>
        <v>1.0697305863708524E-2</v>
      </c>
      <c r="J1518">
        <v>53.091999000000001</v>
      </c>
      <c r="K1518" s="35">
        <f t="shared" si="141"/>
        <v>-1.3306675455938364E-2</v>
      </c>
      <c r="M1518">
        <v>30.549999</v>
      </c>
      <c r="N1518" s="35">
        <f t="shared" si="142"/>
        <v>-5.5646482999884275E-3</v>
      </c>
      <c r="P1518">
        <v>73.298180000000002</v>
      </c>
      <c r="Q1518" s="35">
        <f t="shared" si="143"/>
        <v>1.0781959388350335E-2</v>
      </c>
    </row>
    <row r="1519" spans="1:17" x14ac:dyDescent="0.4">
      <c r="A1519" s="87">
        <v>42747</v>
      </c>
      <c r="B1519">
        <v>49.744621000000002</v>
      </c>
      <c r="C1519" s="31">
        <f t="shared" si="138"/>
        <v>9.9238870470035028E-3</v>
      </c>
      <c r="D1519">
        <v>2270.44</v>
      </c>
      <c r="E1519" s="31">
        <f t="shared" si="139"/>
        <v>1.8498617008156208E-3</v>
      </c>
      <c r="G1519">
        <v>25.51</v>
      </c>
      <c r="H1519" s="35">
        <f t="shared" si="140"/>
        <v>-1.9600548804391115E-3</v>
      </c>
      <c r="J1519">
        <v>52.385520999999997</v>
      </c>
      <c r="K1519" s="35">
        <f t="shared" si="141"/>
        <v>2.6061361497197004E-2</v>
      </c>
      <c r="M1519">
        <v>30.379999000000002</v>
      </c>
      <c r="N1519" s="35">
        <f t="shared" si="142"/>
        <v>-9.8748851176724273E-3</v>
      </c>
      <c r="P1519">
        <v>74.088477999999995</v>
      </c>
      <c r="Q1519" s="35">
        <f t="shared" si="143"/>
        <v>1.1566562347251893E-2</v>
      </c>
    </row>
    <row r="1520" spans="1:17" x14ac:dyDescent="0.4">
      <c r="A1520" s="87">
        <v>42748</v>
      </c>
      <c r="B1520">
        <v>50.238281000000001</v>
      </c>
      <c r="C1520" s="31">
        <f t="shared" si="138"/>
        <v>1.3794122454150079E-2</v>
      </c>
      <c r="D1520">
        <v>2274.64</v>
      </c>
      <c r="E1520" s="31">
        <f t="shared" si="139"/>
        <v>-2.9675025498540428E-3</v>
      </c>
      <c r="G1520">
        <v>25.459999</v>
      </c>
      <c r="H1520" s="35">
        <f t="shared" si="140"/>
        <v>-7.4626475829790984E-3</v>
      </c>
      <c r="J1520">
        <v>53.750759000000002</v>
      </c>
      <c r="K1520" s="35">
        <f t="shared" si="141"/>
        <v>1.438727590804801E-2</v>
      </c>
      <c r="M1520">
        <v>30.08</v>
      </c>
      <c r="N1520" s="35">
        <f t="shared" si="142"/>
        <v>1.9946476063830202E-3</v>
      </c>
      <c r="P1520">
        <v>74.945426999999995</v>
      </c>
      <c r="Q1520" s="35">
        <f t="shared" si="143"/>
        <v>4.4467022651029781E-3</v>
      </c>
    </row>
    <row r="1521" spans="1:17" x14ac:dyDescent="0.4">
      <c r="A1521" s="87">
        <v>42752</v>
      </c>
      <c r="B1521">
        <v>50.931274000000002</v>
      </c>
      <c r="C1521" s="31">
        <f t="shared" si="138"/>
        <v>-7.0828779975148437E-3</v>
      </c>
      <c r="D1521">
        <v>2267.89</v>
      </c>
      <c r="E1521" s="31">
        <f t="shared" si="139"/>
        <v>1.7637539739581726E-3</v>
      </c>
      <c r="G1521">
        <v>25.27</v>
      </c>
      <c r="H1521" s="35">
        <f t="shared" si="140"/>
        <v>-1.5829046299960091E-3</v>
      </c>
      <c r="J1521">
        <v>54.524085999999997</v>
      </c>
      <c r="K1521" s="35">
        <f t="shared" si="141"/>
        <v>-2.6440259814717371E-2</v>
      </c>
      <c r="M1521">
        <v>30.139999</v>
      </c>
      <c r="N1521" s="35">
        <f t="shared" si="142"/>
        <v>-2.6210982953250864E-2</v>
      </c>
      <c r="P1521">
        <v>75.278687000000005</v>
      </c>
      <c r="Q1521" s="35">
        <f t="shared" si="143"/>
        <v>2.3147016366000032E-2</v>
      </c>
    </row>
    <row r="1522" spans="1:17" x14ac:dyDescent="0.4">
      <c r="A1522" s="87">
        <v>42753</v>
      </c>
      <c r="B1522">
        <v>50.570534000000002</v>
      </c>
      <c r="C1522" s="31">
        <f t="shared" si="138"/>
        <v>-6.3825507557424832E-3</v>
      </c>
      <c r="D1522">
        <v>2271.89</v>
      </c>
      <c r="E1522" s="31">
        <f t="shared" si="139"/>
        <v>-3.6093296770529464E-3</v>
      </c>
      <c r="G1522">
        <v>25.23</v>
      </c>
      <c r="H1522" s="35">
        <f t="shared" si="140"/>
        <v>-2.6952080856123693E-2</v>
      </c>
      <c r="J1522">
        <v>53.082455000000003</v>
      </c>
      <c r="K1522" s="35">
        <f t="shared" si="141"/>
        <v>-7.9137635966535589E-3</v>
      </c>
      <c r="M1522">
        <v>29.35</v>
      </c>
      <c r="N1522" s="35">
        <f t="shared" si="142"/>
        <v>-5.1106984667802762E-3</v>
      </c>
      <c r="P1522">
        <v>77.021163999999999</v>
      </c>
      <c r="Q1522" s="35">
        <f t="shared" si="143"/>
        <v>3.214259394989229E-3</v>
      </c>
    </row>
    <row r="1523" spans="1:17" x14ac:dyDescent="0.4">
      <c r="A1523" s="87">
        <v>42754</v>
      </c>
      <c r="B1523">
        <v>50.247765000000001</v>
      </c>
      <c r="C1523" s="31">
        <f t="shared" si="138"/>
        <v>5.1010627039828676E-3</v>
      </c>
      <c r="D1523">
        <v>2263.69</v>
      </c>
      <c r="E1523" s="31">
        <f t="shared" si="139"/>
        <v>3.3661852992237853E-3</v>
      </c>
      <c r="G1523">
        <v>24.549999</v>
      </c>
      <c r="H1523" s="35">
        <f t="shared" si="140"/>
        <v>1.7107943670384741E-2</v>
      </c>
      <c r="J1523">
        <v>52.662373000000002</v>
      </c>
      <c r="K1523" s="35">
        <f t="shared" si="141"/>
        <v>3.9885023791084448E-3</v>
      </c>
      <c r="M1523">
        <v>29.200001</v>
      </c>
      <c r="N1523" s="35">
        <f t="shared" si="142"/>
        <v>-6.1644175971090117E-3</v>
      </c>
      <c r="P1523">
        <v>77.268730000000005</v>
      </c>
      <c r="Q1523" s="35">
        <f t="shared" si="143"/>
        <v>2.4645157232426637E-3</v>
      </c>
    </row>
    <row r="1524" spans="1:17" x14ac:dyDescent="0.4">
      <c r="A1524" s="87">
        <v>42755</v>
      </c>
      <c r="B1524">
        <v>50.504081999999997</v>
      </c>
      <c r="C1524" s="31">
        <f t="shared" si="138"/>
        <v>7.517610160699855E-4</v>
      </c>
      <c r="D1524">
        <v>2271.31</v>
      </c>
      <c r="E1524" s="31">
        <f t="shared" si="139"/>
        <v>-2.6900775323492289E-3</v>
      </c>
      <c r="G1524">
        <v>24.969999000000001</v>
      </c>
      <c r="H1524" s="35">
        <f t="shared" si="140"/>
        <v>-4.4052064239169944E-3</v>
      </c>
      <c r="J1524">
        <v>52.872416999999999</v>
      </c>
      <c r="K1524" s="35">
        <f t="shared" si="141"/>
        <v>2.8891435017998832E-3</v>
      </c>
      <c r="M1524">
        <v>29.02</v>
      </c>
      <c r="N1524" s="35">
        <f t="shared" si="142"/>
        <v>-1.9641592005513412E-2</v>
      </c>
      <c r="P1524">
        <v>77.459159999999997</v>
      </c>
      <c r="Q1524" s="35">
        <f t="shared" si="143"/>
        <v>1.0694564722881168E-2</v>
      </c>
    </row>
    <row r="1525" spans="1:17" x14ac:dyDescent="0.4">
      <c r="A1525" s="87">
        <v>42758</v>
      </c>
      <c r="B1525">
        <v>50.542048999999999</v>
      </c>
      <c r="C1525" s="31">
        <f t="shared" si="138"/>
        <v>3.9445175639793066E-3</v>
      </c>
      <c r="D1525">
        <v>2265.1999999999998</v>
      </c>
      <c r="E1525" s="31">
        <f t="shared" si="139"/>
        <v>6.5645417623169467E-3</v>
      </c>
      <c r="G1525">
        <v>24.860001</v>
      </c>
      <c r="H1525" s="35">
        <f t="shared" si="140"/>
        <v>4.183423001471312E-2</v>
      </c>
      <c r="J1525">
        <v>53.025173000000002</v>
      </c>
      <c r="K1525" s="35">
        <f t="shared" si="141"/>
        <v>1.2063326978678584E-2</v>
      </c>
      <c r="M1525">
        <v>28.450001</v>
      </c>
      <c r="N1525" s="35">
        <f t="shared" si="142"/>
        <v>3.1634445285256708E-3</v>
      </c>
      <c r="P1525">
        <v>78.287552000000005</v>
      </c>
      <c r="Q1525" s="35">
        <f t="shared" si="143"/>
        <v>-9.7307934727615321E-4</v>
      </c>
    </row>
    <row r="1526" spans="1:17" x14ac:dyDescent="0.4">
      <c r="A1526" s="87">
        <v>42759</v>
      </c>
      <c r="B1526">
        <v>50.741413000000001</v>
      </c>
      <c r="C1526" s="31">
        <f t="shared" si="138"/>
        <v>7.6705983729699256E-3</v>
      </c>
      <c r="D1526">
        <v>2280.0700000000002</v>
      </c>
      <c r="E1526" s="31">
        <f t="shared" si="139"/>
        <v>8.0260693750629254E-3</v>
      </c>
      <c r="G1526">
        <v>25.9</v>
      </c>
      <c r="H1526" s="35">
        <f t="shared" si="140"/>
        <v>-4.6331660231660222E-3</v>
      </c>
      <c r="J1526">
        <v>53.664833000000002</v>
      </c>
      <c r="K1526" s="35">
        <f t="shared" si="141"/>
        <v>3.9138666470833854E-3</v>
      </c>
      <c r="M1526">
        <v>28.540001</v>
      </c>
      <c r="N1526" s="35">
        <f t="shared" si="142"/>
        <v>2.662922121130968E-2</v>
      </c>
      <c r="P1526">
        <v>78.211371999999997</v>
      </c>
      <c r="Q1526" s="35">
        <f t="shared" si="143"/>
        <v>8.2786426505854632E-3</v>
      </c>
    </row>
    <row r="1527" spans="1:17" x14ac:dyDescent="0.4">
      <c r="A1527" s="87">
        <v>42760</v>
      </c>
      <c r="B1527">
        <v>51.130629999999996</v>
      </c>
      <c r="C1527" s="31">
        <f t="shared" si="138"/>
        <v>-3.8989545014406148E-3</v>
      </c>
      <c r="D1527">
        <v>2298.37</v>
      </c>
      <c r="E1527" s="31">
        <f t="shared" si="139"/>
        <v>-7.3530371524169506E-4</v>
      </c>
      <c r="G1527">
        <v>25.780000999999999</v>
      </c>
      <c r="H1527" s="35">
        <f t="shared" si="140"/>
        <v>-3.1031845188834485E-2</v>
      </c>
      <c r="J1527">
        <v>53.874870000000001</v>
      </c>
      <c r="K1527" s="35">
        <f t="shared" si="141"/>
        <v>-1.594890159363728E-2</v>
      </c>
      <c r="M1527">
        <v>29.299999</v>
      </c>
      <c r="N1527" s="35">
        <f t="shared" si="142"/>
        <v>-5.802047979592018E-3</v>
      </c>
      <c r="P1527">
        <v>78.858856000000003</v>
      </c>
      <c r="Q1527" s="35">
        <f t="shared" si="143"/>
        <v>9.6592829092016861E-4</v>
      </c>
    </row>
    <row r="1528" spans="1:17" x14ac:dyDescent="0.4">
      <c r="A1528" s="87">
        <v>42761</v>
      </c>
      <c r="B1528">
        <v>50.931274000000002</v>
      </c>
      <c r="C1528" s="31">
        <f t="shared" si="138"/>
        <v>-8.5741228464067728E-3</v>
      </c>
      <c r="D1528">
        <v>2296.6799999999998</v>
      </c>
      <c r="E1528" s="31">
        <f t="shared" si="139"/>
        <v>-8.6646811919805194E-4</v>
      </c>
      <c r="G1528">
        <v>24.98</v>
      </c>
      <c r="H1528" s="35">
        <f t="shared" si="140"/>
        <v>-4.0036028823054598E-4</v>
      </c>
      <c r="J1528">
        <v>53.015625</v>
      </c>
      <c r="K1528" s="35">
        <f t="shared" si="141"/>
        <v>-8.4638255231358674E-3</v>
      </c>
      <c r="M1528">
        <v>29.129999000000002</v>
      </c>
      <c r="N1528" s="35">
        <f t="shared" si="142"/>
        <v>0</v>
      </c>
      <c r="P1528">
        <v>78.935028000000003</v>
      </c>
      <c r="Q1528" s="35">
        <f t="shared" si="143"/>
        <v>-7.1170304772680314E-3</v>
      </c>
    </row>
    <row r="1529" spans="1:17" x14ac:dyDescent="0.4">
      <c r="A1529" s="87">
        <v>42762</v>
      </c>
      <c r="B1529">
        <v>50.494582999999999</v>
      </c>
      <c r="C1529" s="31">
        <f t="shared" si="138"/>
        <v>-2.0679445951657335E-3</v>
      </c>
      <c r="D1529">
        <v>2294.69</v>
      </c>
      <c r="E1529" s="31">
        <f t="shared" si="139"/>
        <v>-6.0095263412486928E-3</v>
      </c>
      <c r="G1529">
        <v>24.969999000000001</v>
      </c>
      <c r="H1529" s="35">
        <f t="shared" si="140"/>
        <v>-2.0023629155932155E-3</v>
      </c>
      <c r="J1529">
        <v>52.56691</v>
      </c>
      <c r="K1529" s="35">
        <f t="shared" si="141"/>
        <v>-1.6345758196553664E-2</v>
      </c>
      <c r="M1529">
        <v>29.129999000000002</v>
      </c>
      <c r="N1529" s="35">
        <f t="shared" si="142"/>
        <v>-6.5224169763961467E-3</v>
      </c>
      <c r="P1529">
        <v>78.373244999999997</v>
      </c>
      <c r="Q1529" s="35">
        <f t="shared" si="143"/>
        <v>-1.9317230006234885E-2</v>
      </c>
    </row>
    <row r="1530" spans="1:17" x14ac:dyDescent="0.4">
      <c r="A1530" s="87">
        <v>42765</v>
      </c>
      <c r="B1530">
        <v>50.390163000000001</v>
      </c>
      <c r="C1530" s="31">
        <f t="shared" si="138"/>
        <v>-3.3911182228166109E-3</v>
      </c>
      <c r="D1530">
        <v>2280.9</v>
      </c>
      <c r="E1530" s="31">
        <f t="shared" si="139"/>
        <v>-8.8999956157665837E-4</v>
      </c>
      <c r="G1530">
        <v>24.92</v>
      </c>
      <c r="H1530" s="35">
        <f t="shared" si="140"/>
        <v>8.0257223113963383E-3</v>
      </c>
      <c r="J1530">
        <v>51.707664000000001</v>
      </c>
      <c r="K1530" s="35">
        <f t="shared" si="141"/>
        <v>3.8772975704336196E-3</v>
      </c>
      <c r="M1530">
        <v>28.940000999999999</v>
      </c>
      <c r="N1530" s="35">
        <f t="shared" si="142"/>
        <v>-0.25742918944612342</v>
      </c>
      <c r="P1530">
        <v>76.859290999999999</v>
      </c>
      <c r="Q1530" s="35">
        <f t="shared" si="143"/>
        <v>-2.1803727021109318E-2</v>
      </c>
    </row>
    <row r="1531" spans="1:17" x14ac:dyDescent="0.4">
      <c r="A1531" s="87">
        <v>42766</v>
      </c>
      <c r="B1531">
        <v>50.219284000000002</v>
      </c>
      <c r="C1531" s="31">
        <f t="shared" si="138"/>
        <v>2.2684114731703099E-3</v>
      </c>
      <c r="D1531">
        <v>2278.87</v>
      </c>
      <c r="E1531" s="31">
        <f t="shared" si="139"/>
        <v>2.9839350204280678E-4</v>
      </c>
      <c r="G1531">
        <v>25.120000999999998</v>
      </c>
      <c r="H1531" s="35">
        <f t="shared" si="140"/>
        <v>-3.3041399958542932E-2</v>
      </c>
      <c r="J1531">
        <v>51.908149999999999</v>
      </c>
      <c r="K1531" s="35">
        <f t="shared" si="141"/>
        <v>1.2323132301960287E-2</v>
      </c>
      <c r="M1531">
        <v>21.49</v>
      </c>
      <c r="N1531" s="35">
        <f t="shared" si="142"/>
        <v>-2.3266170311772773E-3</v>
      </c>
      <c r="P1531">
        <v>75.183471999999995</v>
      </c>
      <c r="Q1531" s="35">
        <f t="shared" si="143"/>
        <v>4.9391839738394255E-3</v>
      </c>
    </row>
    <row r="1532" spans="1:17" x14ac:dyDescent="0.4">
      <c r="A1532" s="87">
        <v>42767</v>
      </c>
      <c r="B1532">
        <v>50.333202</v>
      </c>
      <c r="C1532" s="31">
        <f t="shared" si="138"/>
        <v>-4.1492889723168946E-3</v>
      </c>
      <c r="D1532">
        <v>2279.5500000000002</v>
      </c>
      <c r="E1532" s="31">
        <f t="shared" si="139"/>
        <v>5.7028799543757628E-4</v>
      </c>
      <c r="G1532">
        <v>24.290001</v>
      </c>
      <c r="H1532" s="35">
        <f t="shared" si="140"/>
        <v>-2.593663952504572E-2</v>
      </c>
      <c r="J1532">
        <v>52.547820999999999</v>
      </c>
      <c r="K1532" s="35">
        <f t="shared" si="141"/>
        <v>-1.7623547130527096E-2</v>
      </c>
      <c r="M1532">
        <v>21.440000999999999</v>
      </c>
      <c r="N1532" s="35">
        <f t="shared" si="142"/>
        <v>-3.6847059848551321E-2</v>
      </c>
      <c r="P1532">
        <v>75.554817</v>
      </c>
      <c r="Q1532" s="35">
        <f t="shared" si="143"/>
        <v>-1.2601049645848794E-3</v>
      </c>
    </row>
    <row r="1533" spans="1:17" x14ac:dyDescent="0.4">
      <c r="A1533" s="87">
        <v>42768</v>
      </c>
      <c r="B1533">
        <v>50.124355000000001</v>
      </c>
      <c r="C1533" s="31">
        <f t="shared" si="138"/>
        <v>-8.3334538668877051E-3</v>
      </c>
      <c r="D1533">
        <v>2280.85</v>
      </c>
      <c r="E1533" s="31">
        <f t="shared" si="139"/>
        <v>7.2648354780016945E-3</v>
      </c>
      <c r="G1533">
        <v>23.66</v>
      </c>
      <c r="H1533" s="35">
        <f t="shared" si="140"/>
        <v>-6.3398140321216647E-3</v>
      </c>
      <c r="J1533">
        <v>51.621741999999998</v>
      </c>
      <c r="K1533" s="35">
        <f t="shared" si="141"/>
        <v>-3.8468752178103582E-2</v>
      </c>
      <c r="M1533">
        <v>20.65</v>
      </c>
      <c r="N1533" s="35">
        <f t="shared" si="142"/>
        <v>2.4213559322034742E-3</v>
      </c>
      <c r="P1533">
        <v>75.459609999999998</v>
      </c>
      <c r="Q1533" s="35">
        <f t="shared" si="143"/>
        <v>2.271241529077552E-3</v>
      </c>
    </row>
    <row r="1534" spans="1:17" x14ac:dyDescent="0.4">
      <c r="A1534" s="87">
        <v>42769</v>
      </c>
      <c r="B1534">
        <v>49.706645999999999</v>
      </c>
      <c r="C1534" s="31">
        <f t="shared" si="138"/>
        <v>8.4034839123927636E-3</v>
      </c>
      <c r="D1534">
        <v>2297.42</v>
      </c>
      <c r="E1534" s="31">
        <f t="shared" si="139"/>
        <v>-2.115416423640487E-3</v>
      </c>
      <c r="G1534">
        <v>23.51</v>
      </c>
      <c r="H1534" s="35">
        <f t="shared" si="140"/>
        <v>-1.0633772862611654E-2</v>
      </c>
      <c r="J1534">
        <v>49.635917999999997</v>
      </c>
      <c r="K1534" s="35">
        <f t="shared" si="141"/>
        <v>2.0580842284411871E-2</v>
      </c>
      <c r="M1534">
        <v>20.700001</v>
      </c>
      <c r="N1534" s="35">
        <f t="shared" si="142"/>
        <v>-4.8309659501948286E-3</v>
      </c>
      <c r="P1534">
        <v>75.630996999999994</v>
      </c>
      <c r="Q1534" s="35">
        <f t="shared" si="143"/>
        <v>-2.8075155481554703E-2</v>
      </c>
    </row>
    <row r="1535" spans="1:17" x14ac:dyDescent="0.4">
      <c r="A1535" s="87">
        <v>42772</v>
      </c>
      <c r="B1535">
        <v>50.124355000000001</v>
      </c>
      <c r="C1535" s="31">
        <f t="shared" si="138"/>
        <v>1.8934906992812235E-4</v>
      </c>
      <c r="D1535">
        <v>2292.56</v>
      </c>
      <c r="E1535" s="31">
        <f t="shared" si="139"/>
        <v>2.2682067208709122E-4</v>
      </c>
      <c r="G1535">
        <v>23.26</v>
      </c>
      <c r="H1535" s="35">
        <f t="shared" si="140"/>
        <v>-2.8804815133276082E-2</v>
      </c>
      <c r="J1535">
        <v>50.657466999999997</v>
      </c>
      <c r="K1535" s="35">
        <f t="shared" si="141"/>
        <v>3.7720006805714922E-4</v>
      </c>
      <c r="M1535">
        <v>20.6</v>
      </c>
      <c r="N1535" s="35">
        <f t="shared" si="142"/>
        <v>-6.3107281553398068E-3</v>
      </c>
      <c r="P1535">
        <v>73.507644999999997</v>
      </c>
      <c r="Q1535" s="35">
        <f t="shared" si="143"/>
        <v>0</v>
      </c>
    </row>
    <row r="1536" spans="1:17" x14ac:dyDescent="0.4">
      <c r="A1536" s="87">
        <v>42773</v>
      </c>
      <c r="B1536">
        <v>50.133845999999998</v>
      </c>
      <c r="C1536" s="31">
        <f t="shared" si="138"/>
        <v>2.0261082702492033E-2</v>
      </c>
      <c r="D1536">
        <v>2293.08</v>
      </c>
      <c r="E1536" s="31">
        <f t="shared" si="139"/>
        <v>6.9339054895605282E-4</v>
      </c>
      <c r="G1536">
        <v>22.59</v>
      </c>
      <c r="H1536" s="35">
        <f t="shared" si="140"/>
        <v>-2.2133244798583302E-3</v>
      </c>
      <c r="J1536">
        <v>50.676575</v>
      </c>
      <c r="K1536" s="35">
        <f t="shared" si="141"/>
        <v>1.3375982887557061E-2</v>
      </c>
      <c r="M1536">
        <v>20.469999000000001</v>
      </c>
      <c r="N1536" s="35">
        <f t="shared" si="142"/>
        <v>2.9799757195884419E-2</v>
      </c>
      <c r="P1536">
        <v>73.507644999999997</v>
      </c>
      <c r="Q1536" s="35">
        <f t="shared" si="143"/>
        <v>-4.1450790594637511E-3</v>
      </c>
    </row>
    <row r="1537" spans="1:17" x14ac:dyDescent="0.4">
      <c r="A1537" s="87">
        <v>42774</v>
      </c>
      <c r="B1537">
        <v>51.149611999999998</v>
      </c>
      <c r="C1537" s="31">
        <f t="shared" si="138"/>
        <v>2.6540514129413155E-2</v>
      </c>
      <c r="D1537">
        <v>2294.67</v>
      </c>
      <c r="E1537" s="31">
        <f t="shared" si="139"/>
        <v>5.7524611382027994E-3</v>
      </c>
      <c r="G1537">
        <v>22.540001</v>
      </c>
      <c r="H1537" s="35">
        <f t="shared" si="140"/>
        <v>3.2830522057208357E-2</v>
      </c>
      <c r="J1537">
        <v>51.354424000000002</v>
      </c>
      <c r="K1537" s="35">
        <f t="shared" si="141"/>
        <v>-9.2954795871140802E-3</v>
      </c>
      <c r="M1537">
        <v>21.08</v>
      </c>
      <c r="N1537" s="35">
        <f t="shared" si="142"/>
        <v>2.9886100569260037E-2</v>
      </c>
      <c r="P1537">
        <v>73.202950000000001</v>
      </c>
      <c r="Q1537" s="35">
        <f t="shared" si="143"/>
        <v>2.6925144410163849E-2</v>
      </c>
    </row>
    <row r="1538" spans="1:17" x14ac:dyDescent="0.4">
      <c r="A1538" s="87">
        <v>42775</v>
      </c>
      <c r="B1538">
        <v>52.507148999999998</v>
      </c>
      <c r="C1538" s="31">
        <f t="shared" si="138"/>
        <v>1.6452826261810605E-2</v>
      </c>
      <c r="D1538">
        <v>2307.87</v>
      </c>
      <c r="E1538" s="31">
        <f t="shared" si="139"/>
        <v>3.566058746809837E-3</v>
      </c>
      <c r="G1538">
        <v>23.280000999999999</v>
      </c>
      <c r="H1538" s="35">
        <f t="shared" si="140"/>
        <v>0.19329896076894498</v>
      </c>
      <c r="J1538">
        <v>50.87706</v>
      </c>
      <c r="K1538" s="35">
        <f t="shared" si="141"/>
        <v>0.12272466215618594</v>
      </c>
      <c r="M1538">
        <v>21.709999</v>
      </c>
      <c r="N1538" s="35">
        <f t="shared" si="142"/>
        <v>-5.0667436695873824E-3</v>
      </c>
      <c r="P1538">
        <v>75.173950000000005</v>
      </c>
      <c r="Q1538" s="35">
        <f t="shared" si="143"/>
        <v>6.8397097664815798E-3</v>
      </c>
    </row>
    <row r="1539" spans="1:17" x14ac:dyDescent="0.4">
      <c r="A1539" s="87">
        <v>42776</v>
      </c>
      <c r="B1539">
        <v>53.371040000000001</v>
      </c>
      <c r="C1539" s="31">
        <f t="shared" ref="C1539:C1602" si="144">(B1540-B1539)/B1539</f>
        <v>-2.3123589122490272E-3</v>
      </c>
      <c r="D1539">
        <v>2316.1</v>
      </c>
      <c r="E1539" s="31">
        <f t="shared" ref="E1539:E1602" si="145">(D1540-D1539)/D1539</f>
        <v>5.2458874832693285E-3</v>
      </c>
      <c r="G1539">
        <v>27.780000999999999</v>
      </c>
      <c r="H1539" s="35">
        <f t="shared" ref="H1539:H1602" si="146">(G1540-G1539)/G1539</f>
        <v>-2.8437759955444213E-2</v>
      </c>
      <c r="J1539">
        <v>57.120930000000001</v>
      </c>
      <c r="K1539" s="35">
        <f t="shared" ref="K1539:K1602" si="147">(J1540-J1539)/J1539</f>
        <v>-2.9416642901297328E-2</v>
      </c>
      <c r="M1539">
        <v>21.6</v>
      </c>
      <c r="N1539" s="35">
        <f t="shared" ref="N1539:N1602" si="148">(M1540-M1539)/M1539</f>
        <v>-1.2962962962963015E-2</v>
      </c>
      <c r="P1539">
        <v>75.688118000000003</v>
      </c>
      <c r="Q1539" s="35">
        <f t="shared" ref="Q1539:Q1602" si="149">(P1540-P1539)/P1539</f>
        <v>8.6804245813061186E-3</v>
      </c>
    </row>
    <row r="1540" spans="1:17" x14ac:dyDescent="0.4">
      <c r="A1540" s="87">
        <v>42779</v>
      </c>
      <c r="B1540">
        <v>53.247627000000001</v>
      </c>
      <c r="C1540" s="31">
        <f t="shared" si="144"/>
        <v>6.4182202898919634E-3</v>
      </c>
      <c r="D1540">
        <v>2328.25</v>
      </c>
      <c r="E1540" s="31">
        <f t="shared" si="145"/>
        <v>4.0073016213894247E-3</v>
      </c>
      <c r="G1540">
        <v>26.99</v>
      </c>
      <c r="H1540" s="35">
        <f t="shared" si="146"/>
        <v>-1.2967802889959204E-2</v>
      </c>
      <c r="J1540">
        <v>55.440624</v>
      </c>
      <c r="K1540" s="35">
        <f t="shared" si="147"/>
        <v>4.8216448646033194E-3</v>
      </c>
      <c r="M1540">
        <v>21.32</v>
      </c>
      <c r="N1540" s="35">
        <f t="shared" si="148"/>
        <v>2.0637898686679233E-2</v>
      </c>
      <c r="P1540">
        <v>76.345123000000001</v>
      </c>
      <c r="Q1540" s="35">
        <f t="shared" si="149"/>
        <v>-3.4920501732637762E-3</v>
      </c>
    </row>
    <row r="1541" spans="1:17" x14ac:dyDescent="0.4">
      <c r="A1541" s="87">
        <v>42780</v>
      </c>
      <c r="B1541">
        <v>53.589382000000001</v>
      </c>
      <c r="C1541" s="31">
        <f t="shared" si="144"/>
        <v>3.3657227097710668E-3</v>
      </c>
      <c r="D1541">
        <v>2337.58</v>
      </c>
      <c r="E1541" s="31">
        <f t="shared" si="145"/>
        <v>4.9923425080639263E-3</v>
      </c>
      <c r="G1541">
        <v>26.639999</v>
      </c>
      <c r="H1541" s="35">
        <f t="shared" si="146"/>
        <v>-9.3843847366510795E-3</v>
      </c>
      <c r="J1541">
        <v>55.707939000000003</v>
      </c>
      <c r="K1541" s="35">
        <f t="shared" si="147"/>
        <v>-1.4224597323552151E-2</v>
      </c>
      <c r="M1541">
        <v>21.76</v>
      </c>
      <c r="N1541" s="35">
        <f t="shared" si="148"/>
        <v>5.9742187499999067E-3</v>
      </c>
      <c r="P1541">
        <v>76.078522000000007</v>
      </c>
      <c r="Q1541" s="35">
        <f t="shared" si="149"/>
        <v>-6.7585829283066607E-3</v>
      </c>
    </row>
    <row r="1542" spans="1:17" x14ac:dyDescent="0.4">
      <c r="A1542" s="87">
        <v>42781</v>
      </c>
      <c r="B1542">
        <v>53.769748999999997</v>
      </c>
      <c r="C1542" s="31">
        <f t="shared" si="144"/>
        <v>-6.1792551793388231E-3</v>
      </c>
      <c r="D1542">
        <v>2349.25</v>
      </c>
      <c r="E1542" s="31">
        <f t="shared" si="145"/>
        <v>-8.6410556560612964E-4</v>
      </c>
      <c r="G1542">
        <v>26.389999</v>
      </c>
      <c r="H1542" s="35">
        <f t="shared" si="146"/>
        <v>-3.107233918424928E-2</v>
      </c>
      <c r="J1542">
        <v>54.915515999999997</v>
      </c>
      <c r="K1542" s="35">
        <f t="shared" si="147"/>
        <v>-1.3212695661459245E-2</v>
      </c>
      <c r="M1542">
        <v>21.889999</v>
      </c>
      <c r="N1542" s="35">
        <f t="shared" si="148"/>
        <v>-1.1420740585689383E-2</v>
      </c>
      <c r="P1542">
        <v>75.564339000000004</v>
      </c>
      <c r="Q1542" s="35">
        <f t="shared" si="149"/>
        <v>-5.7963320502280617E-3</v>
      </c>
    </row>
    <row r="1543" spans="1:17" x14ac:dyDescent="0.4">
      <c r="A1543" s="87">
        <v>42782</v>
      </c>
      <c r="B1543">
        <v>53.437491999999999</v>
      </c>
      <c r="C1543" s="31">
        <f t="shared" si="144"/>
        <v>8.1720713988598179E-3</v>
      </c>
      <c r="D1543">
        <v>2347.2199999999998</v>
      </c>
      <c r="E1543" s="31">
        <f t="shared" si="145"/>
        <v>1.6785814708463864E-3</v>
      </c>
      <c r="G1543">
        <v>25.57</v>
      </c>
      <c r="H1543" s="35">
        <f t="shared" si="146"/>
        <v>2.7766953461087145E-2</v>
      </c>
      <c r="J1543">
        <v>54.189934000000001</v>
      </c>
      <c r="K1543" s="35">
        <f t="shared" si="147"/>
        <v>8.807724327547031E-4</v>
      </c>
      <c r="M1543">
        <v>21.639999</v>
      </c>
      <c r="N1543" s="35">
        <f t="shared" si="148"/>
        <v>1.1090573525442491E-2</v>
      </c>
      <c r="P1543">
        <v>75.126343000000006</v>
      </c>
      <c r="Q1543" s="35">
        <f t="shared" si="149"/>
        <v>-8.8718547101390699E-4</v>
      </c>
    </row>
    <row r="1544" spans="1:17" x14ac:dyDescent="0.4">
      <c r="A1544" s="87">
        <v>42783</v>
      </c>
      <c r="B1544">
        <v>53.874186999999999</v>
      </c>
      <c r="C1544" s="31">
        <f t="shared" si="144"/>
        <v>1.0749006755313036E-2</v>
      </c>
      <c r="D1544">
        <v>2351.16</v>
      </c>
      <c r="E1544" s="31">
        <f t="shared" si="145"/>
        <v>6.048078395345385E-3</v>
      </c>
      <c r="G1544">
        <v>26.280000999999999</v>
      </c>
      <c r="H1544" s="35">
        <f t="shared" si="146"/>
        <v>6.8492387043669143E-3</v>
      </c>
      <c r="J1544">
        <v>54.237662999999998</v>
      </c>
      <c r="K1544" s="35">
        <f t="shared" si="147"/>
        <v>-1.2849760875574514E-2</v>
      </c>
      <c r="M1544">
        <v>21.879999000000002</v>
      </c>
      <c r="N1544" s="35">
        <f t="shared" si="148"/>
        <v>-4.5702927134504395E-3</v>
      </c>
      <c r="P1544">
        <v>75.059691999999998</v>
      </c>
      <c r="Q1544" s="35">
        <f t="shared" si="149"/>
        <v>1.7886564202794837E-2</v>
      </c>
    </row>
    <row r="1545" spans="1:17" x14ac:dyDescent="0.4">
      <c r="A1545" s="87">
        <v>42787</v>
      </c>
      <c r="B1545">
        <v>54.453280999999997</v>
      </c>
      <c r="C1545" s="31">
        <f t="shared" si="144"/>
        <v>1.5341389621683337E-2</v>
      </c>
      <c r="D1545">
        <v>2365.38</v>
      </c>
      <c r="E1545" s="31">
        <f t="shared" si="145"/>
        <v>-1.0822785345271986E-3</v>
      </c>
      <c r="G1545">
        <v>26.459999</v>
      </c>
      <c r="H1545" s="35">
        <f t="shared" si="146"/>
        <v>1.5117536474585722E-3</v>
      </c>
      <c r="J1545">
        <v>53.540722000000002</v>
      </c>
      <c r="K1545" s="35">
        <f t="shared" si="147"/>
        <v>5.3493862111161591E-4</v>
      </c>
      <c r="M1545">
        <v>21.780000999999999</v>
      </c>
      <c r="N1545" s="35">
        <f t="shared" si="148"/>
        <v>4.1322312152327206E-3</v>
      </c>
      <c r="P1545">
        <v>76.402252000000004</v>
      </c>
      <c r="Q1545" s="35">
        <f t="shared" si="149"/>
        <v>7.8514570486744057E-3</v>
      </c>
    </row>
    <row r="1546" spans="1:17" x14ac:dyDescent="0.4">
      <c r="A1546" s="87">
        <v>42788</v>
      </c>
      <c r="B1546">
        <v>55.288670000000003</v>
      </c>
      <c r="C1546" s="31">
        <f t="shared" si="144"/>
        <v>-1.4594798536481374E-2</v>
      </c>
      <c r="D1546">
        <v>2362.8200000000002</v>
      </c>
      <c r="E1546" s="31">
        <f t="shared" si="145"/>
        <v>4.1899086684545658E-4</v>
      </c>
      <c r="G1546">
        <v>26.5</v>
      </c>
      <c r="H1546" s="35">
        <f t="shared" si="146"/>
        <v>-1.056607547169806E-2</v>
      </c>
      <c r="J1546">
        <v>53.569363000000003</v>
      </c>
      <c r="K1546" s="35">
        <f t="shared" si="147"/>
        <v>-9.980499488112294E-3</v>
      </c>
      <c r="M1546">
        <v>21.870000999999998</v>
      </c>
      <c r="N1546" s="35">
        <f t="shared" si="148"/>
        <v>-9.1449927231369021E-3</v>
      </c>
      <c r="P1546">
        <v>77.002121000000002</v>
      </c>
      <c r="Q1546" s="35">
        <f t="shared" si="149"/>
        <v>7.418107353172141E-4</v>
      </c>
    </row>
    <row r="1547" spans="1:17" x14ac:dyDescent="0.4">
      <c r="A1547" s="87">
        <v>42789</v>
      </c>
      <c r="B1547">
        <v>54.481743000000002</v>
      </c>
      <c r="C1547" s="31">
        <f t="shared" si="144"/>
        <v>8.1896425376845466E-3</v>
      </c>
      <c r="D1547">
        <v>2363.81</v>
      </c>
      <c r="E1547" s="31">
        <f t="shared" si="145"/>
        <v>1.4933518345383937E-3</v>
      </c>
      <c r="G1547">
        <v>26.219999000000001</v>
      </c>
      <c r="H1547" s="35">
        <f t="shared" si="146"/>
        <v>1.0678909636876744E-2</v>
      </c>
      <c r="J1547">
        <v>53.034714000000001</v>
      </c>
      <c r="K1547" s="35">
        <f t="shared" si="147"/>
        <v>3.2405001750362558E-3</v>
      </c>
      <c r="M1547">
        <v>21.67</v>
      </c>
      <c r="N1547" s="35">
        <f t="shared" si="148"/>
        <v>6.4604983848638451E-3</v>
      </c>
      <c r="P1547">
        <v>77.059241999999998</v>
      </c>
      <c r="Q1547" s="35">
        <f t="shared" si="149"/>
        <v>-6.7959272166212654E-3</v>
      </c>
    </row>
    <row r="1548" spans="1:17" x14ac:dyDescent="0.4">
      <c r="A1548" s="87">
        <v>42790</v>
      </c>
      <c r="B1548">
        <v>54.927928999999999</v>
      </c>
      <c r="C1548" s="31">
        <f t="shared" si="144"/>
        <v>-2.9379043218614258E-3</v>
      </c>
      <c r="D1548">
        <v>2367.34</v>
      </c>
      <c r="E1548" s="31">
        <f t="shared" si="145"/>
        <v>1.0180202252316332E-3</v>
      </c>
      <c r="G1548">
        <v>26.5</v>
      </c>
      <c r="H1548" s="35">
        <f t="shared" si="146"/>
        <v>-7.5471698113205939E-4</v>
      </c>
      <c r="J1548">
        <v>53.206572999999999</v>
      </c>
      <c r="K1548" s="35">
        <f t="shared" si="147"/>
        <v>1.7584744651755795E-2</v>
      </c>
      <c r="M1548">
        <v>21.809999000000001</v>
      </c>
      <c r="N1548" s="35">
        <f t="shared" si="148"/>
        <v>-1.4213618258304424E-2</v>
      </c>
      <c r="P1548">
        <v>76.535552999999993</v>
      </c>
      <c r="Q1548" s="35">
        <f t="shared" si="149"/>
        <v>3.7571623739362139E-2</v>
      </c>
    </row>
    <row r="1549" spans="1:17" x14ac:dyDescent="0.4">
      <c r="A1549" s="87">
        <v>42793</v>
      </c>
      <c r="B1549">
        <v>54.766556000000001</v>
      </c>
      <c r="C1549" s="31">
        <f t="shared" si="144"/>
        <v>-9.1871214249805745E-3</v>
      </c>
      <c r="D1549">
        <v>2369.75</v>
      </c>
      <c r="E1549" s="31">
        <f t="shared" si="145"/>
        <v>-2.5783310475789123E-3</v>
      </c>
      <c r="G1549">
        <v>26.48</v>
      </c>
      <c r="H1549" s="35">
        <f t="shared" si="146"/>
        <v>-3.0589123867069436E-2</v>
      </c>
      <c r="J1549">
        <v>54.142197000000003</v>
      </c>
      <c r="K1549" s="35">
        <f t="shared" si="147"/>
        <v>-3.1211552054306275E-2</v>
      </c>
      <c r="M1549">
        <v>21.5</v>
      </c>
      <c r="N1549" s="35">
        <f t="shared" si="148"/>
        <v>-4.0930186046511698E-2</v>
      </c>
      <c r="P1549">
        <v>79.411118000000002</v>
      </c>
      <c r="Q1549" s="35">
        <f t="shared" si="149"/>
        <v>4.4363309429795526E-3</v>
      </c>
    </row>
    <row r="1550" spans="1:17" x14ac:dyDescent="0.4">
      <c r="A1550" s="87">
        <v>42794</v>
      </c>
      <c r="B1550">
        <v>54.263409000000003</v>
      </c>
      <c r="C1550" s="31">
        <f t="shared" si="144"/>
        <v>1.3820768245504008E-2</v>
      </c>
      <c r="D1550">
        <v>2363.64</v>
      </c>
      <c r="E1550" s="31">
        <f t="shared" si="145"/>
        <v>1.3673825117192197E-2</v>
      </c>
      <c r="G1550">
        <v>25.67</v>
      </c>
      <c r="H1550" s="35">
        <f t="shared" si="146"/>
        <v>2.7269185820022099E-3</v>
      </c>
      <c r="J1550">
        <v>52.452334999999998</v>
      </c>
      <c r="K1550" s="35">
        <f t="shared" si="147"/>
        <v>1.2741320286313284E-2</v>
      </c>
      <c r="M1550">
        <v>20.620000999999998</v>
      </c>
      <c r="N1550" s="35">
        <f t="shared" si="148"/>
        <v>-9.6998055431699785E-4</v>
      </c>
      <c r="P1550">
        <v>79.763412000000002</v>
      </c>
      <c r="Q1550" s="35">
        <f t="shared" si="149"/>
        <v>1.2415128379914363E-2</v>
      </c>
    </row>
    <row r="1551" spans="1:17" x14ac:dyDescent="0.4">
      <c r="A1551" s="87">
        <v>42795</v>
      </c>
      <c r="B1551">
        <v>55.013370999999999</v>
      </c>
      <c r="C1551" s="31">
        <f t="shared" si="144"/>
        <v>5.1929193722740469E-4</v>
      </c>
      <c r="D1551">
        <v>2395.96</v>
      </c>
      <c r="E1551" s="31">
        <f t="shared" si="145"/>
        <v>-5.8598641045760208E-3</v>
      </c>
      <c r="G1551">
        <v>25.74</v>
      </c>
      <c r="H1551" s="35">
        <f t="shared" si="146"/>
        <v>4.662043512043591E-3</v>
      </c>
      <c r="J1551">
        <v>53.120646999999998</v>
      </c>
      <c r="K1551" s="35">
        <f t="shared" si="147"/>
        <v>2.1566567139139695E-3</v>
      </c>
      <c r="M1551">
        <v>20.6</v>
      </c>
      <c r="N1551" s="35">
        <f t="shared" si="148"/>
        <v>1.6019417475728073E-2</v>
      </c>
      <c r="P1551">
        <v>80.753685000000004</v>
      </c>
      <c r="Q1551" s="35">
        <f t="shared" si="149"/>
        <v>7.5461943315651044E-3</v>
      </c>
    </row>
    <row r="1552" spans="1:17" x14ac:dyDescent="0.4">
      <c r="A1552" s="87">
        <v>42796</v>
      </c>
      <c r="B1552">
        <v>55.041938999999999</v>
      </c>
      <c r="C1552" s="31">
        <f t="shared" si="144"/>
        <v>-1.9031033772265928E-2</v>
      </c>
      <c r="D1552">
        <v>2381.92</v>
      </c>
      <c r="E1552" s="31">
        <f t="shared" si="145"/>
        <v>5.0379525760723201E-4</v>
      </c>
      <c r="G1552">
        <v>25.860001</v>
      </c>
      <c r="H1552" s="35">
        <f t="shared" si="146"/>
        <v>-1.0440873532835539E-2</v>
      </c>
      <c r="J1552">
        <v>53.235210000000002</v>
      </c>
      <c r="K1552" s="35">
        <f t="shared" si="147"/>
        <v>-1.291229996087182E-2</v>
      </c>
      <c r="M1552">
        <v>20.93</v>
      </c>
      <c r="N1552" s="35">
        <f t="shared" si="148"/>
        <v>-1.6244624940277109E-2</v>
      </c>
      <c r="P1552">
        <v>81.363067999999998</v>
      </c>
      <c r="Q1552" s="35">
        <f t="shared" si="149"/>
        <v>-1.6384460821953889E-3</v>
      </c>
    </row>
    <row r="1553" spans="1:17" x14ac:dyDescent="0.4">
      <c r="A1553" s="87">
        <v>42797</v>
      </c>
      <c r="B1553">
        <v>53.994433999999998</v>
      </c>
      <c r="C1553" s="31">
        <f t="shared" si="144"/>
        <v>1.2344790946415764E-3</v>
      </c>
      <c r="D1553">
        <v>2383.12</v>
      </c>
      <c r="E1553" s="31">
        <f t="shared" si="145"/>
        <v>-3.2772164221692344E-3</v>
      </c>
      <c r="G1553">
        <v>25.59</v>
      </c>
      <c r="H1553" s="35">
        <f t="shared" si="146"/>
        <v>-5.0801484955060585E-3</v>
      </c>
      <c r="J1553">
        <v>52.547820999999999</v>
      </c>
      <c r="K1553" s="35">
        <f t="shared" si="147"/>
        <v>7.2659530449419734E-4</v>
      </c>
      <c r="M1553">
        <v>20.59</v>
      </c>
      <c r="N1553" s="35">
        <f t="shared" si="148"/>
        <v>-2.6226372025254987E-2</v>
      </c>
      <c r="P1553">
        <v>81.229759000000001</v>
      </c>
      <c r="Q1553" s="35">
        <f t="shared" si="149"/>
        <v>-4.2199805123144434E-3</v>
      </c>
    </row>
    <row r="1554" spans="1:17" x14ac:dyDescent="0.4">
      <c r="A1554" s="87">
        <v>42800</v>
      </c>
      <c r="B1554">
        <v>54.061089000000003</v>
      </c>
      <c r="C1554" s="31">
        <f t="shared" si="144"/>
        <v>-3.8753751334902279E-3</v>
      </c>
      <c r="D1554">
        <v>2375.31</v>
      </c>
      <c r="E1554" s="31">
        <f t="shared" si="145"/>
        <v>-2.9133039476952789E-3</v>
      </c>
      <c r="G1554">
        <v>25.459999</v>
      </c>
      <c r="H1554" s="35">
        <f t="shared" si="146"/>
        <v>-7.855420575625249E-3</v>
      </c>
      <c r="J1554">
        <v>52.586002000000001</v>
      </c>
      <c r="K1554" s="35">
        <f t="shared" si="147"/>
        <v>-2.0035369868962941E-3</v>
      </c>
      <c r="M1554">
        <v>20.049999</v>
      </c>
      <c r="N1554" s="35">
        <f t="shared" si="148"/>
        <v>-1.7955013364339866E-2</v>
      </c>
      <c r="P1554">
        <v>80.886971000000003</v>
      </c>
      <c r="Q1554" s="35">
        <f t="shared" si="149"/>
        <v>-4.5908258822055358E-3</v>
      </c>
    </row>
    <row r="1555" spans="1:17" x14ac:dyDescent="0.4">
      <c r="A1555" s="87">
        <v>42801</v>
      </c>
      <c r="B1555">
        <v>53.851582000000001</v>
      </c>
      <c r="C1555" s="31">
        <f t="shared" si="144"/>
        <v>-7.0724013270399074E-4</v>
      </c>
      <c r="D1555">
        <v>2368.39</v>
      </c>
      <c r="E1555" s="31">
        <f t="shared" si="145"/>
        <v>-2.2842521713061846E-3</v>
      </c>
      <c r="G1555">
        <v>25.26</v>
      </c>
      <c r="H1555" s="35">
        <f t="shared" si="146"/>
        <v>2.692007125890725E-2</v>
      </c>
      <c r="J1555">
        <v>52.480643999999998</v>
      </c>
      <c r="K1555" s="35">
        <f t="shared" si="147"/>
        <v>7.6655118790082931E-3</v>
      </c>
      <c r="M1555">
        <v>19.690000999999999</v>
      </c>
      <c r="N1555" s="35">
        <f t="shared" si="148"/>
        <v>-2.7933061049615956E-2</v>
      </c>
      <c r="P1555">
        <v>80.515632999999994</v>
      </c>
      <c r="Q1555" s="35">
        <f t="shared" si="149"/>
        <v>8.4791781988474313E-2</v>
      </c>
    </row>
    <row r="1556" spans="1:17" x14ac:dyDescent="0.4">
      <c r="A1556" s="87">
        <v>42802</v>
      </c>
      <c r="B1556">
        <v>53.813496000000001</v>
      </c>
      <c r="C1556" s="31">
        <f t="shared" si="144"/>
        <v>-2.6543898950553537E-3</v>
      </c>
      <c r="D1556">
        <v>2362.98</v>
      </c>
      <c r="E1556" s="31">
        <f t="shared" si="145"/>
        <v>7.9983749333463364E-4</v>
      </c>
      <c r="G1556">
        <v>25.940000999999999</v>
      </c>
      <c r="H1556" s="35">
        <f t="shared" si="146"/>
        <v>-8.0956434812781367E-3</v>
      </c>
      <c r="J1556">
        <v>52.882935000000003</v>
      </c>
      <c r="K1556" s="35">
        <f t="shared" si="147"/>
        <v>-9.0558513819254604E-4</v>
      </c>
      <c r="M1556">
        <v>19.139999</v>
      </c>
      <c r="N1556" s="35">
        <f t="shared" si="148"/>
        <v>5.2251831361114695E-4</v>
      </c>
      <c r="P1556">
        <v>87.342697000000001</v>
      </c>
      <c r="Q1556" s="35">
        <f t="shared" si="149"/>
        <v>2.7471959103804584E-2</v>
      </c>
    </row>
    <row r="1557" spans="1:17" x14ac:dyDescent="0.4">
      <c r="A1557" s="87">
        <v>42803</v>
      </c>
      <c r="B1557">
        <v>53.670653999999999</v>
      </c>
      <c r="C1557" s="31">
        <f t="shared" si="144"/>
        <v>1.2419263607260003E-3</v>
      </c>
      <c r="D1557">
        <v>2364.87</v>
      </c>
      <c r="E1557" s="31">
        <f t="shared" si="145"/>
        <v>3.2686786165835834E-3</v>
      </c>
      <c r="G1557">
        <v>25.73</v>
      </c>
      <c r="H1557" s="35">
        <f t="shared" si="146"/>
        <v>1.982122036533222E-2</v>
      </c>
      <c r="J1557">
        <v>52.835045000000001</v>
      </c>
      <c r="K1557" s="35">
        <f t="shared" si="147"/>
        <v>5.9827146924924393E-3</v>
      </c>
      <c r="M1557">
        <v>19.149999999999999</v>
      </c>
      <c r="N1557" s="35">
        <f t="shared" si="148"/>
        <v>5.744125326370913E-3</v>
      </c>
      <c r="P1557">
        <v>89.742171999999997</v>
      </c>
      <c r="Q1557" s="35">
        <f t="shared" si="149"/>
        <v>1.7931201843432054E-2</v>
      </c>
    </row>
    <row r="1558" spans="1:17" x14ac:dyDescent="0.4">
      <c r="A1558" s="87">
        <v>42804</v>
      </c>
      <c r="B1558">
        <v>53.737309000000003</v>
      </c>
      <c r="C1558" s="31">
        <f t="shared" si="144"/>
        <v>4.2530227927861878E-3</v>
      </c>
      <c r="D1558">
        <v>2372.6</v>
      </c>
      <c r="E1558" s="31">
        <f t="shared" si="145"/>
        <v>3.6668633566546864E-4</v>
      </c>
      <c r="G1558">
        <v>26.24</v>
      </c>
      <c r="H1558" s="35">
        <f t="shared" si="146"/>
        <v>8.3841082317073698E-3</v>
      </c>
      <c r="J1558">
        <v>53.151142</v>
      </c>
      <c r="K1558" s="35">
        <f t="shared" si="147"/>
        <v>1.6218842485077676E-3</v>
      </c>
      <c r="M1558">
        <v>19.260000000000002</v>
      </c>
      <c r="N1558" s="35">
        <f t="shared" si="148"/>
        <v>-1.0903478712357313E-2</v>
      </c>
      <c r="P1558">
        <v>91.351356999999993</v>
      </c>
      <c r="Q1558" s="35">
        <f t="shared" si="149"/>
        <v>7.2943634542840027E-4</v>
      </c>
    </row>
    <row r="1559" spans="1:17" x14ac:dyDescent="0.4">
      <c r="A1559" s="87">
        <v>42807</v>
      </c>
      <c r="B1559">
        <v>53.965854999999998</v>
      </c>
      <c r="C1559" s="31">
        <f t="shared" si="144"/>
        <v>1.0764250839720817E-2</v>
      </c>
      <c r="D1559">
        <v>2373.4699999999998</v>
      </c>
      <c r="E1559" s="31">
        <f t="shared" si="145"/>
        <v>-3.3790189048102494E-3</v>
      </c>
      <c r="G1559">
        <v>26.459999</v>
      </c>
      <c r="H1559" s="35">
        <f t="shared" si="146"/>
        <v>-1.1337831116320135E-2</v>
      </c>
      <c r="J1559">
        <v>53.237347</v>
      </c>
      <c r="K1559" s="35">
        <f t="shared" si="147"/>
        <v>9.7156982672333206E-3</v>
      </c>
      <c r="M1559">
        <v>19.049999</v>
      </c>
      <c r="N1559" s="35">
        <f t="shared" si="148"/>
        <v>-1.5747507388320656E-3</v>
      </c>
      <c r="P1559">
        <v>91.417991999999998</v>
      </c>
      <c r="Q1559" s="35">
        <f t="shared" si="149"/>
        <v>-2.8746890437059702E-2</v>
      </c>
    </row>
    <row r="1560" spans="1:17" x14ac:dyDescent="0.4">
      <c r="A1560" s="87">
        <v>42808</v>
      </c>
      <c r="B1560">
        <v>54.546756999999999</v>
      </c>
      <c r="C1560" s="31">
        <f t="shared" si="144"/>
        <v>6.633978258322527E-3</v>
      </c>
      <c r="D1560">
        <v>2365.4499999999998</v>
      </c>
      <c r="E1560" s="31">
        <f t="shared" si="145"/>
        <v>8.3747278530513867E-3</v>
      </c>
      <c r="G1560">
        <v>26.16</v>
      </c>
      <c r="H1560" s="35">
        <f t="shared" si="146"/>
        <v>4.7782874617737003E-2</v>
      </c>
      <c r="J1560">
        <v>53.754584999999999</v>
      </c>
      <c r="K1560" s="35">
        <f t="shared" si="147"/>
        <v>1.9066261975606319E-2</v>
      </c>
      <c r="M1560">
        <v>19.02</v>
      </c>
      <c r="N1560" s="35">
        <f t="shared" si="148"/>
        <v>2.3133491062039973E-2</v>
      </c>
      <c r="P1560">
        <v>88.790008999999998</v>
      </c>
      <c r="Q1560" s="35">
        <f t="shared" si="149"/>
        <v>3.6139381402698123E-2</v>
      </c>
    </row>
    <row r="1561" spans="1:17" x14ac:dyDescent="0.4">
      <c r="A1561" s="87">
        <v>42809</v>
      </c>
      <c r="B1561">
        <v>54.908619000000002</v>
      </c>
      <c r="C1561" s="31">
        <f t="shared" si="144"/>
        <v>-1.0407109310106846E-3</v>
      </c>
      <c r="D1561">
        <v>2385.2600000000002</v>
      </c>
      <c r="E1561" s="31">
        <f t="shared" si="145"/>
        <v>-1.6266570520614562E-3</v>
      </c>
      <c r="G1561">
        <v>27.41</v>
      </c>
      <c r="H1561" s="35">
        <f t="shared" si="146"/>
        <v>8.7559284932505806E-3</v>
      </c>
      <c r="J1561">
        <v>54.779483999999997</v>
      </c>
      <c r="K1561" s="35">
        <f t="shared" si="147"/>
        <v>2.2731685460929772E-3</v>
      </c>
      <c r="M1561">
        <v>19.459999</v>
      </c>
      <c r="N1561" s="35">
        <f t="shared" si="148"/>
        <v>1.849953846349121E-2</v>
      </c>
      <c r="P1561">
        <v>91.998824999999997</v>
      </c>
      <c r="Q1561" s="35">
        <f t="shared" si="149"/>
        <v>2.0906636579325961E-2</v>
      </c>
    </row>
    <row r="1562" spans="1:17" x14ac:dyDescent="0.4">
      <c r="A1562" s="87">
        <v>42810</v>
      </c>
      <c r="B1562">
        <v>54.851475000000001</v>
      </c>
      <c r="C1562" s="31">
        <f t="shared" si="144"/>
        <v>3.472358765192707E-3</v>
      </c>
      <c r="D1562">
        <v>2381.38</v>
      </c>
      <c r="E1562" s="31">
        <f t="shared" si="145"/>
        <v>-1.3143639402363792E-3</v>
      </c>
      <c r="G1562">
        <v>27.65</v>
      </c>
      <c r="H1562" s="35">
        <f t="shared" si="146"/>
        <v>9.7649186256782324E-3</v>
      </c>
      <c r="J1562">
        <v>54.904007</v>
      </c>
      <c r="K1562" s="35">
        <f t="shared" si="147"/>
        <v>6.9778149343453582E-4</v>
      </c>
      <c r="M1562">
        <v>19.82</v>
      </c>
      <c r="N1562" s="35">
        <f t="shared" si="148"/>
        <v>-2.2199848637739595E-2</v>
      </c>
      <c r="P1562">
        <v>93.922211000000004</v>
      </c>
      <c r="Q1562" s="35">
        <f t="shared" si="149"/>
        <v>-1.9262323370987349E-3</v>
      </c>
    </row>
    <row r="1563" spans="1:17" x14ac:dyDescent="0.4">
      <c r="A1563" s="87">
        <v>42811</v>
      </c>
      <c r="B1563">
        <v>55.041938999999999</v>
      </c>
      <c r="C1563" s="31">
        <f t="shared" si="144"/>
        <v>1.5224845185777386E-2</v>
      </c>
      <c r="D1563">
        <v>2378.25</v>
      </c>
      <c r="E1563" s="31">
        <f t="shared" si="145"/>
        <v>-2.0098812151793126E-3</v>
      </c>
      <c r="G1563">
        <v>27.92</v>
      </c>
      <c r="H1563" s="35">
        <f t="shared" si="146"/>
        <v>-1.9341010028653301E-2</v>
      </c>
      <c r="J1563">
        <v>54.942318</v>
      </c>
      <c r="K1563" s="35">
        <f t="shared" si="147"/>
        <v>2.963726430326376E-3</v>
      </c>
      <c r="M1563">
        <v>19.379999000000002</v>
      </c>
      <c r="N1563" s="35">
        <f t="shared" si="148"/>
        <v>1.0835965471411959E-2</v>
      </c>
      <c r="P1563">
        <v>93.741294999999994</v>
      </c>
      <c r="Q1563" s="35">
        <f t="shared" si="149"/>
        <v>-1.0766866406101987E-2</v>
      </c>
    </row>
    <row r="1564" spans="1:17" x14ac:dyDescent="0.4">
      <c r="A1564" s="87">
        <v>42814</v>
      </c>
      <c r="B1564">
        <v>55.879944000000002</v>
      </c>
      <c r="C1564" s="31">
        <f t="shared" si="144"/>
        <v>-1.1417817455221519E-2</v>
      </c>
      <c r="D1564">
        <v>2373.4699999999998</v>
      </c>
      <c r="E1564" s="31">
        <f t="shared" si="145"/>
        <v>-1.240799335993285E-2</v>
      </c>
      <c r="G1564">
        <v>27.379999000000002</v>
      </c>
      <c r="H1564" s="35">
        <f t="shared" si="146"/>
        <v>-1.8626662477233949E-2</v>
      </c>
      <c r="J1564">
        <v>55.105151999999997</v>
      </c>
      <c r="K1564" s="35">
        <f t="shared" si="147"/>
        <v>-3.4764444529614705E-4</v>
      </c>
      <c r="M1564">
        <v>19.59</v>
      </c>
      <c r="N1564" s="35">
        <f t="shared" si="148"/>
        <v>-3.0627871362940349E-2</v>
      </c>
      <c r="P1564">
        <v>92.731994999999998</v>
      </c>
      <c r="Q1564" s="35">
        <f t="shared" si="149"/>
        <v>-6.1606568477258917E-4</v>
      </c>
    </row>
    <row r="1565" spans="1:17" x14ac:dyDescent="0.4">
      <c r="A1565" s="87">
        <v>42815</v>
      </c>
      <c r="B1565">
        <v>55.241917000000001</v>
      </c>
      <c r="C1565" s="31">
        <f t="shared" si="144"/>
        <v>-7.0505174539833571E-2</v>
      </c>
      <c r="D1565">
        <v>2344.02</v>
      </c>
      <c r="E1565" s="31">
        <f t="shared" si="145"/>
        <v>1.8899156150544091E-3</v>
      </c>
      <c r="G1565">
        <v>26.870000999999998</v>
      </c>
      <c r="H1565" s="35">
        <f t="shared" si="146"/>
        <v>2.4562708427141488E-2</v>
      </c>
      <c r="J1565">
        <v>55.085994999999997</v>
      </c>
      <c r="K1565" s="35">
        <f t="shared" si="147"/>
        <v>-8.6951320385510774E-4</v>
      </c>
      <c r="M1565">
        <v>18.989999999999998</v>
      </c>
      <c r="N1565" s="35">
        <f t="shared" si="148"/>
        <v>5.265929436545626E-3</v>
      </c>
      <c r="P1565">
        <v>92.674865999999994</v>
      </c>
      <c r="Q1565" s="35">
        <f t="shared" si="149"/>
        <v>-6.2673519268966376E-3</v>
      </c>
    </row>
    <row r="1566" spans="1:17" x14ac:dyDescent="0.4">
      <c r="A1566" s="87">
        <v>42816</v>
      </c>
      <c r="B1566">
        <v>51.347076000000001</v>
      </c>
      <c r="C1566" s="31">
        <f t="shared" si="144"/>
        <v>2.6891852614937563E-2</v>
      </c>
      <c r="D1566">
        <v>2348.4499999999998</v>
      </c>
      <c r="E1566" s="31">
        <f t="shared" si="145"/>
        <v>-1.0602737976110974E-3</v>
      </c>
      <c r="G1566">
        <v>27.530000999999999</v>
      </c>
      <c r="H1566" s="35">
        <f t="shared" si="146"/>
        <v>-3.2691607966160211E-3</v>
      </c>
      <c r="J1566">
        <v>55.038097</v>
      </c>
      <c r="K1566" s="35">
        <f t="shared" si="147"/>
        <v>2.610646222015958E-3</v>
      </c>
      <c r="M1566">
        <v>19.09</v>
      </c>
      <c r="N1566" s="35">
        <f t="shared" si="148"/>
        <v>-5.7621791513881313E-3</v>
      </c>
      <c r="P1566">
        <v>92.094040000000007</v>
      </c>
      <c r="Q1566" s="35">
        <f t="shared" si="149"/>
        <v>-1.0338888379748598E-3</v>
      </c>
    </row>
    <row r="1567" spans="1:17" x14ac:dyDescent="0.4">
      <c r="A1567" s="87">
        <v>42817</v>
      </c>
      <c r="B1567">
        <v>52.727893999999999</v>
      </c>
      <c r="C1567" s="31">
        <f t="shared" si="144"/>
        <v>1.7879720362053524E-2</v>
      </c>
      <c r="D1567">
        <v>2345.96</v>
      </c>
      <c r="E1567" s="31">
        <f t="shared" si="145"/>
        <v>-8.4400416034374759E-4</v>
      </c>
      <c r="G1567">
        <v>27.440000999999999</v>
      </c>
      <c r="H1567" s="35">
        <f t="shared" si="146"/>
        <v>5.2113700724719353E-2</v>
      </c>
      <c r="J1567">
        <v>55.181781999999998</v>
      </c>
      <c r="K1567" s="35">
        <f t="shared" si="147"/>
        <v>4.339548150148506E-3</v>
      </c>
      <c r="M1567">
        <v>18.98</v>
      </c>
      <c r="N1567" s="35">
        <f t="shared" si="148"/>
        <v>3.5827186512118005E-2</v>
      </c>
      <c r="P1567">
        <v>91.998824999999997</v>
      </c>
      <c r="Q1567" s="35">
        <f t="shared" si="149"/>
        <v>-2.7944704728565394E-3</v>
      </c>
    </row>
    <row r="1568" spans="1:17" x14ac:dyDescent="0.4">
      <c r="A1568" s="87">
        <v>42818</v>
      </c>
      <c r="B1568">
        <v>53.670653999999999</v>
      </c>
      <c r="C1568" s="31">
        <f t="shared" si="144"/>
        <v>-7.6296443117685152E-3</v>
      </c>
      <c r="D1568">
        <v>2343.98</v>
      </c>
      <c r="E1568" s="31">
        <f t="shared" si="145"/>
        <v>-1.0196332733213903E-3</v>
      </c>
      <c r="G1568">
        <v>28.870000999999998</v>
      </c>
      <c r="H1568" s="35">
        <f t="shared" si="146"/>
        <v>3.4631103753695957E-4</v>
      </c>
      <c r="J1568">
        <v>55.421245999999996</v>
      </c>
      <c r="K1568" s="35">
        <f t="shared" si="147"/>
        <v>1.0197028049495776E-2</v>
      </c>
      <c r="M1568">
        <v>19.66</v>
      </c>
      <c r="N1568" s="35">
        <f t="shared" si="148"/>
        <v>1.0172990844354034E-2</v>
      </c>
      <c r="P1568">
        <v>91.741737000000001</v>
      </c>
      <c r="Q1568" s="35">
        <f t="shared" si="149"/>
        <v>-1.972003211580775E-3</v>
      </c>
    </row>
    <row r="1569" spans="1:17" x14ac:dyDescent="0.4">
      <c r="A1569" s="87">
        <v>42821</v>
      </c>
      <c r="B1569">
        <v>53.261166000000003</v>
      </c>
      <c r="C1569" s="31">
        <f t="shared" si="144"/>
        <v>1.2336962356400496E-2</v>
      </c>
      <c r="D1569">
        <v>2341.59</v>
      </c>
      <c r="E1569" s="31">
        <f t="shared" si="145"/>
        <v>7.2514829667021203E-3</v>
      </c>
      <c r="G1569">
        <v>28.879999000000002</v>
      </c>
      <c r="H1569" s="35">
        <f t="shared" si="146"/>
        <v>3.7396123178536057E-2</v>
      </c>
      <c r="J1569">
        <v>55.986378000000002</v>
      </c>
      <c r="K1569" s="35">
        <f t="shared" si="147"/>
        <v>-3.4218680836970699E-3</v>
      </c>
      <c r="M1569">
        <v>19.860001</v>
      </c>
      <c r="N1569" s="35">
        <f t="shared" si="148"/>
        <v>2.5175728843115203E-3</v>
      </c>
      <c r="P1569">
        <v>91.560822000000002</v>
      </c>
      <c r="Q1569" s="35">
        <f t="shared" si="149"/>
        <v>2.4959365262141502E-3</v>
      </c>
    </row>
    <row r="1570" spans="1:17" x14ac:dyDescent="0.4">
      <c r="A1570" s="87">
        <v>42822</v>
      </c>
      <c r="B1570">
        <v>53.918247000000001</v>
      </c>
      <c r="C1570" s="31">
        <f t="shared" si="144"/>
        <v>1.0596227284614859E-3</v>
      </c>
      <c r="D1570">
        <v>2358.5700000000002</v>
      </c>
      <c r="E1570" s="31">
        <f t="shared" si="145"/>
        <v>1.0854034436119959E-3</v>
      </c>
      <c r="G1570">
        <v>29.959999</v>
      </c>
      <c r="H1570" s="35">
        <f t="shared" si="146"/>
        <v>-4.7396463531257114E-2</v>
      </c>
      <c r="J1570">
        <v>55.794800000000002</v>
      </c>
      <c r="K1570" s="35">
        <f t="shared" si="147"/>
        <v>1.9914293088244793E-2</v>
      </c>
      <c r="M1570">
        <v>19.91</v>
      </c>
      <c r="N1570" s="35">
        <f t="shared" si="148"/>
        <v>3.5660522350577512E-2</v>
      </c>
      <c r="P1570">
        <v>91.789351999999994</v>
      </c>
      <c r="Q1570" s="35">
        <f t="shared" si="149"/>
        <v>-5.3943838714537251E-3</v>
      </c>
    </row>
    <row r="1571" spans="1:17" x14ac:dyDescent="0.4">
      <c r="A1571" s="87">
        <v>42823</v>
      </c>
      <c r="B1571">
        <v>53.975380000000001</v>
      </c>
      <c r="C1571" s="31">
        <f t="shared" si="144"/>
        <v>-1.1291574047278633E-2</v>
      </c>
      <c r="D1571">
        <v>2361.13</v>
      </c>
      <c r="E1571" s="31">
        <f t="shared" si="145"/>
        <v>2.9350353432465964E-3</v>
      </c>
      <c r="G1571">
        <v>28.540001</v>
      </c>
      <c r="H1571" s="35">
        <f t="shared" si="146"/>
        <v>-2.7330097150311893E-2</v>
      </c>
      <c r="J1571">
        <v>56.905914000000003</v>
      </c>
      <c r="K1571" s="35">
        <f t="shared" si="147"/>
        <v>-8.9210411416992853E-3</v>
      </c>
      <c r="M1571">
        <v>20.620000999999998</v>
      </c>
      <c r="N1571" s="35">
        <f t="shared" si="148"/>
        <v>-2.5703248026030582E-2</v>
      </c>
      <c r="P1571">
        <v>91.294205000000005</v>
      </c>
      <c r="Q1571" s="35">
        <f t="shared" si="149"/>
        <v>-9.4909748105041734E-3</v>
      </c>
    </row>
    <row r="1572" spans="1:17" x14ac:dyDescent="0.4">
      <c r="A1572" s="87">
        <v>42824</v>
      </c>
      <c r="B1572">
        <v>53.365912999999999</v>
      </c>
      <c r="C1572" s="31">
        <f t="shared" si="144"/>
        <v>-5.5315459514390227E-3</v>
      </c>
      <c r="D1572">
        <v>2368.06</v>
      </c>
      <c r="E1572" s="31">
        <f t="shared" si="145"/>
        <v>-2.2550104304790188E-3</v>
      </c>
      <c r="G1572">
        <v>27.76</v>
      </c>
      <c r="H1572" s="35">
        <f t="shared" si="146"/>
        <v>-1.1167110951008689E-2</v>
      </c>
      <c r="J1572">
        <v>56.398254000000001</v>
      </c>
      <c r="K1572" s="35">
        <f t="shared" si="147"/>
        <v>-2.2079229615867804E-3</v>
      </c>
      <c r="M1572">
        <v>20.09</v>
      </c>
      <c r="N1572" s="35">
        <f t="shared" si="148"/>
        <v>-1.5430512692882092E-2</v>
      </c>
      <c r="P1572">
        <v>90.427734000000001</v>
      </c>
      <c r="Q1572" s="35">
        <f t="shared" si="149"/>
        <v>2.3166344077580584E-3</v>
      </c>
    </row>
    <row r="1573" spans="1:17" x14ac:dyDescent="0.4">
      <c r="A1573" s="87">
        <v>42825</v>
      </c>
      <c r="B1573">
        <v>53.070717000000002</v>
      </c>
      <c r="C1573" s="31">
        <f t="shared" si="144"/>
        <v>-3.0505711841051384E-3</v>
      </c>
      <c r="D1573">
        <v>2362.7199999999998</v>
      </c>
      <c r="E1573" s="31">
        <f t="shared" si="145"/>
        <v>-1.6421751202003007E-3</v>
      </c>
      <c r="G1573">
        <v>27.450001</v>
      </c>
      <c r="H1573" s="35">
        <f t="shared" si="146"/>
        <v>-2.3679489119144317E-2</v>
      </c>
      <c r="J1573">
        <v>56.273730999999998</v>
      </c>
      <c r="K1573" s="35">
        <f t="shared" si="147"/>
        <v>-7.4893736830777156E-3</v>
      </c>
      <c r="M1573">
        <v>19.780000999999999</v>
      </c>
      <c r="N1573" s="35">
        <f t="shared" si="148"/>
        <v>-6.5723454715699986E-3</v>
      </c>
      <c r="P1573">
        <v>90.637221999999994</v>
      </c>
      <c r="Q1573" s="35">
        <f t="shared" si="149"/>
        <v>-1.0925500342453124E-2</v>
      </c>
    </row>
    <row r="1574" spans="1:17" x14ac:dyDescent="0.4">
      <c r="A1574" s="87">
        <v>42828</v>
      </c>
      <c r="B1574">
        <v>52.908821000000003</v>
      </c>
      <c r="C1574" s="31">
        <f t="shared" si="144"/>
        <v>-9.3589309049241839E-3</v>
      </c>
      <c r="D1574">
        <v>2358.84</v>
      </c>
      <c r="E1574" s="31">
        <f t="shared" si="145"/>
        <v>5.5959709009500806E-4</v>
      </c>
      <c r="G1574">
        <v>26.799999</v>
      </c>
      <c r="H1574" s="35">
        <f t="shared" si="146"/>
        <v>-2.2014926194586792E-2</v>
      </c>
      <c r="J1574">
        <v>55.852276000000003</v>
      </c>
      <c r="K1574" s="35">
        <f t="shared" si="147"/>
        <v>-1.0804411981348922E-2</v>
      </c>
      <c r="M1574">
        <v>19.649999999999999</v>
      </c>
      <c r="N1574" s="35">
        <f t="shared" si="148"/>
        <v>-1.7302849872773401E-2</v>
      </c>
      <c r="P1574">
        <v>89.646964999999994</v>
      </c>
      <c r="Q1574" s="35">
        <f t="shared" si="149"/>
        <v>7.9659919329115592E-3</v>
      </c>
    </row>
    <row r="1575" spans="1:17" x14ac:dyDescent="0.4">
      <c r="A1575" s="87">
        <v>42829</v>
      </c>
      <c r="B1575">
        <v>52.413651000000002</v>
      </c>
      <c r="C1575" s="31">
        <f t="shared" si="144"/>
        <v>-1.0902694032895828E-3</v>
      </c>
      <c r="D1575">
        <v>2360.16</v>
      </c>
      <c r="E1575" s="31">
        <f t="shared" si="145"/>
        <v>-3.054877635414564E-3</v>
      </c>
      <c r="G1575">
        <v>26.209999</v>
      </c>
      <c r="H1575" s="35">
        <f t="shared" si="146"/>
        <v>-4.5783672101628071E-3</v>
      </c>
      <c r="J1575">
        <v>55.248824999999997</v>
      </c>
      <c r="K1575" s="35">
        <f t="shared" si="147"/>
        <v>-7.2814218220929334E-3</v>
      </c>
      <c r="M1575">
        <v>19.309999000000001</v>
      </c>
      <c r="N1575" s="35">
        <f t="shared" si="148"/>
        <v>1.6053962509267723E-2</v>
      </c>
      <c r="P1575">
        <v>90.361091999999999</v>
      </c>
      <c r="Q1575" s="35">
        <f t="shared" si="149"/>
        <v>-1.50684655293896E-2</v>
      </c>
    </row>
    <row r="1576" spans="1:17" x14ac:dyDescent="0.4">
      <c r="A1576" s="87">
        <v>42830</v>
      </c>
      <c r="B1576">
        <v>52.356506000000003</v>
      </c>
      <c r="C1576" s="31">
        <f t="shared" si="144"/>
        <v>2.9100299397365635E-3</v>
      </c>
      <c r="D1576">
        <v>2352.9499999999998</v>
      </c>
      <c r="E1576" s="31">
        <f t="shared" si="145"/>
        <v>1.9294927644021181E-3</v>
      </c>
      <c r="G1576">
        <v>26.09</v>
      </c>
      <c r="H1576" s="35">
        <f t="shared" si="146"/>
        <v>-1.9931008049060926E-2</v>
      </c>
      <c r="J1576">
        <v>54.846535000000003</v>
      </c>
      <c r="K1576" s="35">
        <f t="shared" si="147"/>
        <v>1.3098074472708263E-2</v>
      </c>
      <c r="M1576">
        <v>19.620000999999998</v>
      </c>
      <c r="N1576" s="35">
        <f t="shared" si="148"/>
        <v>3.312940707801193E-2</v>
      </c>
      <c r="P1576">
        <v>88.999488999999997</v>
      </c>
      <c r="Q1576" s="35">
        <f t="shared" si="149"/>
        <v>5.7771118213948841E-3</v>
      </c>
    </row>
    <row r="1577" spans="1:17" x14ac:dyDescent="0.4">
      <c r="A1577" s="87">
        <v>42831</v>
      </c>
      <c r="B1577">
        <v>52.508865</v>
      </c>
      <c r="C1577" s="31">
        <f t="shared" si="144"/>
        <v>-5.4406051244870605E-4</v>
      </c>
      <c r="D1577">
        <v>2357.4899999999998</v>
      </c>
      <c r="E1577" s="31">
        <f t="shared" si="145"/>
        <v>-8.2715091050219439E-4</v>
      </c>
      <c r="G1577">
        <v>25.57</v>
      </c>
      <c r="H1577" s="35">
        <f t="shared" si="146"/>
        <v>-2.815799765350015E-2</v>
      </c>
      <c r="J1577">
        <v>55.564919000000003</v>
      </c>
      <c r="K1577" s="35">
        <f t="shared" si="147"/>
        <v>2.2410362912613333E-3</v>
      </c>
      <c r="M1577">
        <v>20.27</v>
      </c>
      <c r="N1577" s="35">
        <f t="shared" si="148"/>
        <v>-2.0226887025160293E-2</v>
      </c>
      <c r="P1577">
        <v>89.513649000000001</v>
      </c>
      <c r="Q1577" s="35">
        <f t="shared" si="149"/>
        <v>4.0421991957896005E-3</v>
      </c>
    </row>
    <row r="1578" spans="1:17" x14ac:dyDescent="0.4">
      <c r="A1578" s="87">
        <v>42832</v>
      </c>
      <c r="B1578">
        <v>52.480297</v>
      </c>
      <c r="C1578" s="31">
        <f t="shared" si="144"/>
        <v>-3.8104586184029682E-3</v>
      </c>
      <c r="D1578">
        <v>2355.54</v>
      </c>
      <c r="E1578" s="31">
        <f t="shared" si="145"/>
        <v>6.8774039073838311E-4</v>
      </c>
      <c r="G1578">
        <v>24.85</v>
      </c>
      <c r="H1578" s="35">
        <f t="shared" si="146"/>
        <v>2.1730342052313806E-2</v>
      </c>
      <c r="J1578">
        <v>55.689442</v>
      </c>
      <c r="K1578" s="35">
        <f t="shared" si="147"/>
        <v>8.255819837447784E-3</v>
      </c>
      <c r="M1578">
        <v>19.860001</v>
      </c>
      <c r="N1578" s="35">
        <f t="shared" si="148"/>
        <v>-6.5458707680830447E-3</v>
      </c>
      <c r="P1578">
        <v>89.875480999999994</v>
      </c>
      <c r="Q1578" s="35">
        <f t="shared" si="149"/>
        <v>-3.3901904792030574E-3</v>
      </c>
    </row>
    <row r="1579" spans="1:17" x14ac:dyDescent="0.4">
      <c r="A1579" s="87">
        <v>42835</v>
      </c>
      <c r="B1579">
        <v>52.280323000000003</v>
      </c>
      <c r="C1579" s="31">
        <f t="shared" si="144"/>
        <v>3.6417143023388286E-4</v>
      </c>
      <c r="D1579">
        <v>2357.16</v>
      </c>
      <c r="E1579" s="31">
        <f t="shared" si="145"/>
        <v>-1.4339289653649539E-3</v>
      </c>
      <c r="G1579">
        <v>25.389999</v>
      </c>
      <c r="H1579" s="35">
        <f t="shared" si="146"/>
        <v>-8.2709337641171162E-3</v>
      </c>
      <c r="J1579">
        <v>56.149203999999997</v>
      </c>
      <c r="K1579" s="35">
        <f t="shared" si="147"/>
        <v>5.1177573238617002E-3</v>
      </c>
      <c r="M1579">
        <v>19.73</v>
      </c>
      <c r="N1579" s="35">
        <f t="shared" si="148"/>
        <v>-1.5712113532691269E-2</v>
      </c>
      <c r="P1579">
        <v>89.570785999999998</v>
      </c>
      <c r="Q1579" s="35">
        <f t="shared" si="149"/>
        <v>-6.9098422336050817E-3</v>
      </c>
    </row>
    <row r="1580" spans="1:17" x14ac:dyDescent="0.4">
      <c r="A1580" s="87">
        <v>42836</v>
      </c>
      <c r="B1580">
        <v>52.299362000000002</v>
      </c>
      <c r="C1580" s="31">
        <f t="shared" si="144"/>
        <v>1.1835345142451222E-2</v>
      </c>
      <c r="D1580">
        <v>2353.7800000000002</v>
      </c>
      <c r="E1580" s="31">
        <f t="shared" si="145"/>
        <v>-3.7599095922305243E-3</v>
      </c>
      <c r="G1580">
        <v>25.18</v>
      </c>
      <c r="H1580" s="35">
        <f t="shared" si="146"/>
        <v>-7.9428117553612284E-4</v>
      </c>
      <c r="J1580">
        <v>56.436562000000002</v>
      </c>
      <c r="K1580" s="35">
        <f t="shared" si="147"/>
        <v>-6.9585386863218216E-3</v>
      </c>
      <c r="M1580">
        <v>19.420000000000002</v>
      </c>
      <c r="N1580" s="35">
        <f t="shared" si="148"/>
        <v>-7.2090113285274504E-3</v>
      </c>
      <c r="P1580">
        <v>88.951865999999995</v>
      </c>
      <c r="Q1580" s="35">
        <f t="shared" si="149"/>
        <v>1.220300426300224E-2</v>
      </c>
    </row>
    <row r="1581" spans="1:17" x14ac:dyDescent="0.4">
      <c r="A1581" s="87">
        <v>42837</v>
      </c>
      <c r="B1581">
        <v>52.918343</v>
      </c>
      <c r="C1581" s="31">
        <f t="shared" si="144"/>
        <v>-4.1387728258989688E-3</v>
      </c>
      <c r="D1581">
        <v>2344.9299999999998</v>
      </c>
      <c r="E1581" s="31">
        <f t="shared" si="145"/>
        <v>-6.8147023578529076E-3</v>
      </c>
      <c r="G1581">
        <v>25.16</v>
      </c>
      <c r="H1581" s="35">
        <f t="shared" si="146"/>
        <v>-7.5517090620031303E-3</v>
      </c>
      <c r="J1581">
        <v>56.043846000000002</v>
      </c>
      <c r="K1581" s="35">
        <f t="shared" si="147"/>
        <v>-7.6908176501663227E-3</v>
      </c>
      <c r="M1581">
        <v>19.280000999999999</v>
      </c>
      <c r="N1581" s="35">
        <f t="shared" si="148"/>
        <v>-1.0373962117531555E-3</v>
      </c>
      <c r="P1581">
        <v>90.037345999999999</v>
      </c>
      <c r="Q1581" s="35">
        <f t="shared" si="149"/>
        <v>-1.3747517613413324E-3</v>
      </c>
    </row>
    <row r="1582" spans="1:17" x14ac:dyDescent="0.4">
      <c r="A1582" s="87">
        <v>42838</v>
      </c>
      <c r="B1582">
        <v>52.699325999999999</v>
      </c>
      <c r="C1582" s="31">
        <f t="shared" si="144"/>
        <v>1.6263111220815283E-2</v>
      </c>
      <c r="D1582">
        <v>2328.9499999999998</v>
      </c>
      <c r="E1582" s="31">
        <f t="shared" si="145"/>
        <v>8.6133236007644651E-3</v>
      </c>
      <c r="G1582">
        <v>24.969999000000001</v>
      </c>
      <c r="H1582" s="35">
        <f t="shared" si="146"/>
        <v>2.322787437836895E-2</v>
      </c>
      <c r="J1582">
        <v>55.612822999999999</v>
      </c>
      <c r="K1582" s="35">
        <f t="shared" si="147"/>
        <v>1.2917470490573799E-2</v>
      </c>
      <c r="M1582">
        <v>19.260000000000002</v>
      </c>
      <c r="N1582" s="35">
        <f t="shared" si="148"/>
        <v>-2.5961059190032052E-3</v>
      </c>
      <c r="P1582">
        <v>89.913567</v>
      </c>
      <c r="Q1582" s="35">
        <f t="shared" si="149"/>
        <v>7.6247558947361189E-3</v>
      </c>
    </row>
    <row r="1583" spans="1:17" x14ac:dyDescent="0.4">
      <c r="A1583" s="87">
        <v>42842</v>
      </c>
      <c r="B1583">
        <v>53.556381000000002</v>
      </c>
      <c r="C1583" s="31">
        <f t="shared" si="144"/>
        <v>-2.311619972977727E-3</v>
      </c>
      <c r="D1583">
        <v>2349.0100000000002</v>
      </c>
      <c r="E1583" s="31">
        <f t="shared" si="145"/>
        <v>-2.9033507733045678E-3</v>
      </c>
      <c r="G1583">
        <v>25.549999</v>
      </c>
      <c r="H1583" s="35">
        <f t="shared" si="146"/>
        <v>-2.5831703555056897E-2</v>
      </c>
      <c r="J1583">
        <v>56.331200000000003</v>
      </c>
      <c r="K1583" s="35">
        <f t="shared" si="147"/>
        <v>-8.8419561450847756E-3</v>
      </c>
      <c r="M1583">
        <v>19.209999</v>
      </c>
      <c r="N1583" s="35">
        <f t="shared" si="148"/>
        <v>-5.7261325208813598E-3</v>
      </c>
      <c r="P1583">
        <v>90.599136000000001</v>
      </c>
      <c r="Q1583" s="35">
        <f t="shared" si="149"/>
        <v>3.3630342788257797E-3</v>
      </c>
    </row>
    <row r="1584" spans="1:17" x14ac:dyDescent="0.4">
      <c r="A1584" s="87">
        <v>42843</v>
      </c>
      <c r="B1584">
        <v>53.432578999999997</v>
      </c>
      <c r="C1584" s="31">
        <f t="shared" si="144"/>
        <v>-4.4554839847801174E-3</v>
      </c>
      <c r="D1584">
        <v>2342.19</v>
      </c>
      <c r="E1584" s="31">
        <f t="shared" si="145"/>
        <v>-1.716342397499768E-3</v>
      </c>
      <c r="G1584">
        <v>24.889999</v>
      </c>
      <c r="H1584" s="35">
        <f t="shared" si="146"/>
        <v>4.098035520210349E-2</v>
      </c>
      <c r="J1584">
        <v>55.833122000000003</v>
      </c>
      <c r="K1584" s="35">
        <f t="shared" si="147"/>
        <v>8.5777041090411375E-3</v>
      </c>
      <c r="M1584">
        <v>19.100000000000001</v>
      </c>
      <c r="N1584" s="35">
        <f t="shared" si="148"/>
        <v>4.7120942408375565E-3</v>
      </c>
      <c r="P1584">
        <v>90.903824</v>
      </c>
      <c r="Q1584" s="35">
        <f t="shared" si="149"/>
        <v>-9.2175880301800933E-3</v>
      </c>
    </row>
    <row r="1585" spans="1:17" x14ac:dyDescent="0.4">
      <c r="A1585" s="87">
        <v>42844</v>
      </c>
      <c r="B1585">
        <v>53.194510999999999</v>
      </c>
      <c r="C1585" s="31">
        <f t="shared" si="144"/>
        <v>9.6670312468894477E-3</v>
      </c>
      <c r="D1585">
        <v>2338.17</v>
      </c>
      <c r="E1585" s="31">
        <f t="shared" si="145"/>
        <v>7.5571921631019442E-3</v>
      </c>
      <c r="G1585">
        <v>25.91</v>
      </c>
      <c r="H1585" s="35">
        <f t="shared" si="146"/>
        <v>9.262832883056675E-3</v>
      </c>
      <c r="J1585">
        <v>56.312041999999998</v>
      </c>
      <c r="K1585" s="35">
        <f t="shared" si="147"/>
        <v>9.6955993888483503E-3</v>
      </c>
      <c r="M1585">
        <v>19.190000999999999</v>
      </c>
      <c r="N1585" s="35">
        <f t="shared" si="148"/>
        <v>1.0421990077019839E-2</v>
      </c>
      <c r="P1585">
        <v>90.065910000000002</v>
      </c>
      <c r="Q1585" s="35">
        <f t="shared" si="149"/>
        <v>9.6204879293397549E-3</v>
      </c>
    </row>
    <row r="1586" spans="1:17" x14ac:dyDescent="0.4">
      <c r="A1586" s="87">
        <v>42845</v>
      </c>
      <c r="B1586">
        <v>53.708744000000003</v>
      </c>
      <c r="C1586" s="31">
        <f t="shared" si="144"/>
        <v>-9.7518944028928498E-3</v>
      </c>
      <c r="D1586">
        <v>2355.84</v>
      </c>
      <c r="E1586" s="31">
        <f t="shared" si="145"/>
        <v>-3.035010866612372E-3</v>
      </c>
      <c r="G1586">
        <v>26.15</v>
      </c>
      <c r="H1586" s="35">
        <f t="shared" si="146"/>
        <v>-2.5621414913957866E-2</v>
      </c>
      <c r="J1586">
        <v>56.858021000000001</v>
      </c>
      <c r="K1586" s="35">
        <f t="shared" si="147"/>
        <v>-1.5498710375445498E-2</v>
      </c>
      <c r="M1586">
        <v>19.389999</v>
      </c>
      <c r="N1586" s="35">
        <f t="shared" si="148"/>
        <v>-2.0629139795210982E-2</v>
      </c>
      <c r="P1586">
        <v>90.932388000000003</v>
      </c>
      <c r="Q1586" s="35">
        <f t="shared" si="149"/>
        <v>1.3089021702586237E-2</v>
      </c>
    </row>
    <row r="1587" spans="1:17" x14ac:dyDescent="0.4">
      <c r="A1587" s="87">
        <v>42846</v>
      </c>
      <c r="B1587">
        <v>53.184981999999998</v>
      </c>
      <c r="C1587" s="31">
        <f t="shared" si="144"/>
        <v>-6.8037627614501786E-3</v>
      </c>
      <c r="D1587">
        <v>2348.69</v>
      </c>
      <c r="E1587" s="31">
        <f t="shared" si="145"/>
        <v>1.084008532415944E-2</v>
      </c>
      <c r="G1587">
        <v>25.48</v>
      </c>
      <c r="H1587" s="35">
        <f t="shared" si="146"/>
        <v>2.2762912087912118E-2</v>
      </c>
      <c r="J1587">
        <v>55.976795000000003</v>
      </c>
      <c r="K1587" s="35">
        <f t="shared" si="147"/>
        <v>9.0691866156323939E-3</v>
      </c>
      <c r="M1587">
        <v>18.989999999999998</v>
      </c>
      <c r="N1587" s="35">
        <f t="shared" si="148"/>
        <v>2.3696735123749361E-2</v>
      </c>
      <c r="P1587">
        <v>92.122603999999995</v>
      </c>
      <c r="Q1587" s="35">
        <f t="shared" si="149"/>
        <v>3.6072308594316364E-2</v>
      </c>
    </row>
    <row r="1588" spans="1:17" x14ac:dyDescent="0.4">
      <c r="A1588" s="87">
        <v>42849</v>
      </c>
      <c r="B1588">
        <v>52.823124</v>
      </c>
      <c r="C1588" s="31">
        <f t="shared" si="144"/>
        <v>-3.6065644281086984E-4</v>
      </c>
      <c r="D1588">
        <v>2374.15</v>
      </c>
      <c r="E1588" s="31">
        <f t="shared" si="145"/>
        <v>6.0906008466188053E-3</v>
      </c>
      <c r="G1588">
        <v>26.059999000000001</v>
      </c>
      <c r="H1588" s="35">
        <f t="shared" si="146"/>
        <v>-9.9769765915954777E-3</v>
      </c>
      <c r="J1588">
        <v>56.484459000000001</v>
      </c>
      <c r="K1588" s="35">
        <f t="shared" si="147"/>
        <v>5.7656213012503192E-3</v>
      </c>
      <c r="M1588">
        <v>19.440000999999999</v>
      </c>
      <c r="N1588" s="35">
        <f t="shared" si="148"/>
        <v>4.6296293914799627E-3</v>
      </c>
      <c r="P1588">
        <v>95.445678999999998</v>
      </c>
      <c r="Q1588" s="35">
        <f t="shared" si="149"/>
        <v>1.3068711051864449E-2</v>
      </c>
    </row>
    <row r="1589" spans="1:17" x14ac:dyDescent="0.4">
      <c r="A1589" s="87">
        <v>42850</v>
      </c>
      <c r="B1589">
        <v>52.804073000000002</v>
      </c>
      <c r="C1589" s="31">
        <f t="shared" si="144"/>
        <v>-5.2299185329889586E-3</v>
      </c>
      <c r="D1589">
        <v>2388.61</v>
      </c>
      <c r="E1589" s="31">
        <f t="shared" si="145"/>
        <v>-4.8563809077258708E-4</v>
      </c>
      <c r="G1589">
        <v>25.799999</v>
      </c>
      <c r="H1589" s="35">
        <f t="shared" si="146"/>
        <v>-1.2015465581994839E-2</v>
      </c>
      <c r="J1589">
        <v>56.810127000000001</v>
      </c>
      <c r="K1589" s="35">
        <f t="shared" si="147"/>
        <v>2.0231780154266795E-3</v>
      </c>
      <c r="M1589">
        <v>19.530000999999999</v>
      </c>
      <c r="N1589" s="35">
        <f t="shared" si="148"/>
        <v>9.2164869832828591E-3</v>
      </c>
      <c r="P1589">
        <v>96.693031000000005</v>
      </c>
      <c r="Q1589" s="35">
        <f t="shared" si="149"/>
        <v>-8.6658572115709664E-3</v>
      </c>
    </row>
    <row r="1590" spans="1:17" x14ac:dyDescent="0.4">
      <c r="A1590" s="87">
        <v>42851</v>
      </c>
      <c r="B1590">
        <v>52.527912000000001</v>
      </c>
      <c r="C1590" s="31">
        <f t="shared" si="144"/>
        <v>5.6200977491737986E-3</v>
      </c>
      <c r="D1590">
        <v>2387.4499999999998</v>
      </c>
      <c r="E1590" s="31">
        <f t="shared" si="145"/>
        <v>5.5289116002436227E-4</v>
      </c>
      <c r="G1590">
        <v>25.49</v>
      </c>
      <c r="H1590" s="35">
        <f t="shared" si="146"/>
        <v>-9.415457041977186E-3</v>
      </c>
      <c r="J1590">
        <v>56.925063999999999</v>
      </c>
      <c r="K1590" s="35">
        <f t="shared" si="147"/>
        <v>5.7212056889386796E-3</v>
      </c>
      <c r="M1590">
        <v>19.709999</v>
      </c>
      <c r="N1590" s="35">
        <f t="shared" si="148"/>
        <v>9.9441963442007369E-2</v>
      </c>
      <c r="P1590">
        <v>95.855103</v>
      </c>
      <c r="Q1590" s="35">
        <f t="shared" si="149"/>
        <v>-1.4899050288433658E-3</v>
      </c>
    </row>
    <row r="1591" spans="1:17" x14ac:dyDescent="0.4">
      <c r="A1591" s="87">
        <v>42852</v>
      </c>
      <c r="B1591">
        <v>52.823124</v>
      </c>
      <c r="C1591" s="31">
        <f t="shared" si="144"/>
        <v>-1.0815907063732224E-3</v>
      </c>
      <c r="D1591">
        <v>2388.77</v>
      </c>
      <c r="E1591" s="31">
        <f t="shared" si="145"/>
        <v>-1.913118466826092E-3</v>
      </c>
      <c r="G1591">
        <v>25.25</v>
      </c>
      <c r="H1591" s="35">
        <f t="shared" si="146"/>
        <v>0</v>
      </c>
      <c r="J1591">
        <v>57.250743999999997</v>
      </c>
      <c r="K1591" s="35">
        <f t="shared" si="147"/>
        <v>-5.2702109862537323E-2</v>
      </c>
      <c r="M1591">
        <v>21.67</v>
      </c>
      <c r="N1591" s="35">
        <f t="shared" si="148"/>
        <v>-8.3064143977851067E-3</v>
      </c>
      <c r="P1591">
        <v>95.712288000000001</v>
      </c>
      <c r="Q1591" s="35">
        <f t="shared" si="149"/>
        <v>-2.1884859758027563E-3</v>
      </c>
    </row>
    <row r="1592" spans="1:17" x14ac:dyDescent="0.4">
      <c r="A1592" s="87">
        <v>42853</v>
      </c>
      <c r="B1592">
        <v>52.765991</v>
      </c>
      <c r="C1592" s="31">
        <f t="shared" si="144"/>
        <v>-7.5800907444342463E-3</v>
      </c>
      <c r="D1592">
        <v>2384.1999999999998</v>
      </c>
      <c r="E1592" s="31">
        <f t="shared" si="145"/>
        <v>1.7322372284204804E-3</v>
      </c>
      <c r="G1592">
        <v>25.25</v>
      </c>
      <c r="H1592" s="35">
        <f t="shared" si="146"/>
        <v>8.7128316831683716E-3</v>
      </c>
      <c r="J1592">
        <v>54.233508999999998</v>
      </c>
      <c r="K1592" s="35">
        <f t="shared" si="147"/>
        <v>-9.8904903977353985E-3</v>
      </c>
      <c r="M1592">
        <v>21.49</v>
      </c>
      <c r="N1592" s="35">
        <f t="shared" si="148"/>
        <v>-1.4890646812470766E-2</v>
      </c>
      <c r="P1592">
        <v>95.502823000000006</v>
      </c>
      <c r="Q1592" s="35">
        <f t="shared" si="149"/>
        <v>5.1842341875066806E-3</v>
      </c>
    </row>
    <row r="1593" spans="1:17" x14ac:dyDescent="0.4">
      <c r="A1593" s="87">
        <v>42856</v>
      </c>
      <c r="B1593">
        <v>52.366019999999999</v>
      </c>
      <c r="C1593" s="31">
        <f t="shared" si="144"/>
        <v>1.4548365524055067E-3</v>
      </c>
      <c r="D1593">
        <v>2388.33</v>
      </c>
      <c r="E1593" s="31">
        <f t="shared" si="145"/>
        <v>1.1891154069999311E-3</v>
      </c>
      <c r="G1593">
        <v>25.469999000000001</v>
      </c>
      <c r="H1593" s="35">
        <f t="shared" si="146"/>
        <v>-1.2956419825536775E-2</v>
      </c>
      <c r="J1593">
        <v>53.697113000000002</v>
      </c>
      <c r="K1593" s="35">
        <f t="shared" si="147"/>
        <v>1.5162360777198557E-2</v>
      </c>
      <c r="M1593">
        <v>21.17</v>
      </c>
      <c r="N1593" s="35">
        <f t="shared" si="148"/>
        <v>-5.668445914029382E-3</v>
      </c>
      <c r="P1593">
        <v>95.997932000000006</v>
      </c>
      <c r="Q1593" s="35">
        <f t="shared" si="149"/>
        <v>-4.860021359626863E-3</v>
      </c>
    </row>
    <row r="1594" spans="1:17" x14ac:dyDescent="0.4">
      <c r="A1594" s="87">
        <v>42857</v>
      </c>
      <c r="B1594">
        <v>52.442203999999997</v>
      </c>
      <c r="C1594" s="31">
        <f t="shared" si="144"/>
        <v>-9.8057854319012656E-3</v>
      </c>
      <c r="D1594">
        <v>2391.17</v>
      </c>
      <c r="E1594" s="31">
        <f t="shared" si="145"/>
        <v>-1.2713441536988017E-3</v>
      </c>
      <c r="G1594">
        <v>25.139999</v>
      </c>
      <c r="H1594" s="35">
        <f t="shared" si="146"/>
        <v>-2.7446222253230769E-2</v>
      </c>
      <c r="J1594">
        <v>54.511288</v>
      </c>
      <c r="K1594" s="35">
        <f t="shared" si="147"/>
        <v>-1.071862400316057E-2</v>
      </c>
      <c r="M1594">
        <v>21.049999</v>
      </c>
      <c r="N1594" s="35">
        <f t="shared" si="148"/>
        <v>-3.372917024841663E-2</v>
      </c>
      <c r="P1594">
        <v>95.531379999999999</v>
      </c>
      <c r="Q1594" s="35">
        <f t="shared" si="149"/>
        <v>-1.0764462944008599E-2</v>
      </c>
    </row>
    <row r="1595" spans="1:17" x14ac:dyDescent="0.4">
      <c r="A1595" s="87">
        <v>42858</v>
      </c>
      <c r="B1595">
        <v>51.927967000000002</v>
      </c>
      <c r="C1595" s="31">
        <f t="shared" si="144"/>
        <v>-1.1000815803168108E-3</v>
      </c>
      <c r="D1595">
        <v>2388.13</v>
      </c>
      <c r="E1595" s="31">
        <f t="shared" si="145"/>
        <v>5.8204536603948388E-4</v>
      </c>
      <c r="G1595">
        <v>24.450001</v>
      </c>
      <c r="H1595" s="35">
        <f t="shared" si="146"/>
        <v>-8.588997603722056E-3</v>
      </c>
      <c r="J1595">
        <v>53.927002000000002</v>
      </c>
      <c r="K1595" s="35">
        <f t="shared" si="147"/>
        <v>5.1508704303643901E-3</v>
      </c>
      <c r="M1595">
        <v>20.34</v>
      </c>
      <c r="N1595" s="35">
        <f t="shared" si="148"/>
        <v>3.9331366764995988E-3</v>
      </c>
      <c r="P1595">
        <v>94.503035999999994</v>
      </c>
      <c r="Q1595" s="35">
        <f t="shared" si="149"/>
        <v>1.4105779628074589E-2</v>
      </c>
    </row>
    <row r="1596" spans="1:17" x14ac:dyDescent="0.4">
      <c r="A1596" s="87">
        <v>42859</v>
      </c>
      <c r="B1596">
        <v>51.870842000000003</v>
      </c>
      <c r="C1596" s="31">
        <f t="shared" si="144"/>
        <v>-9.5465965252694539E-3</v>
      </c>
      <c r="D1596">
        <v>2389.52</v>
      </c>
      <c r="E1596" s="31">
        <f t="shared" si="145"/>
        <v>4.0886872677357716E-3</v>
      </c>
      <c r="G1596">
        <v>24.24</v>
      </c>
      <c r="H1596" s="35">
        <f t="shared" si="146"/>
        <v>1.361386138613869E-2</v>
      </c>
      <c r="J1596">
        <v>54.204773000000003</v>
      </c>
      <c r="K1596" s="35">
        <f t="shared" si="147"/>
        <v>7.7751824548733936E-3</v>
      </c>
      <c r="M1596">
        <v>20.420000000000002</v>
      </c>
      <c r="N1596" s="35">
        <f t="shared" si="148"/>
        <v>8.3251714005875676E-3</v>
      </c>
      <c r="P1596">
        <v>95.836074999999994</v>
      </c>
      <c r="Q1596" s="35">
        <f t="shared" si="149"/>
        <v>1.3313452162977385E-2</v>
      </c>
    </row>
    <row r="1597" spans="1:17" x14ac:dyDescent="0.4">
      <c r="A1597" s="87">
        <v>42860</v>
      </c>
      <c r="B1597">
        <v>51.375652000000002</v>
      </c>
      <c r="C1597" s="31">
        <f t="shared" si="144"/>
        <v>6.4875478368624151E-3</v>
      </c>
      <c r="D1597">
        <v>2399.29</v>
      </c>
      <c r="E1597" s="31">
        <f t="shared" si="145"/>
        <v>3.7511097032932877E-5</v>
      </c>
      <c r="G1597">
        <v>24.57</v>
      </c>
      <c r="H1597" s="35">
        <f t="shared" si="146"/>
        <v>-1.0582051282051242E-2</v>
      </c>
      <c r="J1597">
        <v>54.626224999999998</v>
      </c>
      <c r="K1597" s="35">
        <f t="shared" si="147"/>
        <v>2.2795461337480945E-3</v>
      </c>
      <c r="M1597">
        <v>20.59</v>
      </c>
      <c r="N1597" s="35">
        <f t="shared" si="148"/>
        <v>-2.913987372510988E-3</v>
      </c>
      <c r="P1597">
        <v>97.111984000000007</v>
      </c>
      <c r="Q1597" s="35">
        <f t="shared" si="149"/>
        <v>-2.1080529051903659E-2</v>
      </c>
    </row>
    <row r="1598" spans="1:17" x14ac:dyDescent="0.4">
      <c r="A1598" s="87">
        <v>42863</v>
      </c>
      <c r="B1598">
        <v>51.708953999999999</v>
      </c>
      <c r="C1598" s="31">
        <f t="shared" si="144"/>
        <v>1.0865429612055267E-2</v>
      </c>
      <c r="D1598">
        <v>2399.38</v>
      </c>
      <c r="E1598" s="31">
        <f t="shared" si="145"/>
        <v>-1.0252648600888713E-3</v>
      </c>
      <c r="G1598">
        <v>24.309999000000001</v>
      </c>
      <c r="H1598" s="35">
        <f t="shared" si="146"/>
        <v>-4.1135336945104613E-4</v>
      </c>
      <c r="J1598">
        <v>54.750748000000002</v>
      </c>
      <c r="K1598" s="35">
        <f t="shared" si="147"/>
        <v>6.1231492216324681E-3</v>
      </c>
      <c r="M1598">
        <v>20.530000999999999</v>
      </c>
      <c r="N1598" s="35">
        <f t="shared" si="148"/>
        <v>4.1889817735517934E-2</v>
      </c>
      <c r="P1598">
        <v>95.064812000000003</v>
      </c>
      <c r="Q1598" s="35">
        <f t="shared" si="149"/>
        <v>1.2018958181918291E-3</v>
      </c>
    </row>
    <row r="1599" spans="1:17" x14ac:dyDescent="0.4">
      <c r="A1599" s="87">
        <v>42864</v>
      </c>
      <c r="B1599">
        <v>52.270794000000002</v>
      </c>
      <c r="C1599" s="31">
        <f t="shared" si="144"/>
        <v>-6.0119040854822621E-3</v>
      </c>
      <c r="D1599">
        <v>2396.92</v>
      </c>
      <c r="E1599" s="31">
        <f t="shared" si="145"/>
        <v>1.1306176259533219E-3</v>
      </c>
      <c r="G1599">
        <v>24.299999</v>
      </c>
      <c r="H1599" s="35">
        <f t="shared" si="146"/>
        <v>2.7983581398501323E-2</v>
      </c>
      <c r="J1599">
        <v>55.085994999999997</v>
      </c>
      <c r="K1599" s="35">
        <f t="shared" si="147"/>
        <v>4.1731296675317567E-3</v>
      </c>
      <c r="M1599">
        <v>21.389999</v>
      </c>
      <c r="N1599" s="35">
        <f t="shared" si="148"/>
        <v>-9.8176255174205404E-3</v>
      </c>
      <c r="P1599">
        <v>95.179069999999996</v>
      </c>
      <c r="Q1599" s="35">
        <f t="shared" si="149"/>
        <v>-1.540611817282941E-2</v>
      </c>
    </row>
    <row r="1600" spans="1:17" x14ac:dyDescent="0.4">
      <c r="A1600" s="87">
        <v>42865</v>
      </c>
      <c r="B1600">
        <v>51.956547</v>
      </c>
      <c r="C1600" s="31">
        <f t="shared" si="144"/>
        <v>-5.8650933827453788E-3</v>
      </c>
      <c r="D1600">
        <v>2399.63</v>
      </c>
      <c r="E1600" s="31">
        <f t="shared" si="145"/>
        <v>-2.1628334368215328E-3</v>
      </c>
      <c r="G1600">
        <v>24.98</v>
      </c>
      <c r="H1600" s="35">
        <f t="shared" si="146"/>
        <v>-3.4027261809447512E-2</v>
      </c>
      <c r="J1600">
        <v>55.315876000000003</v>
      </c>
      <c r="K1600" s="35">
        <f t="shared" si="147"/>
        <v>-2.372288201672881E-2</v>
      </c>
      <c r="M1600">
        <v>21.18</v>
      </c>
      <c r="N1600" s="35">
        <f t="shared" si="148"/>
        <v>-8.9707271010387758E-3</v>
      </c>
      <c r="P1600">
        <v>93.712729999999993</v>
      </c>
      <c r="Q1600" s="35">
        <f t="shared" si="149"/>
        <v>-9.2461077593192151E-3</v>
      </c>
    </row>
    <row r="1601" spans="1:17" x14ac:dyDescent="0.4">
      <c r="A1601" s="87">
        <v>42866</v>
      </c>
      <c r="B1601">
        <v>51.651817000000001</v>
      </c>
      <c r="C1601" s="31">
        <f t="shared" si="144"/>
        <v>-7.3741839517474036E-4</v>
      </c>
      <c r="D1601">
        <v>2394.44</v>
      </c>
      <c r="E1601" s="31">
        <f t="shared" si="145"/>
        <v>-1.4784250179582547E-3</v>
      </c>
      <c r="G1601">
        <v>24.129999000000002</v>
      </c>
      <c r="H1601" s="35">
        <f t="shared" si="146"/>
        <v>-1.160377172000712E-2</v>
      </c>
      <c r="J1601">
        <v>54.003624000000002</v>
      </c>
      <c r="K1601" s="35">
        <f t="shared" si="147"/>
        <v>-1.4366813604953651E-2</v>
      </c>
      <c r="M1601">
        <v>20.99</v>
      </c>
      <c r="N1601" s="35">
        <f t="shared" si="148"/>
        <v>-1.9533111005240598E-2</v>
      </c>
      <c r="P1601">
        <v>92.846252000000007</v>
      </c>
      <c r="Q1601" s="35">
        <f t="shared" si="149"/>
        <v>-2.9242645141993877E-3</v>
      </c>
    </row>
    <row r="1602" spans="1:17" x14ac:dyDescent="0.4">
      <c r="A1602" s="87">
        <v>42867</v>
      </c>
      <c r="B1602">
        <v>51.613728000000002</v>
      </c>
      <c r="C1602" s="31">
        <f t="shared" si="144"/>
        <v>-7.9336450953514468E-3</v>
      </c>
      <c r="D1602">
        <v>2390.9</v>
      </c>
      <c r="E1602" s="31">
        <f t="shared" si="145"/>
        <v>4.7764440168974326E-3</v>
      </c>
      <c r="G1602">
        <v>23.85</v>
      </c>
      <c r="H1602" s="35">
        <f t="shared" si="146"/>
        <v>2.2222180293501051E-2</v>
      </c>
      <c r="J1602">
        <v>53.227764000000001</v>
      </c>
      <c r="K1602" s="35">
        <f t="shared" si="147"/>
        <v>2.1593430075326409E-3</v>
      </c>
      <c r="M1602">
        <v>20.58</v>
      </c>
      <c r="N1602" s="35">
        <f t="shared" si="148"/>
        <v>-1.4091302235179695E-2</v>
      </c>
      <c r="P1602">
        <v>92.574744999999993</v>
      </c>
      <c r="Q1602" s="35">
        <f t="shared" si="149"/>
        <v>9.6723571855370661E-3</v>
      </c>
    </row>
    <row r="1603" spans="1:17" x14ac:dyDescent="0.4">
      <c r="A1603" s="87">
        <v>42870</v>
      </c>
      <c r="B1603">
        <v>51.204242999999998</v>
      </c>
      <c r="C1603" s="31">
        <f t="shared" ref="C1603:C1666" si="150">(B1604-B1603)/B1603</f>
        <v>-1.8411853095846011E-2</v>
      </c>
      <c r="D1603">
        <v>2402.3200000000002</v>
      </c>
      <c r="E1603" s="31">
        <f t="shared" ref="E1603:E1666" si="151">(D1604-D1603)/D1603</f>
        <v>-6.8683605847684362E-4</v>
      </c>
      <c r="G1603">
        <v>24.379999000000002</v>
      </c>
      <c r="H1603" s="35">
        <f t="shared" ref="H1603:H1666" si="152">(G1604-G1603)/G1603</f>
        <v>-9.023749344698552E-3</v>
      </c>
      <c r="J1603">
        <v>53.342700999999998</v>
      </c>
      <c r="K1603" s="35">
        <f t="shared" ref="K1603:K1666" si="153">(J1604-J1603)/J1603</f>
        <v>-1.7834567469689974E-2</v>
      </c>
      <c r="M1603">
        <v>20.290001</v>
      </c>
      <c r="N1603" s="35">
        <f t="shared" ref="N1603:N1666" si="154">(M1604-M1603)/M1603</f>
        <v>-3.992119073823603E-2</v>
      </c>
      <c r="P1603">
        <v>93.470161000000004</v>
      </c>
      <c r="Q1603" s="35">
        <f t="shared" ref="Q1603:Q1666" si="155">(P1604-P1603)/P1603</f>
        <v>1.2463966976584086E-2</v>
      </c>
    </row>
    <row r="1604" spans="1:17" x14ac:dyDescent="0.4">
      <c r="A1604" s="87">
        <v>42871</v>
      </c>
      <c r="B1604">
        <v>50.261477999999997</v>
      </c>
      <c r="C1604" s="31">
        <f t="shared" si="150"/>
        <v>-1.8567520039900125E-2</v>
      </c>
      <c r="D1604">
        <v>2400.67</v>
      </c>
      <c r="E1604" s="31">
        <f t="shared" si="151"/>
        <v>-1.8178258569482634E-2</v>
      </c>
      <c r="G1604">
        <v>24.16</v>
      </c>
      <c r="H1604" s="35">
        <f t="shared" si="152"/>
        <v>-3.3526490066225115E-2</v>
      </c>
      <c r="J1604">
        <v>52.391356999999999</v>
      </c>
      <c r="K1604" s="35">
        <f t="shared" si="153"/>
        <v>-4.6221650643635794E-2</v>
      </c>
      <c r="M1604">
        <v>19.48</v>
      </c>
      <c r="N1604" s="35">
        <f t="shared" si="154"/>
        <v>-2.7720687885010351E-2</v>
      </c>
      <c r="P1604">
        <v>94.635170000000002</v>
      </c>
      <c r="Q1604" s="35">
        <f t="shared" si="155"/>
        <v>-2.2077521496500694E-2</v>
      </c>
    </row>
    <row r="1605" spans="1:17" x14ac:dyDescent="0.4">
      <c r="A1605" s="87">
        <v>42872</v>
      </c>
      <c r="B1605">
        <v>49.328246999999998</v>
      </c>
      <c r="C1605" s="31">
        <f t="shared" si="150"/>
        <v>-2.3168064334416309E-3</v>
      </c>
      <c r="D1605">
        <v>2357.0300000000002</v>
      </c>
      <c r="E1605" s="31">
        <f t="shared" si="151"/>
        <v>3.686843188249449E-3</v>
      </c>
      <c r="G1605">
        <v>23.35</v>
      </c>
      <c r="H1605" s="35">
        <f t="shared" si="152"/>
        <v>-1.5417558886509763E-2</v>
      </c>
      <c r="J1605">
        <v>49.969741999999997</v>
      </c>
      <c r="K1605" s="35">
        <f t="shared" si="153"/>
        <v>3.8467278858486583E-4</v>
      </c>
      <c r="M1605">
        <v>18.940000999999999</v>
      </c>
      <c r="N1605" s="35">
        <f t="shared" si="154"/>
        <v>-2.6400209799354929E-3</v>
      </c>
      <c r="P1605">
        <v>92.545860000000005</v>
      </c>
      <c r="Q1605" s="35">
        <f t="shared" si="155"/>
        <v>5.6178958194346915E-3</v>
      </c>
    </row>
    <row r="1606" spans="1:17" x14ac:dyDescent="0.4">
      <c r="A1606" s="87">
        <v>42873</v>
      </c>
      <c r="B1606">
        <v>49.213963</v>
      </c>
      <c r="C1606" s="31">
        <f t="shared" si="150"/>
        <v>1.7413960342921428E-3</v>
      </c>
      <c r="D1606">
        <v>2365.7199999999998</v>
      </c>
      <c r="E1606" s="31">
        <f t="shared" si="151"/>
        <v>6.7674957306867334E-3</v>
      </c>
      <c r="G1606">
        <v>22.99</v>
      </c>
      <c r="H1606" s="35">
        <f t="shared" si="152"/>
        <v>2.0008742931709522E-2</v>
      </c>
      <c r="J1606">
        <v>49.988964000000003</v>
      </c>
      <c r="K1606" s="35">
        <f t="shared" si="153"/>
        <v>1.2302975512755126E-2</v>
      </c>
      <c r="M1606">
        <v>18.889999</v>
      </c>
      <c r="N1606" s="35">
        <f t="shared" si="154"/>
        <v>1.1117046644629355E-2</v>
      </c>
      <c r="P1606">
        <v>93.065772999999993</v>
      </c>
      <c r="Q1606" s="35">
        <f t="shared" si="155"/>
        <v>-3.5174478161804955E-3</v>
      </c>
    </row>
    <row r="1607" spans="1:17" x14ac:dyDescent="0.4">
      <c r="A1607" s="87">
        <v>42874</v>
      </c>
      <c r="B1607">
        <v>49.299664</v>
      </c>
      <c r="C1607" s="31">
        <f t="shared" si="150"/>
        <v>-3.8630080724281787E-3</v>
      </c>
      <c r="D1607">
        <v>2381.73</v>
      </c>
      <c r="E1607" s="31">
        <f t="shared" si="151"/>
        <v>5.1601147065368294E-3</v>
      </c>
      <c r="G1607">
        <v>23.450001</v>
      </c>
      <c r="H1607" s="35">
        <f t="shared" si="152"/>
        <v>-1.2366779856427305E-2</v>
      </c>
      <c r="J1607">
        <v>50.603977</v>
      </c>
      <c r="K1607" s="35">
        <f t="shared" si="153"/>
        <v>9.6848712108141555E-3</v>
      </c>
      <c r="M1607">
        <v>19.100000000000001</v>
      </c>
      <c r="N1607" s="35">
        <f t="shared" si="154"/>
        <v>9.4241361256543026E-3</v>
      </c>
      <c r="P1607">
        <v>92.738418999999993</v>
      </c>
      <c r="Q1607" s="35">
        <f t="shared" si="155"/>
        <v>1.3496779581718414E-3</v>
      </c>
    </row>
    <row r="1608" spans="1:17" x14ac:dyDescent="0.4">
      <c r="A1608" s="87">
        <v>42877</v>
      </c>
      <c r="B1608">
        <v>49.109219000000003</v>
      </c>
      <c r="C1608" s="31">
        <f t="shared" si="150"/>
        <v>1.2216219524891974E-2</v>
      </c>
      <c r="D1608">
        <v>2394.02</v>
      </c>
      <c r="E1608" s="31">
        <f t="shared" si="151"/>
        <v>1.837912799391856E-3</v>
      </c>
      <c r="G1608">
        <v>23.16</v>
      </c>
      <c r="H1608" s="35">
        <f t="shared" si="152"/>
        <v>2.1157167530224459E-2</v>
      </c>
      <c r="J1608">
        <v>51.094070000000002</v>
      </c>
      <c r="K1608" s="35">
        <f t="shared" si="153"/>
        <v>1.5045581610546304E-3</v>
      </c>
      <c r="M1608">
        <v>19.280000999999999</v>
      </c>
      <c r="N1608" s="35">
        <f t="shared" si="154"/>
        <v>1.0892063750411622E-2</v>
      </c>
      <c r="P1608">
        <v>92.863585999999998</v>
      </c>
      <c r="Q1608" s="35">
        <f t="shared" si="155"/>
        <v>-7.2576671764538981E-3</v>
      </c>
    </row>
    <row r="1609" spans="1:17" x14ac:dyDescent="0.4">
      <c r="A1609" s="87">
        <v>42878</v>
      </c>
      <c r="B1609">
        <v>49.709147999999999</v>
      </c>
      <c r="C1609" s="31">
        <f t="shared" si="150"/>
        <v>-3.6396318842559913E-3</v>
      </c>
      <c r="D1609">
        <v>2398.42</v>
      </c>
      <c r="E1609" s="31">
        <f t="shared" si="151"/>
        <v>2.4891386829662028E-3</v>
      </c>
      <c r="G1609">
        <v>23.65</v>
      </c>
      <c r="H1609" s="35">
        <f t="shared" si="152"/>
        <v>1.9450359408033906E-2</v>
      </c>
      <c r="J1609">
        <v>51.170943999999999</v>
      </c>
      <c r="K1609" s="35">
        <f t="shared" si="153"/>
        <v>-8.2629118587298107E-3</v>
      </c>
      <c r="M1609">
        <v>19.489999999999998</v>
      </c>
      <c r="N1609" s="35">
        <f t="shared" si="154"/>
        <v>3.5915341200617144E-3</v>
      </c>
      <c r="P1609">
        <v>92.189612999999994</v>
      </c>
      <c r="Q1609" s="35">
        <f t="shared" si="155"/>
        <v>-7.2062782170481598E-3</v>
      </c>
    </row>
    <row r="1610" spans="1:17" x14ac:dyDescent="0.4">
      <c r="A1610" s="87">
        <v>42879</v>
      </c>
      <c r="B1610">
        <v>49.528224999999999</v>
      </c>
      <c r="C1610" s="31">
        <f t="shared" si="150"/>
        <v>6.5371210052449519E-3</v>
      </c>
      <c r="D1610">
        <v>2404.39</v>
      </c>
      <c r="E1610" s="31">
        <f t="shared" si="151"/>
        <v>4.4418750701842426E-3</v>
      </c>
      <c r="G1610">
        <v>24.110001</v>
      </c>
      <c r="H1610" s="35">
        <f t="shared" si="152"/>
        <v>1.6590210842379524E-3</v>
      </c>
      <c r="J1610">
        <v>50.748123</v>
      </c>
      <c r="K1610" s="35">
        <f t="shared" si="153"/>
        <v>1.0225343703845004E-2</v>
      </c>
      <c r="M1610">
        <v>19.559999000000001</v>
      </c>
      <c r="N1610" s="35">
        <f t="shared" si="154"/>
        <v>-3.5786811645543951E-3</v>
      </c>
      <c r="P1610">
        <v>91.525268999999994</v>
      </c>
      <c r="Q1610" s="35">
        <f t="shared" si="155"/>
        <v>6.1014953149168237E-3</v>
      </c>
    </row>
    <row r="1611" spans="1:17" x14ac:dyDescent="0.4">
      <c r="A1611" s="87">
        <v>42880</v>
      </c>
      <c r="B1611">
        <v>49.851996999999997</v>
      </c>
      <c r="C1611" s="31">
        <f t="shared" si="150"/>
        <v>4.5844301884235845E-3</v>
      </c>
      <c r="D1611">
        <v>2415.0700000000002</v>
      </c>
      <c r="E1611" s="31">
        <f t="shared" si="151"/>
        <v>3.105500047617667E-4</v>
      </c>
      <c r="G1611">
        <v>24.15</v>
      </c>
      <c r="H1611" s="35">
        <f t="shared" si="152"/>
        <v>3.0227701863354162E-2</v>
      </c>
      <c r="J1611">
        <v>51.267040000000001</v>
      </c>
      <c r="K1611" s="35">
        <f t="shared" si="153"/>
        <v>1.1808698142120091E-2</v>
      </c>
      <c r="M1611">
        <v>19.489999999999998</v>
      </c>
      <c r="N1611" s="35">
        <f t="shared" si="154"/>
        <v>1.0261723961005661E-2</v>
      </c>
      <c r="P1611">
        <v>92.083709999999996</v>
      </c>
      <c r="Q1611" s="35">
        <f t="shared" si="155"/>
        <v>3.7640859604810666E-3</v>
      </c>
    </row>
    <row r="1612" spans="1:17" x14ac:dyDescent="0.4">
      <c r="A1612" s="87">
        <v>42881</v>
      </c>
      <c r="B1612">
        <v>50.080539999999999</v>
      </c>
      <c r="C1612" s="31">
        <f t="shared" si="150"/>
        <v>6.2751320173464456E-3</v>
      </c>
      <c r="D1612">
        <v>2415.8200000000002</v>
      </c>
      <c r="E1612" s="31">
        <f t="shared" si="151"/>
        <v>-1.204559942379941E-3</v>
      </c>
      <c r="G1612">
        <v>24.879999000000002</v>
      </c>
      <c r="H1612" s="35">
        <f t="shared" si="152"/>
        <v>-4.0184889074967644E-4</v>
      </c>
      <c r="J1612">
        <v>51.872436999999998</v>
      </c>
      <c r="K1612" s="35">
        <f t="shared" si="153"/>
        <v>4.6313999089728922E-3</v>
      </c>
      <c r="M1612">
        <v>19.690000999999999</v>
      </c>
      <c r="N1612" s="35">
        <f t="shared" si="154"/>
        <v>-6.6024374503585613E-3</v>
      </c>
      <c r="P1612">
        <v>92.430321000000006</v>
      </c>
      <c r="Q1612" s="35">
        <f t="shared" si="155"/>
        <v>1.2395845731185845E-2</v>
      </c>
    </row>
    <row r="1613" spans="1:17" x14ac:dyDescent="0.4">
      <c r="A1613" s="87">
        <v>42885</v>
      </c>
      <c r="B1613">
        <v>50.394801999999999</v>
      </c>
      <c r="C1613" s="31">
        <f t="shared" si="150"/>
        <v>1.3227157832667719E-3</v>
      </c>
      <c r="D1613">
        <v>2412.91</v>
      </c>
      <c r="E1613" s="31">
        <f t="shared" si="151"/>
        <v>-4.6002544645248791E-4</v>
      </c>
      <c r="G1613">
        <v>24.870000999999998</v>
      </c>
      <c r="H1613" s="35">
        <f t="shared" si="152"/>
        <v>2.613586545493107E-2</v>
      </c>
      <c r="J1613">
        <v>52.112679</v>
      </c>
      <c r="K1613" s="35">
        <f t="shared" si="153"/>
        <v>9.2188697495291616E-4</v>
      </c>
      <c r="M1613">
        <v>19.559999000000001</v>
      </c>
      <c r="N1613" s="35">
        <f t="shared" si="154"/>
        <v>-2.0449847671260162E-2</v>
      </c>
      <c r="P1613">
        <v>93.576072999999994</v>
      </c>
      <c r="Q1613" s="35">
        <f t="shared" si="155"/>
        <v>-1.275853924752752E-2</v>
      </c>
    </row>
    <row r="1614" spans="1:17" x14ac:dyDescent="0.4">
      <c r="A1614" s="87">
        <v>42886</v>
      </c>
      <c r="B1614">
        <v>50.461460000000002</v>
      </c>
      <c r="C1614" s="31">
        <f t="shared" si="150"/>
        <v>-9.6572711134399192E-3</v>
      </c>
      <c r="D1614">
        <v>2411.8000000000002</v>
      </c>
      <c r="E1614" s="31">
        <f t="shared" si="151"/>
        <v>7.5711087154821137E-3</v>
      </c>
      <c r="G1614">
        <v>25.52</v>
      </c>
      <c r="H1614" s="35">
        <f t="shared" si="152"/>
        <v>2.7429427899686592E-2</v>
      </c>
      <c r="J1614">
        <v>52.160721000000002</v>
      </c>
      <c r="K1614" s="35">
        <f t="shared" si="153"/>
        <v>1.4370295993416136E-2</v>
      </c>
      <c r="M1614">
        <v>19.16</v>
      </c>
      <c r="N1614" s="35">
        <f t="shared" si="154"/>
        <v>2.9227505219206744E-2</v>
      </c>
      <c r="P1614">
        <v>92.382178999999994</v>
      </c>
      <c r="Q1614" s="35">
        <f t="shared" si="155"/>
        <v>2.6054808687723629E-3</v>
      </c>
    </row>
    <row r="1615" spans="1:17" x14ac:dyDescent="0.4">
      <c r="A1615" s="87">
        <v>42887</v>
      </c>
      <c r="B1615">
        <v>49.974139999999998</v>
      </c>
      <c r="C1615" s="31">
        <f t="shared" si="150"/>
        <v>1.3001944605750056E-2</v>
      </c>
      <c r="D1615">
        <v>2430.06</v>
      </c>
      <c r="E1615" s="31">
        <f t="shared" si="151"/>
        <v>3.7077273812170146E-3</v>
      </c>
      <c r="G1615">
        <v>26.219999000000001</v>
      </c>
      <c r="H1615" s="35">
        <f t="shared" si="152"/>
        <v>7.2464152267892436E-3</v>
      </c>
      <c r="J1615">
        <v>52.910285999999999</v>
      </c>
      <c r="K1615" s="35">
        <f t="shared" si="153"/>
        <v>5.6299449978403316E-3</v>
      </c>
      <c r="M1615">
        <v>19.719999000000001</v>
      </c>
      <c r="N1615" s="35">
        <f t="shared" si="154"/>
        <v>1.9776978690516114E-2</v>
      </c>
      <c r="P1615">
        <v>92.622878999999998</v>
      </c>
      <c r="Q1615" s="35">
        <f t="shared" si="155"/>
        <v>8.5239522731743143E-3</v>
      </c>
    </row>
    <row r="1616" spans="1:17" x14ac:dyDescent="0.4">
      <c r="A1616" s="87">
        <v>42888</v>
      </c>
      <c r="B1616">
        <v>50.623900999999996</v>
      </c>
      <c r="C1616" s="31">
        <f t="shared" si="150"/>
        <v>5.6621476088945105E-4</v>
      </c>
      <c r="D1616">
        <v>2439.0700000000002</v>
      </c>
      <c r="E1616" s="31">
        <f t="shared" si="151"/>
        <v>-1.217677229435914E-3</v>
      </c>
      <c r="G1616">
        <v>26.41</v>
      </c>
      <c r="H1616" s="35">
        <f t="shared" si="152"/>
        <v>3.1048845134418791E-2</v>
      </c>
      <c r="J1616">
        <v>53.208168000000001</v>
      </c>
      <c r="K1616" s="35">
        <f t="shared" si="153"/>
        <v>4.8763189892197965E-3</v>
      </c>
      <c r="M1616">
        <v>20.110001</v>
      </c>
      <c r="N1616" s="35">
        <f t="shared" si="154"/>
        <v>8.4535052981846263E-3</v>
      </c>
      <c r="P1616">
        <v>93.412391999999997</v>
      </c>
      <c r="Q1616" s="35">
        <f t="shared" si="155"/>
        <v>-8.348913707294894E-3</v>
      </c>
    </row>
    <row r="1617" spans="1:17" x14ac:dyDescent="0.4">
      <c r="A1617" s="87">
        <v>42891</v>
      </c>
      <c r="B1617">
        <v>50.652565000000003</v>
      </c>
      <c r="C1617" s="31">
        <f t="shared" si="150"/>
        <v>-9.9982893265128884E-3</v>
      </c>
      <c r="D1617">
        <v>2436.1</v>
      </c>
      <c r="E1617" s="31">
        <f t="shared" si="151"/>
        <v>-2.7790320594392602E-3</v>
      </c>
      <c r="G1617">
        <v>27.23</v>
      </c>
      <c r="H1617" s="35">
        <f t="shared" si="152"/>
        <v>-1.762761659933898E-2</v>
      </c>
      <c r="J1617">
        <v>53.467627999999998</v>
      </c>
      <c r="K1617" s="35">
        <f t="shared" si="153"/>
        <v>-1.0781664000504339E-3</v>
      </c>
      <c r="M1617">
        <v>20.280000999999999</v>
      </c>
      <c r="N1617" s="35">
        <f t="shared" si="154"/>
        <v>-2.9586783550946188E-3</v>
      </c>
      <c r="P1617">
        <v>92.632499999999993</v>
      </c>
      <c r="Q1617" s="35">
        <f t="shared" si="155"/>
        <v>-1.1017396702021372E-2</v>
      </c>
    </row>
    <row r="1618" spans="1:17" x14ac:dyDescent="0.4">
      <c r="A1618" s="87">
        <v>42892</v>
      </c>
      <c r="B1618">
        <v>50.146126000000002</v>
      </c>
      <c r="C1618" s="31">
        <f t="shared" si="150"/>
        <v>1.4291273467465787E-2</v>
      </c>
      <c r="D1618">
        <v>2429.33</v>
      </c>
      <c r="E1618" s="31">
        <f t="shared" si="151"/>
        <v>1.5683336557816129E-3</v>
      </c>
      <c r="G1618">
        <v>26.75</v>
      </c>
      <c r="H1618" s="35">
        <f t="shared" si="152"/>
        <v>-1.3084112149532763E-2</v>
      </c>
      <c r="J1618">
        <v>53.409981000000002</v>
      </c>
      <c r="K1618" s="35">
        <f t="shared" si="153"/>
        <v>1.4392440993379037E-3</v>
      </c>
      <c r="M1618">
        <v>20.219999000000001</v>
      </c>
      <c r="N1618" s="35">
        <f t="shared" si="154"/>
        <v>1.5826014630366637E-2</v>
      </c>
      <c r="P1618">
        <v>91.611930999999998</v>
      </c>
      <c r="Q1618" s="35">
        <f t="shared" si="155"/>
        <v>1.4503372928576307E-2</v>
      </c>
    </row>
    <row r="1619" spans="1:17" x14ac:dyDescent="0.4">
      <c r="A1619" s="87">
        <v>42893</v>
      </c>
      <c r="B1619">
        <v>50.862777999999999</v>
      </c>
      <c r="C1619" s="31">
        <f t="shared" si="150"/>
        <v>-5.6331960476089236E-4</v>
      </c>
      <c r="D1619">
        <v>2433.14</v>
      </c>
      <c r="E1619" s="31">
        <f t="shared" si="151"/>
        <v>2.6714451285174342E-4</v>
      </c>
      <c r="G1619">
        <v>26.4</v>
      </c>
      <c r="H1619" s="35">
        <f t="shared" si="152"/>
        <v>1.1363674242424309E-2</v>
      </c>
      <c r="J1619">
        <v>53.486851000000001</v>
      </c>
      <c r="K1619" s="35">
        <f t="shared" si="153"/>
        <v>2.1560065295300715E-3</v>
      </c>
      <c r="M1619">
        <v>20.540001</v>
      </c>
      <c r="N1619" s="35">
        <f t="shared" si="154"/>
        <v>3.0184954713488085E-2</v>
      </c>
      <c r="P1619">
        <v>92.940612999999999</v>
      </c>
      <c r="Q1619" s="35">
        <f t="shared" si="155"/>
        <v>-2.1029783825505861E-2</v>
      </c>
    </row>
    <row r="1620" spans="1:17" x14ac:dyDescent="0.4">
      <c r="A1620" s="87">
        <v>42894</v>
      </c>
      <c r="B1620">
        <v>50.834125999999998</v>
      </c>
      <c r="C1620" s="31">
        <f t="shared" si="150"/>
        <v>4.886874616473252E-3</v>
      </c>
      <c r="D1620">
        <v>2433.79</v>
      </c>
      <c r="E1620" s="31">
        <f t="shared" si="151"/>
        <v>-8.2998122270203339E-4</v>
      </c>
      <c r="G1620">
        <v>26.700001</v>
      </c>
      <c r="H1620" s="35">
        <f t="shared" si="152"/>
        <v>2.3220935459890055E-2</v>
      </c>
      <c r="J1620">
        <v>53.602169000000004</v>
      </c>
      <c r="K1620" s="35">
        <f t="shared" si="153"/>
        <v>2.6532713629554752E-2</v>
      </c>
      <c r="M1620">
        <v>21.16</v>
      </c>
      <c r="N1620" s="35">
        <f t="shared" si="154"/>
        <v>3.4026417769376247E-2</v>
      </c>
      <c r="P1620">
        <v>90.986091999999999</v>
      </c>
      <c r="Q1620" s="35">
        <f t="shared" si="155"/>
        <v>4.7618816291176216E-3</v>
      </c>
    </row>
    <row r="1621" spans="1:17" x14ac:dyDescent="0.4">
      <c r="A1621" s="87">
        <v>42895</v>
      </c>
      <c r="B1621">
        <v>51.082546000000001</v>
      </c>
      <c r="C1621" s="31">
        <f t="shared" si="150"/>
        <v>1.0662409034976445E-2</v>
      </c>
      <c r="D1621">
        <v>2431.77</v>
      </c>
      <c r="E1621" s="31">
        <f t="shared" si="151"/>
        <v>-9.7871098006806125E-4</v>
      </c>
      <c r="G1621">
        <v>27.32</v>
      </c>
      <c r="H1621" s="35">
        <f t="shared" si="152"/>
        <v>-1.0980600292825808E-3</v>
      </c>
      <c r="J1621">
        <v>55.024380000000001</v>
      </c>
      <c r="K1621" s="35">
        <f t="shared" si="153"/>
        <v>4.8899415131983719E-3</v>
      </c>
      <c r="M1621">
        <v>21.879999000000002</v>
      </c>
      <c r="N1621" s="35">
        <f t="shared" si="154"/>
        <v>5.7586839926272296E-2</v>
      </c>
      <c r="P1621">
        <v>91.419357000000005</v>
      </c>
      <c r="Q1621" s="35">
        <f t="shared" si="155"/>
        <v>1.5903087132848555E-2</v>
      </c>
    </row>
    <row r="1622" spans="1:17" x14ac:dyDescent="0.4">
      <c r="A1622" s="87">
        <v>42898</v>
      </c>
      <c r="B1622">
        <v>51.627209000000001</v>
      </c>
      <c r="C1622" s="31">
        <f t="shared" si="150"/>
        <v>5.1821511404964151E-3</v>
      </c>
      <c r="D1622">
        <v>2429.39</v>
      </c>
      <c r="E1622" s="31">
        <f t="shared" si="151"/>
        <v>4.5114205623634071E-3</v>
      </c>
      <c r="G1622">
        <v>27.290001</v>
      </c>
      <c r="H1622" s="35">
        <f t="shared" si="152"/>
        <v>1.7222388522448253E-2</v>
      </c>
      <c r="J1622">
        <v>55.293446000000003</v>
      </c>
      <c r="K1622" s="35">
        <f t="shared" si="153"/>
        <v>-3.3019464910905446E-3</v>
      </c>
      <c r="M1622">
        <v>23.139999</v>
      </c>
      <c r="N1622" s="35">
        <f t="shared" si="154"/>
        <v>-8.2108041577702417E-3</v>
      </c>
      <c r="P1622">
        <v>92.873206999999994</v>
      </c>
      <c r="Q1622" s="35">
        <f t="shared" si="155"/>
        <v>2.5295573135533104E-2</v>
      </c>
    </row>
    <row r="1623" spans="1:17" x14ac:dyDescent="0.4">
      <c r="A1623" s="87">
        <v>42899</v>
      </c>
      <c r="B1623">
        <v>51.894748999999997</v>
      </c>
      <c r="C1623" s="31">
        <f t="shared" si="150"/>
        <v>6.4444670500285435E-3</v>
      </c>
      <c r="D1623">
        <v>2440.35</v>
      </c>
      <c r="E1623" s="31">
        <f t="shared" si="151"/>
        <v>-9.9575880508936693E-4</v>
      </c>
      <c r="G1623">
        <v>27.76</v>
      </c>
      <c r="H1623" s="35">
        <f t="shared" si="152"/>
        <v>5.7636887608069213E-3</v>
      </c>
      <c r="J1623">
        <v>55.110869999999998</v>
      </c>
      <c r="K1623" s="35">
        <f t="shared" si="153"/>
        <v>5.2301841723783682E-4</v>
      </c>
      <c r="M1623">
        <v>22.950001</v>
      </c>
      <c r="N1623" s="35">
        <f t="shared" si="154"/>
        <v>-1.0893245712712605E-2</v>
      </c>
      <c r="P1623">
        <v>95.222487999999998</v>
      </c>
      <c r="Q1623" s="35">
        <f t="shared" si="155"/>
        <v>1.1122351686505039E-2</v>
      </c>
    </row>
    <row r="1624" spans="1:17" x14ac:dyDescent="0.4">
      <c r="A1624" s="87">
        <v>42900</v>
      </c>
      <c r="B1624">
        <v>52.229182999999999</v>
      </c>
      <c r="C1624" s="31">
        <f t="shared" si="150"/>
        <v>-3.2198876248935311E-2</v>
      </c>
      <c r="D1624">
        <v>2437.92</v>
      </c>
      <c r="E1624" s="31">
        <f t="shared" si="151"/>
        <v>-2.2396140972632556E-3</v>
      </c>
      <c r="G1624">
        <v>27.92</v>
      </c>
      <c r="H1624" s="35">
        <f t="shared" si="152"/>
        <v>-1.0745343839542322E-3</v>
      </c>
      <c r="J1624">
        <v>55.139693999999999</v>
      </c>
      <c r="K1624" s="35">
        <f t="shared" si="153"/>
        <v>1.5685796152586976E-3</v>
      </c>
      <c r="M1624">
        <v>22.700001</v>
      </c>
      <c r="N1624" s="35">
        <f t="shared" si="154"/>
        <v>-4.361242098623698E-2</v>
      </c>
      <c r="P1624">
        <v>96.281586000000004</v>
      </c>
      <c r="Q1624" s="35">
        <f t="shared" si="155"/>
        <v>-2.9999952431194989E-2</v>
      </c>
    </row>
    <row r="1625" spans="1:17" x14ac:dyDescent="0.4">
      <c r="A1625" s="87">
        <v>42901</v>
      </c>
      <c r="B1625">
        <v>50.547462000000003</v>
      </c>
      <c r="C1625" s="31">
        <f t="shared" si="150"/>
        <v>-3.4026693565742228E-2</v>
      </c>
      <c r="D1625">
        <v>2432.46</v>
      </c>
      <c r="E1625" s="31">
        <f t="shared" si="151"/>
        <v>2.8366345181423519E-4</v>
      </c>
      <c r="G1625">
        <v>27.889999</v>
      </c>
      <c r="H1625" s="35">
        <f t="shared" si="152"/>
        <v>-1.5417712994539718E-2</v>
      </c>
      <c r="J1625">
        <v>55.226185000000001</v>
      </c>
      <c r="K1625" s="35">
        <f t="shared" si="153"/>
        <v>-1.5312265368321223E-2</v>
      </c>
      <c r="M1625">
        <v>21.709999</v>
      </c>
      <c r="N1625" s="35">
        <f t="shared" si="154"/>
        <v>-3.316439581595565E-2</v>
      </c>
      <c r="P1625">
        <v>93.393142999999995</v>
      </c>
      <c r="Q1625" s="35">
        <f t="shared" si="155"/>
        <v>6.2885773102207545E-3</v>
      </c>
    </row>
    <row r="1626" spans="1:17" x14ac:dyDescent="0.4">
      <c r="A1626" s="87">
        <v>42902</v>
      </c>
      <c r="B1626">
        <v>48.827499000000003</v>
      </c>
      <c r="C1626" s="31">
        <f t="shared" si="150"/>
        <v>1.8004075940895415E-2</v>
      </c>
      <c r="D1626">
        <v>2433.15</v>
      </c>
      <c r="E1626" s="31">
        <f t="shared" si="151"/>
        <v>8.3472042414154263E-3</v>
      </c>
      <c r="G1626">
        <v>27.459999</v>
      </c>
      <c r="H1626" s="35">
        <f t="shared" si="152"/>
        <v>-7.2825931275529441E-4</v>
      </c>
      <c r="J1626">
        <v>54.380547</v>
      </c>
      <c r="K1626" s="35">
        <f t="shared" si="153"/>
        <v>6.5380180894466242E-3</v>
      </c>
      <c r="M1626">
        <v>20.99</v>
      </c>
      <c r="N1626" s="35">
        <f t="shared" si="154"/>
        <v>1.429252024773756E-3</v>
      </c>
      <c r="P1626">
        <v>93.980452999999997</v>
      </c>
      <c r="Q1626" s="35">
        <f t="shared" si="155"/>
        <v>5.1225545805784294E-4</v>
      </c>
    </row>
    <row r="1627" spans="1:17" x14ac:dyDescent="0.4">
      <c r="A1627" s="87">
        <v>42905</v>
      </c>
      <c r="B1627">
        <v>49.706592999999998</v>
      </c>
      <c r="C1627" s="31">
        <f t="shared" si="150"/>
        <v>-8.8427102617956218E-3</v>
      </c>
      <c r="D1627">
        <v>2453.46</v>
      </c>
      <c r="E1627" s="31">
        <f t="shared" si="151"/>
        <v>-6.6966651178335234E-3</v>
      </c>
      <c r="G1627">
        <v>27.440000999999999</v>
      </c>
      <c r="H1627" s="35">
        <f t="shared" si="152"/>
        <v>-3.9723067065485798E-2</v>
      </c>
      <c r="J1627">
        <v>54.736088000000002</v>
      </c>
      <c r="K1627" s="35">
        <f t="shared" si="153"/>
        <v>-3.5639028496154142E-2</v>
      </c>
      <c r="M1627">
        <v>21.02</v>
      </c>
      <c r="N1627" s="35">
        <f t="shared" si="154"/>
        <v>-2.5689819219790636E-2</v>
      </c>
      <c r="P1627">
        <v>94.028594999999996</v>
      </c>
      <c r="Q1627" s="35">
        <f t="shared" si="155"/>
        <v>-1.8328913667166796E-2</v>
      </c>
    </row>
    <row r="1628" spans="1:17" x14ac:dyDescent="0.4">
      <c r="A1628" s="87">
        <v>42906</v>
      </c>
      <c r="B1628">
        <v>49.267052</v>
      </c>
      <c r="C1628" s="31">
        <f t="shared" si="150"/>
        <v>1.9976596123510763E-2</v>
      </c>
      <c r="D1628">
        <v>2437.0300000000002</v>
      </c>
      <c r="E1628" s="31">
        <f t="shared" si="151"/>
        <v>-5.826764545369046E-4</v>
      </c>
      <c r="G1628">
        <v>26.35</v>
      </c>
      <c r="H1628" s="35">
        <f t="shared" si="152"/>
        <v>1.9734383301707667E-2</v>
      </c>
      <c r="J1628">
        <v>52.785347000000002</v>
      </c>
      <c r="K1628" s="35">
        <f t="shared" si="153"/>
        <v>-7.2809978875396661E-4</v>
      </c>
      <c r="M1628">
        <v>20.48</v>
      </c>
      <c r="N1628" s="35">
        <f t="shared" si="154"/>
        <v>-8.30083007812496E-3</v>
      </c>
      <c r="P1628">
        <v>92.305153000000004</v>
      </c>
      <c r="Q1628" s="35">
        <f t="shared" si="155"/>
        <v>-5.1111664372627836E-3</v>
      </c>
    </row>
    <row r="1629" spans="1:17" x14ac:dyDescent="0.4">
      <c r="A1629" s="87">
        <v>42907</v>
      </c>
      <c r="B1629">
        <v>50.251240000000003</v>
      </c>
      <c r="C1629" s="31">
        <f t="shared" si="150"/>
        <v>-3.6127466705299181E-3</v>
      </c>
      <c r="D1629">
        <v>2435.61</v>
      </c>
      <c r="E1629" s="31">
        <f t="shared" si="151"/>
        <v>-4.557379876089059E-4</v>
      </c>
      <c r="G1629">
        <v>26.870000999999998</v>
      </c>
      <c r="H1629" s="35">
        <f t="shared" si="152"/>
        <v>3.8332674420071669E-2</v>
      </c>
      <c r="J1629">
        <v>52.746913999999997</v>
      </c>
      <c r="K1629" s="35">
        <f t="shared" si="153"/>
        <v>1.2206306514917746E-2</v>
      </c>
      <c r="M1629">
        <v>20.309999000000001</v>
      </c>
      <c r="N1629" s="35">
        <f t="shared" si="154"/>
        <v>1.674057197147067E-2</v>
      </c>
      <c r="P1629">
        <v>91.833365999999998</v>
      </c>
      <c r="Q1629" s="35">
        <f t="shared" si="155"/>
        <v>-9.2262108741609089E-3</v>
      </c>
    </row>
    <row r="1630" spans="1:17" x14ac:dyDescent="0.4">
      <c r="A1630" s="87">
        <v>42908</v>
      </c>
      <c r="B1630">
        <v>50.069695000000003</v>
      </c>
      <c r="C1630" s="31">
        <f t="shared" si="150"/>
        <v>8.5877894802433782E-3</v>
      </c>
      <c r="D1630">
        <v>2434.5</v>
      </c>
      <c r="E1630" s="31">
        <f t="shared" si="151"/>
        <v>1.5608954610803786E-3</v>
      </c>
      <c r="G1630">
        <v>27.9</v>
      </c>
      <c r="H1630" s="35">
        <f t="shared" si="152"/>
        <v>3.405017921146964E-2</v>
      </c>
      <c r="J1630">
        <v>53.390759000000003</v>
      </c>
      <c r="K1630" s="35">
        <f t="shared" si="153"/>
        <v>1.7818570438378641E-2</v>
      </c>
      <c r="M1630">
        <v>20.65</v>
      </c>
      <c r="N1630" s="35">
        <f t="shared" si="154"/>
        <v>2.6634430992736165E-2</v>
      </c>
      <c r="P1630">
        <v>90.986091999999999</v>
      </c>
      <c r="Q1630" s="35">
        <f t="shared" si="155"/>
        <v>-1.163958113510308E-3</v>
      </c>
    </row>
    <row r="1631" spans="1:17" x14ac:dyDescent="0.4">
      <c r="A1631" s="87">
        <v>42909</v>
      </c>
      <c r="B1631">
        <v>50.499682999999997</v>
      </c>
      <c r="C1631" s="31">
        <f t="shared" si="150"/>
        <v>8.1360114676364559E-3</v>
      </c>
      <c r="D1631">
        <v>2438.3000000000002</v>
      </c>
      <c r="E1631" s="31">
        <f t="shared" si="151"/>
        <v>3.1579379075584701E-4</v>
      </c>
      <c r="G1631">
        <v>28.85</v>
      </c>
      <c r="H1631" s="35">
        <f t="shared" si="152"/>
        <v>-6.585788561525174E-3</v>
      </c>
      <c r="J1631">
        <v>54.342106000000001</v>
      </c>
      <c r="K1631" s="35">
        <f t="shared" si="153"/>
        <v>-1.9451767290726712E-3</v>
      </c>
      <c r="M1631">
        <v>21.200001</v>
      </c>
      <c r="N1631" s="35">
        <f t="shared" si="154"/>
        <v>1.6981036934856791E-2</v>
      </c>
      <c r="P1631">
        <v>90.880188000000004</v>
      </c>
      <c r="Q1631" s="35">
        <f t="shared" si="155"/>
        <v>-1.0594168225099192E-4</v>
      </c>
    </row>
    <row r="1632" spans="1:17" x14ac:dyDescent="0.4">
      <c r="A1632" s="87">
        <v>42912</v>
      </c>
      <c r="B1632">
        <v>50.910549000000003</v>
      </c>
      <c r="C1632" s="31">
        <f t="shared" si="150"/>
        <v>-6.1935886804128223E-3</v>
      </c>
      <c r="D1632">
        <v>2439.0700000000002</v>
      </c>
      <c r="E1632" s="31">
        <f t="shared" si="151"/>
        <v>-8.0727490395929823E-3</v>
      </c>
      <c r="G1632">
        <v>28.66</v>
      </c>
      <c r="H1632" s="35">
        <f t="shared" si="152"/>
        <v>8.374040474528905E-3</v>
      </c>
      <c r="J1632">
        <v>54.236401000000001</v>
      </c>
      <c r="K1632" s="35">
        <f t="shared" si="153"/>
        <v>4.9609670818680923E-3</v>
      </c>
      <c r="M1632">
        <v>21.559999000000001</v>
      </c>
      <c r="N1632" s="35">
        <f t="shared" si="154"/>
        <v>9.7403065742256434E-3</v>
      </c>
      <c r="P1632">
        <v>90.870559999999998</v>
      </c>
      <c r="Q1632" s="35">
        <f t="shared" si="155"/>
        <v>7.4167585189306145E-3</v>
      </c>
    </row>
    <row r="1633" spans="1:17" x14ac:dyDescent="0.4">
      <c r="A1633" s="87">
        <v>42913</v>
      </c>
      <c r="B1633">
        <v>50.595230000000001</v>
      </c>
      <c r="C1633" s="31">
        <f t="shared" si="150"/>
        <v>7.7433584154078874E-3</v>
      </c>
      <c r="D1633">
        <v>2419.38</v>
      </c>
      <c r="E1633" s="31">
        <f t="shared" si="151"/>
        <v>8.8080417296993209E-3</v>
      </c>
      <c r="G1633">
        <v>28.9</v>
      </c>
      <c r="H1633" s="35">
        <f t="shared" si="152"/>
        <v>5.1902768166090353E-3</v>
      </c>
      <c r="J1633">
        <v>54.505465999999998</v>
      </c>
      <c r="K1633" s="35">
        <f t="shared" si="153"/>
        <v>4.4075396034591909E-3</v>
      </c>
      <c r="M1633">
        <v>21.77</v>
      </c>
      <c r="N1633" s="35">
        <f t="shared" si="154"/>
        <v>-6.4309141019751057E-3</v>
      </c>
      <c r="P1633">
        <v>91.544524999999993</v>
      </c>
      <c r="Q1633" s="35">
        <f t="shared" si="155"/>
        <v>9.045150433627816E-3</v>
      </c>
    </row>
    <row r="1634" spans="1:17" x14ac:dyDescent="0.4">
      <c r="A1634" s="87">
        <v>42914</v>
      </c>
      <c r="B1634">
        <v>50.987006999999998</v>
      </c>
      <c r="C1634" s="31">
        <f t="shared" si="150"/>
        <v>-3.5608483549543902E-3</v>
      </c>
      <c r="D1634">
        <v>2440.69</v>
      </c>
      <c r="E1634" s="31">
        <f t="shared" si="151"/>
        <v>-8.6000270415334343E-3</v>
      </c>
      <c r="G1634">
        <v>29.049999</v>
      </c>
      <c r="H1634" s="35">
        <f t="shared" si="152"/>
        <v>5.1635802121714576E-3</v>
      </c>
      <c r="J1634">
        <v>54.745700999999997</v>
      </c>
      <c r="K1634" s="35">
        <f t="shared" si="153"/>
        <v>7.8988119998683846E-3</v>
      </c>
      <c r="M1634">
        <v>21.629999000000002</v>
      </c>
      <c r="N1634" s="35">
        <f t="shared" si="154"/>
        <v>-1.4794267905421552E-2</v>
      </c>
      <c r="P1634">
        <v>92.372558999999995</v>
      </c>
      <c r="Q1634" s="35">
        <f t="shared" si="155"/>
        <v>-2.1367666126906694E-2</v>
      </c>
    </row>
    <row r="1635" spans="1:17" x14ac:dyDescent="0.4">
      <c r="A1635" s="87">
        <v>42915</v>
      </c>
      <c r="B1635">
        <v>50.80545</v>
      </c>
      <c r="C1635" s="31">
        <f t="shared" si="150"/>
        <v>0.10964817750851538</v>
      </c>
      <c r="D1635">
        <v>2419.6999999999998</v>
      </c>
      <c r="E1635" s="31">
        <f t="shared" si="151"/>
        <v>1.5332479232962916E-3</v>
      </c>
      <c r="G1635">
        <v>29.200001</v>
      </c>
      <c r="H1635" s="35">
        <f t="shared" si="152"/>
        <v>1.027393800431718E-2</v>
      </c>
      <c r="J1635">
        <v>55.178127000000003</v>
      </c>
      <c r="K1635" s="35">
        <f t="shared" si="153"/>
        <v>1.1146101425298446E-2</v>
      </c>
      <c r="M1635">
        <v>21.309999000000001</v>
      </c>
      <c r="N1635" s="35">
        <f t="shared" si="154"/>
        <v>2.1116894468179014E-2</v>
      </c>
      <c r="P1635">
        <v>90.398773000000006</v>
      </c>
      <c r="Q1635" s="35">
        <f t="shared" si="155"/>
        <v>2.2153652461632395E-2</v>
      </c>
    </row>
    <row r="1636" spans="1:17" x14ac:dyDescent="0.4">
      <c r="A1636" s="87">
        <v>42916</v>
      </c>
      <c r="B1636">
        <v>56.376175000000003</v>
      </c>
      <c r="C1636" s="31">
        <f t="shared" si="150"/>
        <v>-5.932133565287147E-3</v>
      </c>
      <c r="D1636">
        <v>2423.41</v>
      </c>
      <c r="E1636" s="31">
        <f t="shared" si="151"/>
        <v>2.3107934687074676E-3</v>
      </c>
      <c r="G1636">
        <v>29.5</v>
      </c>
      <c r="H1636" s="35">
        <f t="shared" si="152"/>
        <v>7.7966101694915396E-3</v>
      </c>
      <c r="J1636">
        <v>55.793148000000002</v>
      </c>
      <c r="K1636" s="35">
        <f t="shared" si="153"/>
        <v>2.239056308491502E-3</v>
      </c>
      <c r="M1636">
        <v>21.76</v>
      </c>
      <c r="N1636" s="35">
        <f t="shared" si="154"/>
        <v>2.3897104779411628E-2</v>
      </c>
      <c r="P1636">
        <v>92.401436000000004</v>
      </c>
      <c r="Q1636" s="35">
        <f t="shared" si="155"/>
        <v>-1.1462917091461663E-3</v>
      </c>
    </row>
    <row r="1637" spans="1:17" x14ac:dyDescent="0.4">
      <c r="A1637" s="87">
        <v>42919</v>
      </c>
      <c r="B1637">
        <v>56.041744000000001</v>
      </c>
      <c r="C1637" s="31">
        <f t="shared" si="150"/>
        <v>-1.8584700005053394E-2</v>
      </c>
      <c r="D1637">
        <v>2429.0100000000002</v>
      </c>
      <c r="E1637" s="31">
        <f t="shared" si="151"/>
        <v>1.4532669688472855E-3</v>
      </c>
      <c r="G1637">
        <v>29.73</v>
      </c>
      <c r="H1637" s="35">
        <f t="shared" si="152"/>
        <v>-2.2872552976791145E-2</v>
      </c>
      <c r="J1637">
        <v>55.918072000000002</v>
      </c>
      <c r="K1637" s="35">
        <f t="shared" si="153"/>
        <v>-4.4680367377473787E-3</v>
      </c>
      <c r="M1637">
        <v>22.280000999999999</v>
      </c>
      <c r="N1637" s="35">
        <f t="shared" si="154"/>
        <v>-6.2837519621295832E-3</v>
      </c>
      <c r="P1637">
        <v>92.295517000000004</v>
      </c>
      <c r="Q1637" s="35">
        <f t="shared" si="155"/>
        <v>4.8299637348583141E-2</v>
      </c>
    </row>
    <row r="1638" spans="1:17" x14ac:dyDescent="0.4">
      <c r="A1638" s="87">
        <v>42921</v>
      </c>
      <c r="B1638">
        <v>55.000225</v>
      </c>
      <c r="C1638" s="31">
        <f t="shared" si="150"/>
        <v>-6.9494442977278961E-3</v>
      </c>
      <c r="D1638">
        <v>2432.54</v>
      </c>
      <c r="E1638" s="31">
        <f t="shared" si="151"/>
        <v>-9.3688079127167336E-3</v>
      </c>
      <c r="G1638">
        <v>29.049999</v>
      </c>
      <c r="H1638" s="35">
        <f t="shared" si="152"/>
        <v>-1.6523201945721218E-2</v>
      </c>
      <c r="J1638">
        <v>55.668227999999999</v>
      </c>
      <c r="K1638" s="35">
        <f t="shared" si="153"/>
        <v>-1.9851646795726985E-2</v>
      </c>
      <c r="M1638">
        <v>22.139999</v>
      </c>
      <c r="N1638" s="35">
        <f t="shared" si="154"/>
        <v>-6.7298964195978556E-2</v>
      </c>
      <c r="P1638">
        <v>96.753356999999994</v>
      </c>
      <c r="Q1638" s="35">
        <f t="shared" si="155"/>
        <v>-3.5824183340738844E-3</v>
      </c>
    </row>
    <row r="1639" spans="1:17" x14ac:dyDescent="0.4">
      <c r="A1639" s="87">
        <v>42922</v>
      </c>
      <c r="B1639">
        <v>54.618003999999999</v>
      </c>
      <c r="C1639" s="31">
        <f t="shared" si="150"/>
        <v>1.4345654227862365E-2</v>
      </c>
      <c r="D1639">
        <v>2409.75</v>
      </c>
      <c r="E1639" s="31">
        <f t="shared" si="151"/>
        <v>6.4031538541341783E-3</v>
      </c>
      <c r="G1639">
        <v>28.57</v>
      </c>
      <c r="H1639" s="35">
        <f t="shared" si="152"/>
        <v>2.2751102555127793E-2</v>
      </c>
      <c r="J1639">
        <v>54.563122</v>
      </c>
      <c r="K1639" s="35">
        <f t="shared" si="153"/>
        <v>1.3384937907328746E-2</v>
      </c>
      <c r="M1639">
        <v>20.65</v>
      </c>
      <c r="N1639" s="35">
        <f t="shared" si="154"/>
        <v>-4.8430992736072829E-4</v>
      </c>
      <c r="P1639">
        <v>96.406745999999998</v>
      </c>
      <c r="Q1639" s="35">
        <f t="shared" si="155"/>
        <v>3.6952497079405233E-3</v>
      </c>
    </row>
    <row r="1640" spans="1:17" x14ac:dyDescent="0.4">
      <c r="A1640" s="87">
        <v>42923</v>
      </c>
      <c r="B1640">
        <v>55.401535000000003</v>
      </c>
      <c r="C1640" s="31">
        <f t="shared" si="150"/>
        <v>1.2935670464726301E-2</v>
      </c>
      <c r="D1640">
        <v>2425.1799999999998</v>
      </c>
      <c r="E1640" s="31">
        <f t="shared" si="151"/>
        <v>9.2776618642739924E-4</v>
      </c>
      <c r="G1640">
        <v>29.219999000000001</v>
      </c>
      <c r="H1640" s="35">
        <f t="shared" si="152"/>
        <v>-8.8980153626973622E-3</v>
      </c>
      <c r="J1640">
        <v>55.293446000000003</v>
      </c>
      <c r="K1640" s="35">
        <f t="shared" si="153"/>
        <v>-1.5641148500674086E-2</v>
      </c>
      <c r="M1640">
        <v>20.639999</v>
      </c>
      <c r="N1640" s="35">
        <f t="shared" si="154"/>
        <v>-1.9379361404037918E-3</v>
      </c>
      <c r="P1640">
        <v>96.762992999999994</v>
      </c>
      <c r="Q1640" s="35">
        <f t="shared" si="155"/>
        <v>-5.9701543130232636E-3</v>
      </c>
    </row>
    <row r="1641" spans="1:17" x14ac:dyDescent="0.4">
      <c r="A1641" s="87">
        <v>42926</v>
      </c>
      <c r="B1641">
        <v>56.118191000000003</v>
      </c>
      <c r="C1641" s="31">
        <f t="shared" si="150"/>
        <v>-9.3650737957679375E-3</v>
      </c>
      <c r="D1641">
        <v>2427.4299999999998</v>
      </c>
      <c r="E1641" s="31">
        <f t="shared" si="151"/>
        <v>-7.827208199617028E-4</v>
      </c>
      <c r="G1641">
        <v>28.959999</v>
      </c>
      <c r="H1641" s="35">
        <f t="shared" si="152"/>
        <v>-3.2803834005657194E-2</v>
      </c>
      <c r="J1641">
        <v>54.428592999999999</v>
      </c>
      <c r="K1641" s="35">
        <f t="shared" si="153"/>
        <v>-1.6949381733972056E-2</v>
      </c>
      <c r="M1641">
        <v>20.6</v>
      </c>
      <c r="N1641" s="35">
        <f t="shared" si="154"/>
        <v>-1.6990291262135991E-2</v>
      </c>
      <c r="P1641">
        <v>96.185303000000005</v>
      </c>
      <c r="Q1641" s="35">
        <f t="shared" si="155"/>
        <v>3.703673938626592E-3</v>
      </c>
    </row>
    <row r="1642" spans="1:17" x14ac:dyDescent="0.4">
      <c r="A1642" s="87">
        <v>42927</v>
      </c>
      <c r="B1642">
        <v>55.592640000000003</v>
      </c>
      <c r="C1642" s="31">
        <f t="shared" si="150"/>
        <v>6.8769894719869626E-4</v>
      </c>
      <c r="D1642">
        <v>2425.5300000000002</v>
      </c>
      <c r="E1642" s="31">
        <f t="shared" si="151"/>
        <v>7.3056198026822169E-3</v>
      </c>
      <c r="G1642">
        <v>28.01</v>
      </c>
      <c r="H1642" s="35">
        <f t="shared" si="152"/>
        <v>1.0710424848268464E-2</v>
      </c>
      <c r="J1642">
        <v>53.506062</v>
      </c>
      <c r="K1642" s="35">
        <f t="shared" si="153"/>
        <v>3.5919668317208353E-3</v>
      </c>
      <c r="M1642">
        <v>20.25</v>
      </c>
      <c r="N1642" s="35">
        <f t="shared" si="154"/>
        <v>-1.4321037037037045E-2</v>
      </c>
      <c r="P1642">
        <v>96.541542000000007</v>
      </c>
      <c r="Q1642" s="35">
        <f t="shared" si="155"/>
        <v>1.5757444603484785E-2</v>
      </c>
    </row>
    <row r="1643" spans="1:17" x14ac:dyDescent="0.4">
      <c r="A1643" s="87">
        <v>42928</v>
      </c>
      <c r="B1643">
        <v>55.630870999999999</v>
      </c>
      <c r="C1643" s="31">
        <f t="shared" si="150"/>
        <v>-4.8093440780389348E-3</v>
      </c>
      <c r="D1643">
        <v>2443.25</v>
      </c>
      <c r="E1643" s="31">
        <f t="shared" si="151"/>
        <v>1.8745523380742566E-3</v>
      </c>
      <c r="G1643">
        <v>28.309999000000001</v>
      </c>
      <c r="H1643" s="35">
        <f t="shared" si="152"/>
        <v>2.4726246016469403E-3</v>
      </c>
      <c r="J1643">
        <v>53.698253999999999</v>
      </c>
      <c r="K1643" s="35">
        <f t="shared" si="153"/>
        <v>3.9370740061679633E-3</v>
      </c>
      <c r="M1643">
        <v>19.959999</v>
      </c>
      <c r="N1643" s="35">
        <f t="shared" si="154"/>
        <v>-1.5029559871220489E-3</v>
      </c>
      <c r="P1643">
        <v>98.062790000000007</v>
      </c>
      <c r="Q1643" s="35">
        <f t="shared" si="155"/>
        <v>8.1491970603732328E-3</v>
      </c>
    </row>
    <row r="1644" spans="1:17" x14ac:dyDescent="0.4">
      <c r="A1644" s="87">
        <v>42929</v>
      </c>
      <c r="B1644">
        <v>55.363323000000001</v>
      </c>
      <c r="C1644" s="31">
        <f t="shared" si="150"/>
        <v>1.0354689150432821E-3</v>
      </c>
      <c r="D1644">
        <v>2447.83</v>
      </c>
      <c r="E1644" s="31">
        <f t="shared" si="151"/>
        <v>4.6735271648766681E-3</v>
      </c>
      <c r="G1644">
        <v>28.379999000000002</v>
      </c>
      <c r="H1644" s="35">
        <f t="shared" si="152"/>
        <v>1.3389746772013629E-2</v>
      </c>
      <c r="J1644">
        <v>53.909668000000003</v>
      </c>
      <c r="K1644" s="35">
        <f t="shared" si="153"/>
        <v>-4.2781380141314268E-3</v>
      </c>
      <c r="M1644">
        <v>19.93</v>
      </c>
      <c r="N1644" s="35">
        <f t="shared" si="154"/>
        <v>2.3080732563973902E-2</v>
      </c>
      <c r="P1644">
        <v>98.861923000000004</v>
      </c>
      <c r="Q1644" s="35">
        <f t="shared" si="155"/>
        <v>8.9599309129360059E-3</v>
      </c>
    </row>
    <row r="1645" spans="1:17" x14ac:dyDescent="0.4">
      <c r="A1645" s="87">
        <v>42930</v>
      </c>
      <c r="B1645">
        <v>55.420650000000002</v>
      </c>
      <c r="C1645" s="31">
        <f t="shared" si="150"/>
        <v>-3.6206720780070094E-3</v>
      </c>
      <c r="D1645">
        <v>2459.27</v>
      </c>
      <c r="E1645" s="31">
        <f t="shared" si="151"/>
        <v>-5.2861214913412981E-5</v>
      </c>
      <c r="G1645">
        <v>28.76</v>
      </c>
      <c r="H1645" s="35">
        <f t="shared" si="152"/>
        <v>-3.129346314325447E-3</v>
      </c>
      <c r="J1645">
        <v>53.679034999999999</v>
      </c>
      <c r="K1645" s="35">
        <f t="shared" si="153"/>
        <v>1.6112621994788527E-3</v>
      </c>
      <c r="M1645">
        <v>20.389999</v>
      </c>
      <c r="N1645" s="35">
        <f t="shared" si="154"/>
        <v>2.9427171624677754E-3</v>
      </c>
      <c r="P1645">
        <v>99.747719000000004</v>
      </c>
      <c r="Q1645" s="35">
        <f t="shared" si="155"/>
        <v>6.3706719950156936E-3</v>
      </c>
    </row>
    <row r="1646" spans="1:17" x14ac:dyDescent="0.4">
      <c r="A1646" s="87">
        <v>42933</v>
      </c>
      <c r="B1646">
        <v>55.219990000000003</v>
      </c>
      <c r="C1646" s="31">
        <f t="shared" si="150"/>
        <v>-2.4224922894771528E-3</v>
      </c>
      <c r="D1646">
        <v>2459.14</v>
      </c>
      <c r="E1646" s="31">
        <f t="shared" si="151"/>
        <v>5.9776995209717817E-4</v>
      </c>
      <c r="G1646">
        <v>28.67</v>
      </c>
      <c r="H1646" s="35">
        <f t="shared" si="152"/>
        <v>2.4415765608649014E-3</v>
      </c>
      <c r="J1646">
        <v>53.765526000000001</v>
      </c>
      <c r="K1646" s="35">
        <f t="shared" si="153"/>
        <v>6.2557185807128888E-3</v>
      </c>
      <c r="M1646">
        <v>20.450001</v>
      </c>
      <c r="N1646" s="35">
        <f t="shared" si="154"/>
        <v>-1.1247041014814567E-2</v>
      </c>
      <c r="P1646">
        <v>100.383179</v>
      </c>
      <c r="Q1646" s="35">
        <f t="shared" si="155"/>
        <v>-8.6324223702850919E-4</v>
      </c>
    </row>
    <row r="1647" spans="1:17" x14ac:dyDescent="0.4">
      <c r="A1647" s="87">
        <v>42934</v>
      </c>
      <c r="B1647">
        <v>55.086219999999997</v>
      </c>
      <c r="C1647" s="31">
        <f t="shared" si="150"/>
        <v>2.0814279868904728E-3</v>
      </c>
      <c r="D1647">
        <v>2460.61</v>
      </c>
      <c r="E1647" s="31">
        <f t="shared" si="151"/>
        <v>5.3726514969864381E-3</v>
      </c>
      <c r="G1647">
        <v>28.74</v>
      </c>
      <c r="H1647" s="35">
        <f t="shared" si="152"/>
        <v>-5.915100904662427E-3</v>
      </c>
      <c r="J1647">
        <v>54.101868000000003</v>
      </c>
      <c r="K1647" s="35">
        <f t="shared" si="153"/>
        <v>1.4564728153194265E-2</v>
      </c>
      <c r="M1647">
        <v>20.219999000000001</v>
      </c>
      <c r="N1647" s="35">
        <f t="shared" si="154"/>
        <v>1.3353165843380954E-2</v>
      </c>
      <c r="P1647">
        <v>100.29652400000001</v>
      </c>
      <c r="Q1647" s="35">
        <f t="shared" si="155"/>
        <v>-8.1597045177757895E-3</v>
      </c>
    </row>
    <row r="1648" spans="1:17" x14ac:dyDescent="0.4">
      <c r="A1648" s="87">
        <v>42935</v>
      </c>
      <c r="B1648">
        <v>55.200878000000003</v>
      </c>
      <c r="C1648" s="31">
        <f t="shared" si="150"/>
        <v>2.302251424334226E-2</v>
      </c>
      <c r="D1648">
        <v>2473.83</v>
      </c>
      <c r="E1648" s="31">
        <f t="shared" si="151"/>
        <v>-1.5360796821127932E-4</v>
      </c>
      <c r="G1648">
        <v>28.57</v>
      </c>
      <c r="H1648" s="35">
        <f t="shared" si="152"/>
        <v>-9.100490024501192E-3</v>
      </c>
      <c r="J1648">
        <v>54.889847000000003</v>
      </c>
      <c r="K1648" s="35">
        <f t="shared" si="153"/>
        <v>1.4530774698643166E-2</v>
      </c>
      <c r="M1648">
        <v>20.49</v>
      </c>
      <c r="N1648" s="35">
        <f t="shared" si="154"/>
        <v>7.3205954123963454E-3</v>
      </c>
      <c r="P1648">
        <v>99.478133999999997</v>
      </c>
      <c r="Q1648" s="35">
        <f t="shared" si="155"/>
        <v>1.2098276793169426E-2</v>
      </c>
    </row>
    <row r="1649" spans="1:17" x14ac:dyDescent="0.4">
      <c r="A1649" s="87">
        <v>42936</v>
      </c>
      <c r="B1649">
        <v>56.471741000000002</v>
      </c>
      <c r="C1649" s="31">
        <f t="shared" si="150"/>
        <v>1.4382255365564141E-2</v>
      </c>
      <c r="D1649">
        <v>2473.4499999999998</v>
      </c>
      <c r="E1649" s="31">
        <f t="shared" si="151"/>
        <v>-3.679071741898379E-4</v>
      </c>
      <c r="G1649">
        <v>28.309999000000001</v>
      </c>
      <c r="H1649" s="35">
        <f t="shared" si="152"/>
        <v>6.7114449562502192E-3</v>
      </c>
      <c r="J1649">
        <v>55.687438999999998</v>
      </c>
      <c r="K1649" s="35">
        <f t="shared" si="153"/>
        <v>-5.3493212356200354E-3</v>
      </c>
      <c r="M1649">
        <v>20.639999</v>
      </c>
      <c r="N1649" s="35">
        <f t="shared" si="154"/>
        <v>0</v>
      </c>
      <c r="P1649">
        <v>100.681648</v>
      </c>
      <c r="Q1649" s="35">
        <f t="shared" si="155"/>
        <v>-1.1188603110668167E-2</v>
      </c>
    </row>
    <row r="1650" spans="1:17" x14ac:dyDescent="0.4">
      <c r="A1650" s="87">
        <v>42937</v>
      </c>
      <c r="B1650">
        <v>57.283932</v>
      </c>
      <c r="C1650" s="31">
        <f t="shared" si="150"/>
        <v>-1.6680576326359695E-2</v>
      </c>
      <c r="D1650">
        <v>2472.54</v>
      </c>
      <c r="E1650" s="31">
        <f t="shared" si="151"/>
        <v>-1.0636834995592019E-3</v>
      </c>
      <c r="G1650">
        <v>28.5</v>
      </c>
      <c r="H1650" s="35">
        <f t="shared" si="152"/>
        <v>-1.3333298245614088E-2</v>
      </c>
      <c r="J1650">
        <v>55.389549000000002</v>
      </c>
      <c r="K1650" s="35">
        <f t="shared" si="153"/>
        <v>-1.7175640841560244E-2</v>
      </c>
      <c r="M1650">
        <v>20.639999</v>
      </c>
      <c r="N1650" s="35">
        <f t="shared" si="154"/>
        <v>-1.7926309008057605E-2</v>
      </c>
      <c r="P1650">
        <v>99.555160999999998</v>
      </c>
      <c r="Q1650" s="35">
        <f t="shared" si="155"/>
        <v>-4.3520998373956449E-3</v>
      </c>
    </row>
    <row r="1651" spans="1:17" x14ac:dyDescent="0.4">
      <c r="A1651" s="87">
        <v>42940</v>
      </c>
      <c r="B1651">
        <v>56.328403000000002</v>
      </c>
      <c r="C1651" s="31">
        <f t="shared" si="150"/>
        <v>7.4639786965023701E-3</v>
      </c>
      <c r="D1651">
        <v>2469.91</v>
      </c>
      <c r="E1651" s="31">
        <f t="shared" si="151"/>
        <v>2.9231834358337976E-3</v>
      </c>
      <c r="G1651">
        <v>28.120000999999998</v>
      </c>
      <c r="H1651" s="35">
        <f t="shared" si="152"/>
        <v>4.5163511907414265E-2</v>
      </c>
      <c r="J1651">
        <v>54.438198</v>
      </c>
      <c r="K1651" s="35">
        <f t="shared" si="153"/>
        <v>1.3239343447775385E-2</v>
      </c>
      <c r="M1651">
        <v>20.27</v>
      </c>
      <c r="N1651" s="35">
        <f t="shared" si="154"/>
        <v>-7.8933892451898916E-3</v>
      </c>
      <c r="P1651">
        <v>99.121887000000001</v>
      </c>
      <c r="Q1651" s="35">
        <f t="shared" si="155"/>
        <v>-6.799507358046683E-4</v>
      </c>
    </row>
    <row r="1652" spans="1:17" x14ac:dyDescent="0.4">
      <c r="A1652" s="87">
        <v>42941</v>
      </c>
      <c r="B1652">
        <v>56.748837000000002</v>
      </c>
      <c r="C1652" s="31">
        <f t="shared" si="150"/>
        <v>-1.7343016210182496E-2</v>
      </c>
      <c r="D1652">
        <v>2477.13</v>
      </c>
      <c r="E1652" s="31">
        <f t="shared" si="151"/>
        <v>2.8258508838850525E-4</v>
      </c>
      <c r="G1652">
        <v>29.389999</v>
      </c>
      <c r="H1652" s="35">
        <f t="shared" si="152"/>
        <v>-2.4498095423548596E-2</v>
      </c>
      <c r="J1652">
        <v>55.158923999999999</v>
      </c>
      <c r="K1652" s="35">
        <f t="shared" si="153"/>
        <v>7.1427426684392567E-3</v>
      </c>
      <c r="M1652">
        <v>20.110001</v>
      </c>
      <c r="N1652" s="35">
        <f t="shared" si="154"/>
        <v>-2.2874240533354618E-2</v>
      </c>
      <c r="P1652">
        <v>99.054489000000004</v>
      </c>
      <c r="Q1652" s="35">
        <f t="shared" si="155"/>
        <v>3.7908024541926442E-3</v>
      </c>
    </row>
    <row r="1653" spans="1:17" x14ac:dyDescent="0.4">
      <c r="A1653" s="87">
        <v>42942</v>
      </c>
      <c r="B1653">
        <v>55.764640999999997</v>
      </c>
      <c r="C1653" s="31">
        <f t="shared" si="150"/>
        <v>-3.5982837224756751E-3</v>
      </c>
      <c r="D1653">
        <v>2477.83</v>
      </c>
      <c r="E1653" s="31">
        <f t="shared" si="151"/>
        <v>-9.7262524063388312E-4</v>
      </c>
      <c r="G1653">
        <v>28.67</v>
      </c>
      <c r="H1653" s="35">
        <f t="shared" si="152"/>
        <v>-1.7439832577607253E-2</v>
      </c>
      <c r="J1653">
        <v>55.552909999999997</v>
      </c>
      <c r="K1653" s="35">
        <f t="shared" si="153"/>
        <v>-2.4219253320842365E-3</v>
      </c>
      <c r="M1653">
        <v>19.649999999999999</v>
      </c>
      <c r="N1653" s="35">
        <f t="shared" si="154"/>
        <v>-1.1704834605597805E-2</v>
      </c>
      <c r="P1653">
        <v>99.429985000000002</v>
      </c>
      <c r="Q1653" s="35">
        <f t="shared" si="155"/>
        <v>5.0353472345389491E-2</v>
      </c>
    </row>
    <row r="1654" spans="1:17" x14ac:dyDescent="0.4">
      <c r="A1654" s="87">
        <v>42943</v>
      </c>
      <c r="B1654">
        <v>55.563983999999998</v>
      </c>
      <c r="C1654" s="31">
        <f t="shared" si="150"/>
        <v>8.9423393398141374E-3</v>
      </c>
      <c r="D1654">
        <v>2475.42</v>
      </c>
      <c r="E1654" s="31">
        <f t="shared" si="151"/>
        <v>-1.3411865461215324E-3</v>
      </c>
      <c r="G1654">
        <v>28.17</v>
      </c>
      <c r="H1654" s="35">
        <f t="shared" si="152"/>
        <v>1.2069577564785227E-2</v>
      </c>
      <c r="J1654">
        <v>55.418365000000001</v>
      </c>
      <c r="K1654" s="35">
        <f t="shared" si="153"/>
        <v>7.5255901180051002E-2</v>
      </c>
      <c r="M1654">
        <v>19.420000000000002</v>
      </c>
      <c r="N1654" s="35">
        <f t="shared" si="154"/>
        <v>1.0299176107104555E-3</v>
      </c>
      <c r="P1654">
        <v>104.43662999999999</v>
      </c>
      <c r="Q1654" s="35">
        <f t="shared" si="155"/>
        <v>4.2408061232921845E-2</v>
      </c>
    </row>
    <row r="1655" spans="1:17" x14ac:dyDescent="0.4">
      <c r="A1655" s="87">
        <v>42944</v>
      </c>
      <c r="B1655">
        <v>56.060856000000001</v>
      </c>
      <c r="C1655" s="31">
        <f t="shared" si="150"/>
        <v>6.4768543669757881E-3</v>
      </c>
      <c r="D1655">
        <v>2472.1</v>
      </c>
      <c r="E1655" s="31">
        <f t="shared" si="151"/>
        <v>-7.2812588487509696E-4</v>
      </c>
      <c r="G1655">
        <v>28.51</v>
      </c>
      <c r="H1655" s="35">
        <f t="shared" si="152"/>
        <v>-1.473167309715895E-2</v>
      </c>
      <c r="J1655">
        <v>59.588923999999999</v>
      </c>
      <c r="K1655" s="35">
        <f t="shared" si="153"/>
        <v>-2.3060661407478953E-2</v>
      </c>
      <c r="M1655">
        <v>19.440000999999999</v>
      </c>
      <c r="N1655" s="35">
        <f t="shared" si="154"/>
        <v>2.9835337971433278E-2</v>
      </c>
      <c r="P1655">
        <v>108.865585</v>
      </c>
      <c r="Q1655" s="35">
        <f t="shared" si="155"/>
        <v>1.2912335886497112E-2</v>
      </c>
    </row>
    <row r="1656" spans="1:17" x14ac:dyDescent="0.4">
      <c r="A1656" s="87">
        <v>42947</v>
      </c>
      <c r="B1656">
        <v>56.423954000000002</v>
      </c>
      <c r="C1656" s="31">
        <f t="shared" si="150"/>
        <v>1.3378555497900792E-2</v>
      </c>
      <c r="D1656">
        <v>2470.3000000000002</v>
      </c>
      <c r="E1656" s="31">
        <f t="shared" si="151"/>
        <v>2.4490952515887651E-3</v>
      </c>
      <c r="G1656">
        <v>28.09</v>
      </c>
      <c r="H1656" s="35">
        <f t="shared" si="152"/>
        <v>-5.6959772160911411E-3</v>
      </c>
      <c r="J1656">
        <v>58.214764000000002</v>
      </c>
      <c r="K1656" s="35">
        <f t="shared" si="153"/>
        <v>-1.1060080910059236E-2</v>
      </c>
      <c r="M1656">
        <v>20.02</v>
      </c>
      <c r="N1656" s="35">
        <f t="shared" si="154"/>
        <v>-8.5914135864135863E-2</v>
      </c>
      <c r="P1656">
        <v>110.271294</v>
      </c>
      <c r="Q1656" s="35">
        <f t="shared" si="155"/>
        <v>-1.0564934515051558E-2</v>
      </c>
    </row>
    <row r="1657" spans="1:17" x14ac:dyDescent="0.4">
      <c r="A1657" s="87">
        <v>42948</v>
      </c>
      <c r="B1657">
        <v>57.178825000000003</v>
      </c>
      <c r="C1657" s="31">
        <f t="shared" si="150"/>
        <v>-8.3553658194272882E-4</v>
      </c>
      <c r="D1657">
        <v>2476.35</v>
      </c>
      <c r="E1657" s="31">
        <f t="shared" si="151"/>
        <v>4.9266056898267805E-4</v>
      </c>
      <c r="G1657">
        <v>27.93</v>
      </c>
      <c r="H1657" s="35">
        <f t="shared" si="152"/>
        <v>-1.4679556032939496E-2</v>
      </c>
      <c r="J1657">
        <v>57.570903999999999</v>
      </c>
      <c r="K1657" s="35">
        <f t="shared" si="153"/>
        <v>-1.7025336270557818E-2</v>
      </c>
      <c r="M1657">
        <v>18.299999</v>
      </c>
      <c r="N1657" s="35">
        <f t="shared" si="154"/>
        <v>1.4207651049598504E-2</v>
      </c>
      <c r="P1657">
        <v>109.106285</v>
      </c>
      <c r="Q1657" s="35">
        <f t="shared" si="155"/>
        <v>3.2652106155021633E-3</v>
      </c>
    </row>
    <row r="1658" spans="1:17" x14ac:dyDescent="0.4">
      <c r="A1658" s="87">
        <v>42949</v>
      </c>
      <c r="B1658">
        <v>57.131050000000002</v>
      </c>
      <c r="C1658" s="31">
        <f t="shared" si="150"/>
        <v>5.853682017046738E-3</v>
      </c>
      <c r="D1658">
        <v>2477.5700000000002</v>
      </c>
      <c r="E1658" s="31">
        <f t="shared" si="151"/>
        <v>-2.1835911800676907E-3</v>
      </c>
      <c r="G1658">
        <v>27.52</v>
      </c>
      <c r="H1658" s="35">
        <f t="shared" si="152"/>
        <v>8.7209302325582123E-3</v>
      </c>
      <c r="J1658">
        <v>56.590739999999997</v>
      </c>
      <c r="K1658" s="35">
        <f t="shared" si="153"/>
        <v>-5.0939429312993106E-4</v>
      </c>
      <c r="M1658">
        <v>18.559999000000001</v>
      </c>
      <c r="N1658" s="35">
        <f t="shared" si="154"/>
        <v>-1.3469828311951955E-2</v>
      </c>
      <c r="P1658">
        <v>109.46254</v>
      </c>
      <c r="Q1658" s="35">
        <f t="shared" si="155"/>
        <v>9.9392358335555035E-3</v>
      </c>
    </row>
    <row r="1659" spans="1:17" x14ac:dyDescent="0.4">
      <c r="A1659" s="87">
        <v>42950</v>
      </c>
      <c r="B1659">
        <v>57.465477</v>
      </c>
      <c r="C1659" s="31">
        <f t="shared" si="150"/>
        <v>-6.3185414783905967E-3</v>
      </c>
      <c r="D1659">
        <v>2472.16</v>
      </c>
      <c r="E1659" s="31">
        <f t="shared" si="151"/>
        <v>1.8890363083295875E-3</v>
      </c>
      <c r="G1659">
        <v>27.76</v>
      </c>
      <c r="H1659" s="35">
        <f t="shared" si="152"/>
        <v>6.4841858789624349E-3</v>
      </c>
      <c r="J1659">
        <v>56.561912999999997</v>
      </c>
      <c r="K1659" s="35">
        <f t="shared" si="153"/>
        <v>4.4170358948079063E-3</v>
      </c>
      <c r="M1659">
        <v>18.309999000000001</v>
      </c>
      <c r="N1659" s="35">
        <f t="shared" si="154"/>
        <v>4.369197398645313E-3</v>
      </c>
      <c r="P1659">
        <v>110.55051400000001</v>
      </c>
      <c r="Q1659" s="35">
        <f t="shared" si="155"/>
        <v>2.473430381336798E-2</v>
      </c>
    </row>
    <row r="1660" spans="1:17" x14ac:dyDescent="0.4">
      <c r="A1660" s="87">
        <v>42951</v>
      </c>
      <c r="B1660">
        <v>57.102378999999999</v>
      </c>
      <c r="C1660" s="31">
        <f t="shared" si="150"/>
        <v>5.0209817002550418E-4</v>
      </c>
      <c r="D1660">
        <v>2476.83</v>
      </c>
      <c r="E1660" s="31">
        <f t="shared" si="151"/>
        <v>1.6472668693450609E-3</v>
      </c>
      <c r="G1660">
        <v>27.940000999999999</v>
      </c>
      <c r="H1660" s="35">
        <f t="shared" si="152"/>
        <v>-5.0108086968214168E-3</v>
      </c>
      <c r="J1660">
        <v>56.811748999999999</v>
      </c>
      <c r="K1660" s="35">
        <f t="shared" si="153"/>
        <v>5.9202718789735636E-3</v>
      </c>
      <c r="M1660">
        <v>18.389999</v>
      </c>
      <c r="N1660" s="35">
        <f t="shared" si="154"/>
        <v>9.2441549344293994E-3</v>
      </c>
      <c r="P1660">
        <v>113.284904</v>
      </c>
      <c r="Q1660" s="35">
        <f t="shared" si="155"/>
        <v>-2.3796992404212544E-3</v>
      </c>
    </row>
    <row r="1661" spans="1:17" x14ac:dyDescent="0.4">
      <c r="A1661" s="87">
        <v>42954</v>
      </c>
      <c r="B1661">
        <v>57.131050000000002</v>
      </c>
      <c r="C1661" s="31">
        <f t="shared" si="150"/>
        <v>-5.5193629383672007E-3</v>
      </c>
      <c r="D1661">
        <v>2480.91</v>
      </c>
      <c r="E1661" s="31">
        <f t="shared" si="151"/>
        <v>-2.4144366381689711E-3</v>
      </c>
      <c r="G1661">
        <v>27.799999</v>
      </c>
      <c r="H1661" s="35">
        <f t="shared" si="152"/>
        <v>3.2014461583253981E-2</v>
      </c>
      <c r="J1661">
        <v>57.148090000000003</v>
      </c>
      <c r="K1661" s="35">
        <f t="shared" si="153"/>
        <v>-6.7270839672866527E-4</v>
      </c>
      <c r="M1661">
        <v>18.559999000000001</v>
      </c>
      <c r="N1661" s="35">
        <f t="shared" si="154"/>
        <v>3.717678002030058E-2</v>
      </c>
      <c r="P1661">
        <v>113.01532</v>
      </c>
      <c r="Q1661" s="35">
        <f t="shared" si="155"/>
        <v>-6.3895319678783568E-3</v>
      </c>
    </row>
    <row r="1662" spans="1:17" x14ac:dyDescent="0.4">
      <c r="A1662" s="87">
        <v>42955</v>
      </c>
      <c r="B1662">
        <v>56.815722999999998</v>
      </c>
      <c r="C1662" s="31">
        <f t="shared" si="150"/>
        <v>7.3999410339282796E-3</v>
      </c>
      <c r="D1662">
        <v>2474.92</v>
      </c>
      <c r="E1662" s="31">
        <f t="shared" si="151"/>
        <v>-3.6364811791899976E-4</v>
      </c>
      <c r="G1662">
        <v>28.690000999999999</v>
      </c>
      <c r="H1662" s="35">
        <f t="shared" si="152"/>
        <v>2.439839580347272E-3</v>
      </c>
      <c r="J1662">
        <v>57.109645999999998</v>
      </c>
      <c r="K1662" s="35">
        <f t="shared" si="153"/>
        <v>-6.0574705716088459E-3</v>
      </c>
      <c r="M1662">
        <v>19.25</v>
      </c>
      <c r="N1662" s="35">
        <f t="shared" si="154"/>
        <v>-7.7922077922077185E-3</v>
      </c>
      <c r="P1662">
        <v>112.293205</v>
      </c>
      <c r="Q1662" s="35">
        <f t="shared" si="155"/>
        <v>-2.306431631370753E-2</v>
      </c>
    </row>
    <row r="1663" spans="1:17" x14ac:dyDescent="0.4">
      <c r="A1663" s="87">
        <v>42956</v>
      </c>
      <c r="B1663">
        <v>57.236156000000001</v>
      </c>
      <c r="C1663" s="31">
        <f t="shared" si="150"/>
        <v>-1.3856328856186689E-2</v>
      </c>
      <c r="D1663">
        <v>2474.02</v>
      </c>
      <c r="E1663" s="31">
        <f t="shared" si="151"/>
        <v>-1.4474418153450637E-2</v>
      </c>
      <c r="G1663">
        <v>28.76</v>
      </c>
      <c r="H1663" s="35">
        <f t="shared" si="152"/>
        <v>-5.2155424200278546E-3</v>
      </c>
      <c r="J1663">
        <v>56.763705999999999</v>
      </c>
      <c r="K1663" s="35">
        <f t="shared" si="153"/>
        <v>-1.6251652067960407E-2</v>
      </c>
      <c r="M1663">
        <v>19.100000000000001</v>
      </c>
      <c r="N1663" s="35">
        <f t="shared" si="154"/>
        <v>-2.0418900523560293E-2</v>
      </c>
      <c r="P1663">
        <v>109.703239</v>
      </c>
      <c r="Q1663" s="35">
        <f t="shared" si="155"/>
        <v>-1.6587705309229667E-2</v>
      </c>
    </row>
    <row r="1664" spans="1:17" x14ac:dyDescent="0.4">
      <c r="A1664" s="87">
        <v>42957</v>
      </c>
      <c r="B1664">
        <v>56.443072999999998</v>
      </c>
      <c r="C1664" s="31">
        <f t="shared" si="150"/>
        <v>-1.6930686959585109E-3</v>
      </c>
      <c r="D1664">
        <v>2438.21</v>
      </c>
      <c r="E1664" s="31">
        <f t="shared" si="151"/>
        <v>1.2755258980974269E-3</v>
      </c>
      <c r="G1664">
        <v>28.610001</v>
      </c>
      <c r="H1664" s="35">
        <f t="shared" si="152"/>
        <v>2.5165990032646201E-2</v>
      </c>
      <c r="J1664">
        <v>55.841202000000003</v>
      </c>
      <c r="K1664" s="35">
        <f t="shared" si="153"/>
        <v>1.7206649670613754E-3</v>
      </c>
      <c r="M1664">
        <v>18.709999</v>
      </c>
      <c r="N1664" s="35">
        <f t="shared" si="154"/>
        <v>-8.5515771540126823E-3</v>
      </c>
      <c r="P1664">
        <v>107.88351400000001</v>
      </c>
      <c r="Q1664" s="35">
        <f t="shared" si="155"/>
        <v>1.0709523236330542E-2</v>
      </c>
    </row>
    <row r="1665" spans="1:17" x14ac:dyDescent="0.4">
      <c r="A1665" s="87">
        <v>42958</v>
      </c>
      <c r="B1665">
        <v>56.347510999999997</v>
      </c>
      <c r="C1665" s="31">
        <f t="shared" si="150"/>
        <v>1.3735957210248477E-2</v>
      </c>
      <c r="D1665">
        <v>2441.3200000000002</v>
      </c>
      <c r="E1665" s="31">
        <f t="shared" si="151"/>
        <v>1.0043746825487842E-2</v>
      </c>
      <c r="G1665">
        <v>29.33</v>
      </c>
      <c r="H1665" s="35">
        <f t="shared" si="152"/>
        <v>-2.0797852028639513E-2</v>
      </c>
      <c r="J1665">
        <v>55.937286</v>
      </c>
      <c r="K1665" s="35">
        <f t="shared" si="153"/>
        <v>1.2712683271762549E-2</v>
      </c>
      <c r="M1665">
        <v>18.549999</v>
      </c>
      <c r="N1665" s="35">
        <f t="shared" si="154"/>
        <v>1.5094394344711212E-2</v>
      </c>
      <c r="P1665">
        <v>109.038895</v>
      </c>
      <c r="Q1665" s="35">
        <f t="shared" si="155"/>
        <v>9.5364135889307953E-3</v>
      </c>
    </row>
    <row r="1666" spans="1:17" x14ac:dyDescent="0.4">
      <c r="A1666" s="87">
        <v>42961</v>
      </c>
      <c r="B1666">
        <v>57.121498000000003</v>
      </c>
      <c r="C1666" s="31">
        <f t="shared" si="150"/>
        <v>-2.0408165766240955E-2</v>
      </c>
      <c r="D1666">
        <v>2465.84</v>
      </c>
      <c r="E1666" s="31">
        <f t="shared" si="151"/>
        <v>-4.9881581935568335E-4</v>
      </c>
      <c r="G1666">
        <v>28.719999000000001</v>
      </c>
      <c r="H1666" s="35">
        <f t="shared" si="152"/>
        <v>-2.3676811409359771E-2</v>
      </c>
      <c r="J1666">
        <v>56.648398999999998</v>
      </c>
      <c r="K1666" s="35">
        <f t="shared" si="153"/>
        <v>-1.2591547379829713E-2</v>
      </c>
      <c r="M1666">
        <v>18.829999999999998</v>
      </c>
      <c r="N1666" s="35">
        <f t="shared" si="154"/>
        <v>-3.239516728624519E-2</v>
      </c>
      <c r="P1666">
        <v>110.07873499999999</v>
      </c>
      <c r="Q1666" s="35">
        <f t="shared" si="155"/>
        <v>7.8713658909687926E-4</v>
      </c>
    </row>
    <row r="1667" spans="1:17" x14ac:dyDescent="0.4">
      <c r="A1667" s="87">
        <v>42962</v>
      </c>
      <c r="B1667">
        <v>55.955753000000001</v>
      </c>
      <c r="C1667" s="31">
        <f t="shared" ref="C1667:C1730" si="156">(B1668-B1667)/B1667</f>
        <v>-3.4153771462967032E-4</v>
      </c>
      <c r="D1667">
        <v>2464.61</v>
      </c>
      <c r="E1667" s="31">
        <f t="shared" ref="E1667:E1730" si="157">(D1668-D1667)/D1667</f>
        <v>1.4201029777530724E-3</v>
      </c>
      <c r="G1667">
        <v>28.040001</v>
      </c>
      <c r="H1667" s="35">
        <f t="shared" ref="H1667:H1730" si="158">(G1668-G1667)/G1667</f>
        <v>-4.2796360813253352E-3</v>
      </c>
      <c r="J1667">
        <v>55.935108</v>
      </c>
      <c r="K1667" s="35">
        <f t="shared" ref="K1667:K1730" si="159">(J1668-J1667)/J1667</f>
        <v>3.2741511824738345E-3</v>
      </c>
      <c r="M1667">
        <v>18.219999000000001</v>
      </c>
      <c r="N1667" s="35">
        <f t="shared" ref="N1667:N1730" si="160">(M1668-M1667)/M1667</f>
        <v>-2.1953349174169369E-3</v>
      </c>
      <c r="P1667">
        <v>110.16538199999999</v>
      </c>
      <c r="Q1667" s="35">
        <f t="shared" ref="Q1667:Q1730" si="161">(P1668-P1667)/P1667</f>
        <v>-8.0405294650545567E-3</v>
      </c>
    </row>
    <row r="1668" spans="1:17" x14ac:dyDescent="0.4">
      <c r="A1668" s="87">
        <v>42963</v>
      </c>
      <c r="B1668">
        <v>55.936641999999999</v>
      </c>
      <c r="C1668" s="31">
        <f t="shared" si="156"/>
        <v>-1.844914108358519E-2</v>
      </c>
      <c r="D1668">
        <v>2468.11</v>
      </c>
      <c r="E1668" s="31">
        <f t="shared" si="157"/>
        <v>-1.5436913265616163E-2</v>
      </c>
      <c r="G1668">
        <v>27.92</v>
      </c>
      <c r="H1668" s="35">
        <f t="shared" si="158"/>
        <v>-1.8624641833811E-2</v>
      </c>
      <c r="J1668">
        <v>56.118248000000001</v>
      </c>
      <c r="K1668" s="35">
        <f t="shared" si="159"/>
        <v>-1.0133869467913505E-2</v>
      </c>
      <c r="M1668">
        <v>18.18</v>
      </c>
      <c r="N1668" s="35">
        <f t="shared" si="160"/>
        <v>-2.0352090209020818E-2</v>
      </c>
      <c r="P1668">
        <v>109.279594</v>
      </c>
      <c r="Q1668" s="35">
        <f t="shared" si="161"/>
        <v>-1.3391978743991315E-2</v>
      </c>
    </row>
    <row r="1669" spans="1:17" x14ac:dyDescent="0.4">
      <c r="A1669" s="87">
        <v>42964</v>
      </c>
      <c r="B1669">
        <v>54.904659000000002</v>
      </c>
      <c r="C1669" s="31">
        <f t="shared" si="156"/>
        <v>-4.3682431394392277E-2</v>
      </c>
      <c r="D1669">
        <v>2430.0100000000002</v>
      </c>
      <c r="E1669" s="31">
        <f t="shared" si="157"/>
        <v>-1.8353833934839922E-3</v>
      </c>
      <c r="G1669">
        <v>27.4</v>
      </c>
      <c r="H1669" s="35">
        <f t="shared" si="158"/>
        <v>-1.6423321167883149E-2</v>
      </c>
      <c r="J1669">
        <v>55.549553000000003</v>
      </c>
      <c r="K1669" s="35">
        <f t="shared" si="159"/>
        <v>-2.0475502296121106E-2</v>
      </c>
      <c r="M1669">
        <v>17.809999000000001</v>
      </c>
      <c r="N1669" s="35">
        <f t="shared" si="160"/>
        <v>-3.8742169497033817E-2</v>
      </c>
      <c r="P1669">
        <v>107.816124</v>
      </c>
      <c r="Q1669" s="35">
        <f t="shared" si="161"/>
        <v>-5.4474783382122364E-3</v>
      </c>
    </row>
    <row r="1670" spans="1:17" x14ac:dyDescent="0.4">
      <c r="A1670" s="87">
        <v>42965</v>
      </c>
      <c r="B1670">
        <v>52.50629</v>
      </c>
      <c r="C1670" s="31">
        <f t="shared" si="156"/>
        <v>-2.4385783112842226E-2</v>
      </c>
      <c r="D1670">
        <v>2425.5500000000002</v>
      </c>
      <c r="E1670" s="31">
        <f t="shared" si="157"/>
        <v>1.1626229102676543E-3</v>
      </c>
      <c r="G1670">
        <v>26.950001</v>
      </c>
      <c r="H1670" s="35">
        <f t="shared" si="158"/>
        <v>-1.9295027113357087E-2</v>
      </c>
      <c r="J1670">
        <v>54.412148000000002</v>
      </c>
      <c r="K1670" s="35">
        <f t="shared" si="159"/>
        <v>-9.7430448803455232E-3</v>
      </c>
      <c r="M1670">
        <v>17.120000999999998</v>
      </c>
      <c r="N1670" s="35">
        <f t="shared" si="160"/>
        <v>-3.0958000528154096E-2</v>
      </c>
      <c r="P1670">
        <v>107.228798</v>
      </c>
      <c r="Q1670" s="35">
        <f t="shared" si="161"/>
        <v>-3.3222325219014596E-3</v>
      </c>
    </row>
    <row r="1671" spans="1:17" x14ac:dyDescent="0.4">
      <c r="A1671" s="87">
        <v>42968</v>
      </c>
      <c r="B1671">
        <v>51.225883000000003</v>
      </c>
      <c r="C1671" s="31">
        <f t="shared" si="156"/>
        <v>9.6997839939625304E-3</v>
      </c>
      <c r="D1671">
        <v>2428.37</v>
      </c>
      <c r="E1671" s="31">
        <f t="shared" si="157"/>
        <v>9.9408245036795573E-3</v>
      </c>
      <c r="G1671">
        <v>26.43</v>
      </c>
      <c r="H1671" s="35">
        <f t="shared" si="158"/>
        <v>1.1350737797956895E-2</v>
      </c>
      <c r="J1671">
        <v>53.882007999999999</v>
      </c>
      <c r="K1671" s="35">
        <f t="shared" si="159"/>
        <v>-8.9448225463312804E-3</v>
      </c>
      <c r="M1671">
        <v>16.59</v>
      </c>
      <c r="N1671" s="35">
        <f t="shared" si="160"/>
        <v>1.1452742616033681E-2</v>
      </c>
      <c r="P1671">
        <v>106.872559</v>
      </c>
      <c r="Q1671" s="35">
        <f t="shared" si="161"/>
        <v>5.0449713663167847E-3</v>
      </c>
    </row>
    <row r="1672" spans="1:17" x14ac:dyDescent="0.4">
      <c r="A1672" s="87">
        <v>42969</v>
      </c>
      <c r="B1672">
        <v>51.722763</v>
      </c>
      <c r="C1672" s="31">
        <f t="shared" si="156"/>
        <v>-9.6066020293617601E-3</v>
      </c>
      <c r="D1672">
        <v>2452.5100000000002</v>
      </c>
      <c r="E1672" s="31">
        <f t="shared" si="157"/>
        <v>-3.4536046743949074E-3</v>
      </c>
      <c r="G1672">
        <v>26.73</v>
      </c>
      <c r="H1672" s="35">
        <f t="shared" si="158"/>
        <v>6.7340067340067233E-3</v>
      </c>
      <c r="J1672">
        <v>53.400042999999997</v>
      </c>
      <c r="K1672" s="35">
        <f t="shared" si="159"/>
        <v>-3.2489112415133446E-3</v>
      </c>
      <c r="M1672">
        <v>16.780000999999999</v>
      </c>
      <c r="N1672" s="35">
        <f t="shared" si="160"/>
        <v>1.2514838348340971E-2</v>
      </c>
      <c r="P1672">
        <v>107.411728</v>
      </c>
      <c r="Q1672" s="35">
        <f t="shared" si="161"/>
        <v>7.1710977408354884E-4</v>
      </c>
    </row>
    <row r="1673" spans="1:17" x14ac:dyDescent="0.4">
      <c r="A1673" s="87">
        <v>42970</v>
      </c>
      <c r="B1673">
        <v>51.225883000000003</v>
      </c>
      <c r="C1673" s="31">
        <f t="shared" si="156"/>
        <v>4.2902725561606509E-3</v>
      </c>
      <c r="D1673">
        <v>2444.04</v>
      </c>
      <c r="E1673" s="31">
        <f t="shared" si="157"/>
        <v>-2.0744341336476342E-3</v>
      </c>
      <c r="G1673">
        <v>26.91</v>
      </c>
      <c r="H1673" s="35">
        <f t="shared" si="158"/>
        <v>9.6618357487923291E-3</v>
      </c>
      <c r="J1673">
        <v>53.226551000000001</v>
      </c>
      <c r="K1673" s="35">
        <f t="shared" si="159"/>
        <v>1.9377096216510469E-2</v>
      </c>
      <c r="M1673">
        <v>16.989999999999998</v>
      </c>
      <c r="N1673" s="35">
        <f t="shared" si="160"/>
        <v>3.5314302530901264E-3</v>
      </c>
      <c r="P1673">
        <v>107.488754</v>
      </c>
      <c r="Q1673" s="35">
        <f t="shared" si="161"/>
        <v>-5.9117998521036053E-3</v>
      </c>
    </row>
    <row r="1674" spans="1:17" x14ac:dyDescent="0.4">
      <c r="A1674" s="87">
        <v>42971</v>
      </c>
      <c r="B1674">
        <v>51.445656</v>
      </c>
      <c r="C1674" s="31">
        <f t="shared" si="156"/>
        <v>1.114399241016536E-3</v>
      </c>
      <c r="D1674">
        <v>2438.9699999999998</v>
      </c>
      <c r="E1674" s="31">
        <f t="shared" si="157"/>
        <v>1.672837304272042E-3</v>
      </c>
      <c r="G1674">
        <v>27.17</v>
      </c>
      <c r="H1674" s="35">
        <f t="shared" si="158"/>
        <v>1.3985977180713947E-2</v>
      </c>
      <c r="J1674">
        <v>54.257927000000002</v>
      </c>
      <c r="K1674" s="35">
        <f t="shared" si="159"/>
        <v>1.598852090312991E-2</v>
      </c>
      <c r="M1674">
        <v>17.049999</v>
      </c>
      <c r="N1674" s="35">
        <f t="shared" si="160"/>
        <v>7.6246925293074821E-3</v>
      </c>
      <c r="P1674">
        <v>106.853302</v>
      </c>
      <c r="Q1674" s="35">
        <f t="shared" si="161"/>
        <v>6.3975655146342215E-3</v>
      </c>
    </row>
    <row r="1675" spans="1:17" x14ac:dyDescent="0.4">
      <c r="A1675" s="87">
        <v>42972</v>
      </c>
      <c r="B1675">
        <v>51.502986999999997</v>
      </c>
      <c r="C1675" s="31">
        <f t="shared" si="156"/>
        <v>-3.1539529930563939E-3</v>
      </c>
      <c r="D1675">
        <v>2443.0500000000002</v>
      </c>
      <c r="E1675" s="31">
        <f t="shared" si="157"/>
        <v>4.87096047972657E-4</v>
      </c>
      <c r="G1675">
        <v>27.549999</v>
      </c>
      <c r="H1675" s="35">
        <f t="shared" si="158"/>
        <v>-1.0163303454203396E-2</v>
      </c>
      <c r="J1675">
        <v>55.125430999999999</v>
      </c>
      <c r="K1675" s="35">
        <f t="shared" si="159"/>
        <v>2.7977649734838967E-3</v>
      </c>
      <c r="M1675">
        <v>17.18</v>
      </c>
      <c r="N1675" s="35">
        <f t="shared" si="160"/>
        <v>-1.4551804423748545E-2</v>
      </c>
      <c r="P1675">
        <v>107.536903</v>
      </c>
      <c r="Q1675" s="35">
        <f t="shared" si="161"/>
        <v>-6.5360353552304604E-3</v>
      </c>
    </row>
    <row r="1676" spans="1:17" x14ac:dyDescent="0.4">
      <c r="A1676" s="87">
        <v>42975</v>
      </c>
      <c r="B1676">
        <v>51.340549000000003</v>
      </c>
      <c r="C1676" s="31">
        <f t="shared" si="156"/>
        <v>-1.8611779940257391E-2</v>
      </c>
      <c r="D1676">
        <v>2444.2399999999998</v>
      </c>
      <c r="E1676" s="31">
        <f t="shared" si="157"/>
        <v>8.427977612674698E-4</v>
      </c>
      <c r="G1676">
        <v>27.27</v>
      </c>
      <c r="H1676" s="35">
        <f t="shared" si="158"/>
        <v>-1.6501650165016476E-2</v>
      </c>
      <c r="J1676">
        <v>55.279659000000002</v>
      </c>
      <c r="K1676" s="35">
        <f t="shared" si="159"/>
        <v>-6.102932002529266E-3</v>
      </c>
      <c r="M1676">
        <v>16.93</v>
      </c>
      <c r="N1676" s="35">
        <f t="shared" si="160"/>
        <v>-2.9533372711163616E-2</v>
      </c>
      <c r="P1676">
        <v>106.83403800000001</v>
      </c>
      <c r="Q1676" s="35">
        <f t="shared" si="161"/>
        <v>-9.3727431701121407E-3</v>
      </c>
    </row>
    <row r="1677" spans="1:17" x14ac:dyDescent="0.4">
      <c r="A1677" s="87">
        <v>42976</v>
      </c>
      <c r="B1677">
        <v>50.385010000000001</v>
      </c>
      <c r="C1677" s="31">
        <f t="shared" si="156"/>
        <v>-3.2236968892137463E-3</v>
      </c>
      <c r="D1677">
        <v>2446.3000000000002</v>
      </c>
      <c r="E1677" s="31">
        <f t="shared" si="157"/>
        <v>4.6151330580877087E-3</v>
      </c>
      <c r="G1677">
        <v>26.82</v>
      </c>
      <c r="H1677" s="35">
        <f t="shared" si="158"/>
        <v>-2.6099888143176802E-2</v>
      </c>
      <c r="J1677">
        <v>54.942290999999997</v>
      </c>
      <c r="K1677" s="35">
        <f t="shared" si="159"/>
        <v>-2.1052089000074626E-3</v>
      </c>
      <c r="M1677">
        <v>16.43</v>
      </c>
      <c r="N1677" s="35">
        <f t="shared" si="160"/>
        <v>-1.2172854534388272E-2</v>
      </c>
      <c r="P1677">
        <v>105.83271000000001</v>
      </c>
      <c r="Q1677" s="35">
        <f t="shared" si="161"/>
        <v>5.5495035514066841E-3</v>
      </c>
    </row>
    <row r="1678" spans="1:17" x14ac:dyDescent="0.4">
      <c r="A1678" s="87">
        <v>42977</v>
      </c>
      <c r="B1678">
        <v>50.222583999999998</v>
      </c>
      <c r="C1678" s="31">
        <f t="shared" si="156"/>
        <v>8.2091554667916775E-3</v>
      </c>
      <c r="D1678">
        <v>2457.59</v>
      </c>
      <c r="E1678" s="31">
        <f t="shared" si="157"/>
        <v>5.7210519248531875E-3</v>
      </c>
      <c r="G1678">
        <v>26.120000999999998</v>
      </c>
      <c r="H1678" s="35">
        <f t="shared" si="158"/>
        <v>1.1868261413925722E-2</v>
      </c>
      <c r="J1678">
        <v>54.826625999999997</v>
      </c>
      <c r="K1678" s="35">
        <f t="shared" si="159"/>
        <v>7.208213031383779E-3</v>
      </c>
      <c r="M1678">
        <v>16.23</v>
      </c>
      <c r="N1678" s="35">
        <f t="shared" si="160"/>
        <v>-4.9291435613063369E-3</v>
      </c>
      <c r="P1678">
        <v>106.420029</v>
      </c>
      <c r="Q1678" s="35">
        <f t="shared" si="161"/>
        <v>1.4204271641384311E-2</v>
      </c>
    </row>
    <row r="1679" spans="1:17" x14ac:dyDescent="0.4">
      <c r="A1679" s="87">
        <v>42978</v>
      </c>
      <c r="B1679">
        <v>50.634869000000002</v>
      </c>
      <c r="C1679" s="31">
        <f t="shared" si="156"/>
        <v>1.0414621592088938E-2</v>
      </c>
      <c r="D1679">
        <v>2471.65</v>
      </c>
      <c r="E1679" s="31">
        <f t="shared" si="157"/>
        <v>1.9824813383772341E-3</v>
      </c>
      <c r="G1679">
        <v>26.43</v>
      </c>
      <c r="H1679" s="35">
        <f t="shared" si="158"/>
        <v>1.2107453651154003E-2</v>
      </c>
      <c r="J1679">
        <v>55.221828000000002</v>
      </c>
      <c r="K1679" s="35">
        <f t="shared" si="159"/>
        <v>1.5360393357496175E-2</v>
      </c>
      <c r="M1679">
        <v>16.149999999999999</v>
      </c>
      <c r="N1679" s="35">
        <f t="shared" si="160"/>
        <v>1.3622352941176466E-2</v>
      </c>
      <c r="P1679">
        <v>107.931648</v>
      </c>
      <c r="Q1679" s="35">
        <f t="shared" si="161"/>
        <v>8.5638366237121479E-3</v>
      </c>
    </row>
    <row r="1680" spans="1:17" x14ac:dyDescent="0.4">
      <c r="A1680" s="87">
        <v>42979</v>
      </c>
      <c r="B1680">
        <v>51.162211999999997</v>
      </c>
      <c r="C1680" s="31">
        <f t="shared" si="156"/>
        <v>-6.5591769175264584E-3</v>
      </c>
      <c r="D1680">
        <v>2476.5500000000002</v>
      </c>
      <c r="E1680" s="31">
        <f t="shared" si="157"/>
        <v>-7.5508267549616488E-3</v>
      </c>
      <c r="G1680">
        <v>26.75</v>
      </c>
      <c r="H1680" s="35">
        <f t="shared" si="158"/>
        <v>-2.654201869158878E-2</v>
      </c>
      <c r="J1680">
        <v>56.070056999999998</v>
      </c>
      <c r="K1680" s="35">
        <f t="shared" si="159"/>
        <v>-2.5784350459997067E-3</v>
      </c>
      <c r="M1680">
        <v>16.370000999999998</v>
      </c>
      <c r="N1680" s="35">
        <f t="shared" si="160"/>
        <v>2.3824005875137277E-2</v>
      </c>
      <c r="P1680">
        <v>108.855957</v>
      </c>
      <c r="Q1680" s="35">
        <f t="shared" si="161"/>
        <v>-3.0072952277660644E-3</v>
      </c>
    </row>
    <row r="1681" spans="1:17" x14ac:dyDescent="0.4">
      <c r="A1681" s="87">
        <v>42983</v>
      </c>
      <c r="B1681">
        <v>50.826630000000002</v>
      </c>
      <c r="C1681" s="31">
        <f t="shared" si="156"/>
        <v>-4.7161891315635179E-3</v>
      </c>
      <c r="D1681">
        <v>2457.85</v>
      </c>
      <c r="E1681" s="31">
        <f t="shared" si="157"/>
        <v>3.128750737433145E-3</v>
      </c>
      <c r="G1681">
        <v>26.040001</v>
      </c>
      <c r="H1681" s="35">
        <f t="shared" si="158"/>
        <v>1.9201228141273882E-2</v>
      </c>
      <c r="J1681">
        <v>55.925483999999997</v>
      </c>
      <c r="K1681" s="35">
        <f t="shared" si="159"/>
        <v>1.1547597871482041E-2</v>
      </c>
      <c r="M1681">
        <v>16.760000000000002</v>
      </c>
      <c r="N1681" s="35">
        <f t="shared" si="160"/>
        <v>1.6109844868734905E-2</v>
      </c>
      <c r="P1681">
        <v>108.528595</v>
      </c>
      <c r="Q1681" s="35">
        <f t="shared" si="161"/>
        <v>1.4726754732243641E-2</v>
      </c>
    </row>
    <row r="1682" spans="1:17" x14ac:dyDescent="0.4">
      <c r="A1682" s="87">
        <v>42984</v>
      </c>
      <c r="B1682">
        <v>50.586922000000001</v>
      </c>
      <c r="C1682" s="31">
        <f t="shared" si="156"/>
        <v>-7.0128006602181063E-3</v>
      </c>
      <c r="D1682">
        <v>2465.54</v>
      </c>
      <c r="E1682" s="31">
        <f t="shared" si="157"/>
        <v>-1.7845989113948854E-4</v>
      </c>
      <c r="G1682">
        <v>26.540001</v>
      </c>
      <c r="H1682" s="35">
        <f t="shared" si="158"/>
        <v>-3.2403955071441046E-2</v>
      </c>
      <c r="J1682">
        <v>56.571289</v>
      </c>
      <c r="K1682" s="35">
        <f t="shared" si="159"/>
        <v>-5.9634490562871347E-3</v>
      </c>
      <c r="M1682">
        <v>17.030000999999999</v>
      </c>
      <c r="N1682" s="35">
        <f t="shared" si="160"/>
        <v>1.7615912060134329E-2</v>
      </c>
      <c r="P1682">
        <v>110.126869</v>
      </c>
      <c r="Q1682" s="35">
        <f t="shared" si="161"/>
        <v>2.4654664430712205E-2</v>
      </c>
    </row>
    <row r="1683" spans="1:17" x14ac:dyDescent="0.4">
      <c r="A1683" s="87">
        <v>42985</v>
      </c>
      <c r="B1683">
        <v>50.232165999999999</v>
      </c>
      <c r="C1683" s="31">
        <f t="shared" si="156"/>
        <v>-3.6266403483376825E-3</v>
      </c>
      <c r="D1683">
        <v>2465.1</v>
      </c>
      <c r="E1683" s="31">
        <f t="shared" si="157"/>
        <v>-1.4887834164942894E-3</v>
      </c>
      <c r="G1683">
        <v>25.68</v>
      </c>
      <c r="H1683" s="35">
        <f t="shared" si="158"/>
        <v>1.0514057632398778E-2</v>
      </c>
      <c r="J1683">
        <v>56.233929000000003</v>
      </c>
      <c r="K1683" s="35">
        <f t="shared" si="159"/>
        <v>-1.5428052341852766E-3</v>
      </c>
      <c r="M1683">
        <v>17.329999999999998</v>
      </c>
      <c r="N1683" s="35">
        <f t="shared" si="160"/>
        <v>5.1933064050780969E-3</v>
      </c>
      <c r="P1683">
        <v>112.84201</v>
      </c>
      <c r="Q1683" s="35">
        <f t="shared" si="161"/>
        <v>-1.8770846070537378E-3</v>
      </c>
    </row>
    <row r="1684" spans="1:17" x14ac:dyDescent="0.4">
      <c r="A1684" s="87">
        <v>42986</v>
      </c>
      <c r="B1684">
        <v>50.049992000000003</v>
      </c>
      <c r="C1684" s="31">
        <f t="shared" si="156"/>
        <v>1.5900302241806469E-2</v>
      </c>
      <c r="D1684">
        <v>2461.4299999999998</v>
      </c>
      <c r="E1684" s="31">
        <f t="shared" si="157"/>
        <v>1.0839227603466397E-2</v>
      </c>
      <c r="G1684">
        <v>25.950001</v>
      </c>
      <c r="H1684" s="35">
        <f t="shared" si="158"/>
        <v>5.0095951826744818E-3</v>
      </c>
      <c r="J1684">
        <v>56.147171</v>
      </c>
      <c r="K1684" s="35">
        <f t="shared" si="159"/>
        <v>6.695119153910703E-3</v>
      </c>
      <c r="M1684">
        <v>17.420000000000002</v>
      </c>
      <c r="N1684" s="35">
        <f t="shared" si="160"/>
        <v>0</v>
      </c>
      <c r="P1684">
        <v>112.630196</v>
      </c>
      <c r="Q1684" s="35">
        <f t="shared" si="161"/>
        <v>9.146925394678351E-3</v>
      </c>
    </row>
    <row r="1685" spans="1:17" x14ac:dyDescent="0.4">
      <c r="A1685" s="87">
        <v>42989</v>
      </c>
      <c r="B1685">
        <v>50.845801999999999</v>
      </c>
      <c r="C1685" s="31">
        <f t="shared" si="156"/>
        <v>6.97731151924799E-3</v>
      </c>
      <c r="D1685">
        <v>2488.11</v>
      </c>
      <c r="E1685" s="31">
        <f t="shared" si="157"/>
        <v>3.3639991801005143E-3</v>
      </c>
      <c r="G1685">
        <v>26.08</v>
      </c>
      <c r="H1685" s="35">
        <f t="shared" si="158"/>
        <v>3.8343558282214585E-4</v>
      </c>
      <c r="J1685">
        <v>56.523083</v>
      </c>
      <c r="K1685" s="35">
        <f t="shared" si="159"/>
        <v>-6.820576294467661E-4</v>
      </c>
      <c r="M1685">
        <v>17.420000000000002</v>
      </c>
      <c r="N1685" s="35">
        <f t="shared" si="160"/>
        <v>6.8886911595865937E-3</v>
      </c>
      <c r="P1685">
        <v>113.660416</v>
      </c>
      <c r="Q1685" s="35">
        <f t="shared" si="161"/>
        <v>5.9290650493486815E-4</v>
      </c>
    </row>
    <row r="1686" spans="1:17" x14ac:dyDescent="0.4">
      <c r="A1686" s="87">
        <v>42990</v>
      </c>
      <c r="B1686">
        <v>51.200569000000002</v>
      </c>
      <c r="C1686" s="31">
        <f t="shared" si="156"/>
        <v>2.2470648714861181E-3</v>
      </c>
      <c r="D1686">
        <v>2496.48</v>
      </c>
      <c r="E1686" s="31">
        <f t="shared" si="157"/>
        <v>7.5706594885593817E-4</v>
      </c>
      <c r="G1686">
        <v>26.09</v>
      </c>
      <c r="H1686" s="35">
        <f t="shared" si="158"/>
        <v>-1.3415101571483382E-2</v>
      </c>
      <c r="J1686">
        <v>56.484530999999997</v>
      </c>
      <c r="K1686" s="35">
        <f t="shared" si="159"/>
        <v>1.0921680486291021E-2</v>
      </c>
      <c r="M1686">
        <v>17.540001</v>
      </c>
      <c r="N1686" s="35">
        <f t="shared" si="160"/>
        <v>3.306727291520669E-2</v>
      </c>
      <c r="P1686">
        <v>113.727806</v>
      </c>
      <c r="Q1686" s="35">
        <f t="shared" si="161"/>
        <v>2.540539646038411E-4</v>
      </c>
    </row>
    <row r="1687" spans="1:17" x14ac:dyDescent="0.4">
      <c r="A1687" s="87">
        <v>42991</v>
      </c>
      <c r="B1687">
        <v>51.315620000000003</v>
      </c>
      <c r="C1687" s="31">
        <f t="shared" si="156"/>
        <v>3.9237955226888027E-3</v>
      </c>
      <c r="D1687">
        <v>2498.37</v>
      </c>
      <c r="E1687" s="31">
        <f t="shared" si="157"/>
        <v>-1.1007176679194836E-3</v>
      </c>
      <c r="G1687">
        <v>25.74</v>
      </c>
      <c r="H1687" s="35">
        <f t="shared" si="158"/>
        <v>1.2043473193473243E-2</v>
      </c>
      <c r="J1687">
        <v>57.101436999999997</v>
      </c>
      <c r="K1687" s="35">
        <f t="shared" si="159"/>
        <v>-1.0466111387004066E-2</v>
      </c>
      <c r="M1687">
        <v>18.120000999999998</v>
      </c>
      <c r="N1687" s="35">
        <f t="shared" si="160"/>
        <v>-9.3818979369812497E-3</v>
      </c>
      <c r="P1687">
        <v>113.756699</v>
      </c>
      <c r="Q1687" s="35">
        <f t="shared" si="161"/>
        <v>-4.3166073234947736E-3</v>
      </c>
    </row>
    <row r="1688" spans="1:17" x14ac:dyDescent="0.4">
      <c r="A1688" s="87">
        <v>42992</v>
      </c>
      <c r="B1688">
        <v>51.516972000000003</v>
      </c>
      <c r="C1688" s="31">
        <f t="shared" si="156"/>
        <v>2.605490866194458E-3</v>
      </c>
      <c r="D1688">
        <v>2495.62</v>
      </c>
      <c r="E1688" s="31">
        <f t="shared" si="157"/>
        <v>1.8472363580994413E-3</v>
      </c>
      <c r="G1688">
        <v>26.049999</v>
      </c>
      <c r="H1688" s="35">
        <f t="shared" si="158"/>
        <v>1.3051823917536421E-2</v>
      </c>
      <c r="J1688">
        <v>56.503807000000002</v>
      </c>
      <c r="K1688" s="35">
        <f t="shared" si="159"/>
        <v>7.1648623605130718E-3</v>
      </c>
      <c r="M1688">
        <v>17.950001</v>
      </c>
      <c r="N1688" s="35">
        <f t="shared" si="160"/>
        <v>-8.9136485284875555E-3</v>
      </c>
      <c r="P1688">
        <v>113.26565600000001</v>
      </c>
      <c r="Q1688" s="35">
        <f t="shared" si="161"/>
        <v>4.7602779080712478E-3</v>
      </c>
    </row>
    <row r="1689" spans="1:17" x14ac:dyDescent="0.4">
      <c r="A1689" s="87">
        <v>42993</v>
      </c>
      <c r="B1689">
        <v>51.651198999999998</v>
      </c>
      <c r="C1689" s="31">
        <f t="shared" si="156"/>
        <v>-6.868359435373444E-3</v>
      </c>
      <c r="D1689">
        <v>2500.23</v>
      </c>
      <c r="E1689" s="31">
        <f t="shared" si="157"/>
        <v>1.4558660603223993E-3</v>
      </c>
      <c r="G1689">
        <v>26.389999</v>
      </c>
      <c r="H1689" s="35">
        <f t="shared" si="158"/>
        <v>-1.2125767795595569E-2</v>
      </c>
      <c r="J1689">
        <v>56.908648999999997</v>
      </c>
      <c r="K1689" s="35">
        <f t="shared" si="159"/>
        <v>-1.1686940591402852E-2</v>
      </c>
      <c r="M1689">
        <v>17.790001</v>
      </c>
      <c r="N1689" s="35">
        <f t="shared" si="160"/>
        <v>-2.3608767644251492E-2</v>
      </c>
      <c r="P1689">
        <v>113.804832</v>
      </c>
      <c r="Q1689" s="35">
        <f t="shared" si="161"/>
        <v>-5.0761465031643298E-3</v>
      </c>
    </row>
    <row r="1690" spans="1:17" x14ac:dyDescent="0.4">
      <c r="A1690" s="87">
        <v>42996</v>
      </c>
      <c r="B1690">
        <v>51.296439999999997</v>
      </c>
      <c r="C1690" s="31">
        <f t="shared" si="156"/>
        <v>-3.1774134813252839E-3</v>
      </c>
      <c r="D1690">
        <v>2503.87</v>
      </c>
      <c r="E1690" s="31">
        <f t="shared" si="157"/>
        <v>1.1102812845715632E-3</v>
      </c>
      <c r="G1690">
        <v>26.07</v>
      </c>
      <c r="H1690" s="35">
        <f t="shared" si="158"/>
        <v>-1.1891062523973867E-2</v>
      </c>
      <c r="J1690">
        <v>56.243561</v>
      </c>
      <c r="K1690" s="35">
        <f t="shared" si="159"/>
        <v>1.0282777080917712E-3</v>
      </c>
      <c r="M1690">
        <v>17.370000999999998</v>
      </c>
      <c r="N1690" s="35">
        <f t="shared" si="160"/>
        <v>-3.2239606664386335E-2</v>
      </c>
      <c r="P1690">
        <v>113.227142</v>
      </c>
      <c r="Q1690" s="35">
        <f t="shared" si="161"/>
        <v>-6.8026798733469328E-3</v>
      </c>
    </row>
    <row r="1691" spans="1:17" x14ac:dyDescent="0.4">
      <c r="A1691" s="87">
        <v>42997</v>
      </c>
      <c r="B1691">
        <v>51.133450000000003</v>
      </c>
      <c r="C1691" s="31">
        <f t="shared" si="156"/>
        <v>4.3127737322632646E-3</v>
      </c>
      <c r="D1691">
        <v>2506.65</v>
      </c>
      <c r="E1691" s="31">
        <f t="shared" si="157"/>
        <v>6.3431272814301587E-4</v>
      </c>
      <c r="G1691">
        <v>25.76</v>
      </c>
      <c r="H1691" s="35">
        <f t="shared" si="158"/>
        <v>1.1646350931676479E-3</v>
      </c>
      <c r="J1691">
        <v>56.301394999999999</v>
      </c>
      <c r="K1691" s="35">
        <f t="shared" si="159"/>
        <v>3.7665674180897392E-3</v>
      </c>
      <c r="M1691">
        <v>16.809999000000001</v>
      </c>
      <c r="N1691" s="35">
        <f t="shared" si="160"/>
        <v>-1.6061749914440867E-2</v>
      </c>
      <c r="P1691">
        <v>112.45689400000001</v>
      </c>
      <c r="Q1691" s="35">
        <f t="shared" si="161"/>
        <v>-1.2928135824203102E-2</v>
      </c>
    </row>
    <row r="1692" spans="1:17" x14ac:dyDescent="0.4">
      <c r="A1692" s="87">
        <v>42998</v>
      </c>
      <c r="B1692">
        <v>51.353977</v>
      </c>
      <c r="C1692" s="31">
        <f t="shared" si="156"/>
        <v>-6.9082672993369624E-3</v>
      </c>
      <c r="D1692">
        <v>2508.2399999999998</v>
      </c>
      <c r="E1692" s="31">
        <f t="shared" si="157"/>
        <v>-3.0459605141453265E-3</v>
      </c>
      <c r="G1692">
        <v>25.790001</v>
      </c>
      <c r="H1692" s="35">
        <f t="shared" si="158"/>
        <v>-8.918262546790864E-3</v>
      </c>
      <c r="J1692">
        <v>56.513458</v>
      </c>
      <c r="K1692" s="35">
        <f t="shared" si="159"/>
        <v>-3.923065546617188E-3</v>
      </c>
      <c r="M1692">
        <v>16.540001</v>
      </c>
      <c r="N1692" s="35">
        <f t="shared" si="160"/>
        <v>-3.0230348837343925E-3</v>
      </c>
      <c r="P1692">
        <v>111.00303599999999</v>
      </c>
      <c r="Q1692" s="35">
        <f t="shared" si="161"/>
        <v>1.2143541731597868E-3</v>
      </c>
    </row>
    <row r="1693" spans="1:17" x14ac:dyDescent="0.4">
      <c r="A1693" s="87">
        <v>42999</v>
      </c>
      <c r="B1693">
        <v>50.999209999999998</v>
      </c>
      <c r="C1693" s="31">
        <f t="shared" si="156"/>
        <v>9.4007338545055151E-4</v>
      </c>
      <c r="D1693">
        <v>2500.6</v>
      </c>
      <c r="E1693" s="31">
        <f t="shared" si="157"/>
        <v>6.4784451731580062E-4</v>
      </c>
      <c r="G1693">
        <v>25.559999000000001</v>
      </c>
      <c r="H1693" s="35">
        <f t="shared" si="158"/>
        <v>-2.8951448707020721E-2</v>
      </c>
      <c r="J1693">
        <v>56.291752000000002</v>
      </c>
      <c r="K1693" s="35">
        <f t="shared" si="159"/>
        <v>-1.5409539926916037E-3</v>
      </c>
      <c r="M1693">
        <v>16.489999999999998</v>
      </c>
      <c r="N1693" s="35">
        <f t="shared" si="160"/>
        <v>-4.8514251061248211E-3</v>
      </c>
      <c r="P1693">
        <v>111.137833</v>
      </c>
      <c r="Q1693" s="35">
        <f t="shared" si="161"/>
        <v>-3.5520577407695104E-3</v>
      </c>
    </row>
    <row r="1694" spans="1:17" x14ac:dyDescent="0.4">
      <c r="A1694" s="87">
        <v>43000</v>
      </c>
      <c r="B1694">
        <v>51.047153000000002</v>
      </c>
      <c r="C1694" s="31">
        <f t="shared" si="156"/>
        <v>-1.8778716219489775E-4</v>
      </c>
      <c r="D1694">
        <v>2502.2199999999998</v>
      </c>
      <c r="E1694" s="31">
        <f t="shared" si="157"/>
        <v>-2.222026840165911E-3</v>
      </c>
      <c r="G1694">
        <v>24.82</v>
      </c>
      <c r="H1694" s="35">
        <f t="shared" si="158"/>
        <v>-9.6696212731668812E-3</v>
      </c>
      <c r="J1694">
        <v>56.205008999999997</v>
      </c>
      <c r="K1694" s="35">
        <f t="shared" si="159"/>
        <v>-7.8889232096733125E-3</v>
      </c>
      <c r="M1694">
        <v>16.41</v>
      </c>
      <c r="N1694" s="35">
        <f t="shared" si="160"/>
        <v>2.0109689213893864E-2</v>
      </c>
      <c r="P1694">
        <v>110.743065</v>
      </c>
      <c r="Q1694" s="35">
        <f t="shared" si="161"/>
        <v>-1.0606731897839375E-2</v>
      </c>
    </row>
    <row r="1695" spans="1:17" x14ac:dyDescent="0.4">
      <c r="A1695" s="87">
        <v>43003</v>
      </c>
      <c r="B1695">
        <v>51.037567000000003</v>
      </c>
      <c r="C1695" s="31">
        <f t="shared" si="156"/>
        <v>8.8296920580089363E-3</v>
      </c>
      <c r="D1695">
        <v>2496.66</v>
      </c>
      <c r="E1695" s="31">
        <f t="shared" si="157"/>
        <v>7.2096320684550985E-5</v>
      </c>
      <c r="G1695">
        <v>24.58</v>
      </c>
      <c r="H1695" s="35">
        <f t="shared" si="158"/>
        <v>-1.1391415785191157E-2</v>
      </c>
      <c r="J1695">
        <v>55.761612</v>
      </c>
      <c r="K1695" s="35">
        <f t="shared" si="159"/>
        <v>2.0397581045540823E-2</v>
      </c>
      <c r="M1695">
        <v>16.739999999999998</v>
      </c>
      <c r="N1695" s="35">
        <f t="shared" si="160"/>
        <v>-1.1947371565113397E-2</v>
      </c>
      <c r="P1695">
        <v>109.568443</v>
      </c>
      <c r="Q1695" s="35">
        <f t="shared" si="161"/>
        <v>-3.1634473440495962E-2</v>
      </c>
    </row>
    <row r="1696" spans="1:17" x14ac:dyDescent="0.4">
      <c r="A1696" s="87">
        <v>43004</v>
      </c>
      <c r="B1696">
        <v>51.488213000000002</v>
      </c>
      <c r="C1696" s="31">
        <f t="shared" si="156"/>
        <v>-1.9180700639192919E-2</v>
      </c>
      <c r="D1696">
        <v>2496.84</v>
      </c>
      <c r="E1696" s="31">
        <f t="shared" si="157"/>
        <v>4.0851636468495446E-3</v>
      </c>
      <c r="G1696">
        <v>24.299999</v>
      </c>
      <c r="H1696" s="35">
        <f t="shared" si="158"/>
        <v>2.8395104049181184E-2</v>
      </c>
      <c r="J1696">
        <v>56.899014000000001</v>
      </c>
      <c r="K1696" s="35">
        <f t="shared" si="159"/>
        <v>1.6093407172222639E-2</v>
      </c>
      <c r="M1696">
        <v>16.540001</v>
      </c>
      <c r="N1696" s="35">
        <f t="shared" si="160"/>
        <v>-7.255199077678319E-3</v>
      </c>
      <c r="P1696">
        <v>106.10230300000001</v>
      </c>
      <c r="Q1696" s="35">
        <f t="shared" si="161"/>
        <v>2.8130303637235584E-3</v>
      </c>
    </row>
    <row r="1697" spans="1:17" x14ac:dyDescent="0.4">
      <c r="A1697" s="87">
        <v>43005</v>
      </c>
      <c r="B1697">
        <v>50.500633000000001</v>
      </c>
      <c r="C1697" s="31">
        <f t="shared" si="156"/>
        <v>-7.5945582701905429E-4</v>
      </c>
      <c r="D1697">
        <v>2507.04</v>
      </c>
      <c r="E1697" s="31">
        <f t="shared" si="157"/>
        <v>1.2046078243665764E-3</v>
      </c>
      <c r="G1697">
        <v>24.99</v>
      </c>
      <c r="H1697" s="35">
        <f t="shared" si="158"/>
        <v>-9.2036814725889107E-3</v>
      </c>
      <c r="J1697">
        <v>57.814712999999998</v>
      </c>
      <c r="K1697" s="35">
        <f t="shared" si="159"/>
        <v>1.2504325672255819E-2</v>
      </c>
      <c r="M1697">
        <v>16.420000000000002</v>
      </c>
      <c r="N1697" s="35">
        <f t="shared" si="160"/>
        <v>2.4359926918391056E-3</v>
      </c>
      <c r="P1697">
        <v>106.400772</v>
      </c>
      <c r="Q1697" s="35">
        <f t="shared" si="161"/>
        <v>5.1579794928555177E-3</v>
      </c>
    </row>
    <row r="1698" spans="1:17" x14ac:dyDescent="0.4">
      <c r="A1698" s="87">
        <v>43006</v>
      </c>
      <c r="B1698">
        <v>50.46228</v>
      </c>
      <c r="C1698" s="31">
        <f t="shared" si="156"/>
        <v>-1.4820475808861599E-2</v>
      </c>
      <c r="D1698">
        <v>2510.06</v>
      </c>
      <c r="E1698" s="31">
        <f t="shared" si="157"/>
        <v>3.7050907149630613E-3</v>
      </c>
      <c r="G1698">
        <v>24.76</v>
      </c>
      <c r="H1698" s="35">
        <f t="shared" si="158"/>
        <v>1.33279483037156E-2</v>
      </c>
      <c r="J1698">
        <v>58.537647</v>
      </c>
      <c r="K1698" s="35">
        <f t="shared" si="159"/>
        <v>1.3996274910059111E-2</v>
      </c>
      <c r="M1698">
        <v>16.459999</v>
      </c>
      <c r="N1698" s="35">
        <f t="shared" si="160"/>
        <v>1.2151276558401128E-3</v>
      </c>
      <c r="P1698">
        <v>106.949585</v>
      </c>
      <c r="Q1698" s="35">
        <f t="shared" si="161"/>
        <v>1.9085328849102117E-2</v>
      </c>
    </row>
    <row r="1699" spans="1:17" x14ac:dyDescent="0.4">
      <c r="A1699" s="87">
        <v>43007</v>
      </c>
      <c r="B1699">
        <v>49.714404999999999</v>
      </c>
      <c r="C1699" s="31">
        <f t="shared" si="156"/>
        <v>3.8574332731125137E-4</v>
      </c>
      <c r="D1699">
        <v>2519.36</v>
      </c>
      <c r="E1699" s="31">
        <f t="shared" si="157"/>
        <v>3.8739997459671357E-3</v>
      </c>
      <c r="G1699">
        <v>25.09</v>
      </c>
      <c r="H1699" s="35">
        <f t="shared" si="158"/>
        <v>-2.0326823435631788E-2</v>
      </c>
      <c r="J1699">
        <v>59.356955999999997</v>
      </c>
      <c r="K1699" s="35">
        <f t="shared" si="159"/>
        <v>7.7948235755217381E-3</v>
      </c>
      <c r="M1699">
        <v>16.48</v>
      </c>
      <c r="N1699" s="35">
        <f t="shared" si="160"/>
        <v>7.2815533980583125E-3</v>
      </c>
      <c r="P1699">
        <v>108.990753</v>
      </c>
      <c r="Q1699" s="35">
        <f t="shared" si="161"/>
        <v>1.8639489535410392E-2</v>
      </c>
    </row>
    <row r="1700" spans="1:17" x14ac:dyDescent="0.4">
      <c r="A1700" s="87">
        <v>43010</v>
      </c>
      <c r="B1700">
        <v>49.733581999999998</v>
      </c>
      <c r="C1700" s="31">
        <f t="shared" si="156"/>
        <v>-7.7114694855480092E-3</v>
      </c>
      <c r="D1700">
        <v>2529.12</v>
      </c>
      <c r="E1700" s="31">
        <f t="shared" si="157"/>
        <v>2.1588536724236242E-3</v>
      </c>
      <c r="G1700">
        <v>24.58</v>
      </c>
      <c r="H1700" s="35">
        <f t="shared" si="158"/>
        <v>9.7640358014646871E-3</v>
      </c>
      <c r="J1700">
        <v>59.819633000000003</v>
      </c>
      <c r="K1700" s="35">
        <f t="shared" si="159"/>
        <v>-5.8008881465388615E-3</v>
      </c>
      <c r="M1700">
        <v>16.600000000000001</v>
      </c>
      <c r="N1700" s="35">
        <f t="shared" si="160"/>
        <v>6.6264457831324338E-3</v>
      </c>
      <c r="P1700">
        <v>111.022285</v>
      </c>
      <c r="Q1700" s="35">
        <f t="shared" si="161"/>
        <v>1.3875862850418245E-3</v>
      </c>
    </row>
    <row r="1701" spans="1:17" x14ac:dyDescent="0.4">
      <c r="A1701" s="87">
        <v>43011</v>
      </c>
      <c r="B1701">
        <v>49.350062999999999</v>
      </c>
      <c r="C1701" s="31">
        <f t="shared" si="156"/>
        <v>1.185167686614712E-2</v>
      </c>
      <c r="D1701">
        <v>2534.58</v>
      </c>
      <c r="E1701" s="31">
        <f t="shared" si="157"/>
        <v>1.2467548864111035E-3</v>
      </c>
      <c r="G1701">
        <v>24.82</v>
      </c>
      <c r="H1701" s="35">
        <f t="shared" si="158"/>
        <v>-1.6115632554392293E-3</v>
      </c>
      <c r="J1701">
        <v>59.472625999999998</v>
      </c>
      <c r="K1701" s="35">
        <f t="shared" si="159"/>
        <v>-3.8899072659074347E-3</v>
      </c>
      <c r="M1701">
        <v>16.709999</v>
      </c>
      <c r="N1701" s="35">
        <f t="shared" si="160"/>
        <v>-1.4362657951086558E-2</v>
      </c>
      <c r="P1701">
        <v>111.176338</v>
      </c>
      <c r="Q1701" s="35">
        <f t="shared" si="161"/>
        <v>-8.4003666319715925E-3</v>
      </c>
    </row>
    <row r="1702" spans="1:17" x14ac:dyDescent="0.4">
      <c r="A1702" s="87">
        <v>43012</v>
      </c>
      <c r="B1702">
        <v>49.934944000000002</v>
      </c>
      <c r="C1702" s="31">
        <f t="shared" si="156"/>
        <v>1.9198379395398615E-3</v>
      </c>
      <c r="D1702">
        <v>2537.7399999999998</v>
      </c>
      <c r="E1702" s="31">
        <f t="shared" si="157"/>
        <v>5.6467565629262188E-3</v>
      </c>
      <c r="G1702">
        <v>24.780000999999999</v>
      </c>
      <c r="H1702" s="35">
        <f t="shared" si="158"/>
        <v>5.2461256962823182E-3</v>
      </c>
      <c r="J1702">
        <v>59.241283000000003</v>
      </c>
      <c r="K1702" s="35">
        <f t="shared" si="159"/>
        <v>1.6108310821019822E-2</v>
      </c>
      <c r="M1702">
        <v>16.469999000000001</v>
      </c>
      <c r="N1702" s="35">
        <f t="shared" si="160"/>
        <v>3.6431089036494308E-3</v>
      </c>
      <c r="P1702">
        <v>110.24241600000001</v>
      </c>
      <c r="Q1702" s="35">
        <f t="shared" si="161"/>
        <v>-8.1223183642855357E-3</v>
      </c>
    </row>
    <row r="1703" spans="1:17" x14ac:dyDescent="0.4">
      <c r="A1703" s="87">
        <v>43013</v>
      </c>
      <c r="B1703">
        <v>50.030811</v>
      </c>
      <c r="C1703" s="31">
        <f t="shared" si="156"/>
        <v>4.5994457295525423E-3</v>
      </c>
      <c r="D1703">
        <v>2552.0700000000002</v>
      </c>
      <c r="E1703" s="31">
        <f t="shared" si="157"/>
        <v>-1.0736382622734627E-3</v>
      </c>
      <c r="G1703">
        <v>24.91</v>
      </c>
      <c r="H1703" s="35">
        <f t="shared" si="158"/>
        <v>2.40867121637897E-2</v>
      </c>
      <c r="J1703">
        <v>60.19556</v>
      </c>
      <c r="K1703" s="35">
        <f t="shared" si="159"/>
        <v>2.722077840957043E-3</v>
      </c>
      <c r="M1703">
        <v>16.530000999999999</v>
      </c>
      <c r="N1703" s="35">
        <f t="shared" si="160"/>
        <v>2.9643010910888692E-2</v>
      </c>
      <c r="P1703">
        <v>109.346992</v>
      </c>
      <c r="Q1703" s="35">
        <f t="shared" si="161"/>
        <v>-5.8993849597619216E-3</v>
      </c>
    </row>
    <row r="1704" spans="1:17" x14ac:dyDescent="0.4">
      <c r="A1704" s="87">
        <v>43014</v>
      </c>
      <c r="B1704">
        <v>50.260925</v>
      </c>
      <c r="C1704" s="31">
        <f t="shared" si="156"/>
        <v>-1.7169003554948475E-2</v>
      </c>
      <c r="D1704">
        <v>2549.33</v>
      </c>
      <c r="E1704" s="31">
        <f t="shared" si="157"/>
        <v>-1.8043956647432499E-3</v>
      </c>
      <c r="G1704">
        <v>25.51</v>
      </c>
      <c r="H1704" s="35">
        <f t="shared" si="158"/>
        <v>-1.6464131713053769E-2</v>
      </c>
      <c r="J1704">
        <v>60.359417000000001</v>
      </c>
      <c r="K1704" s="35">
        <f t="shared" si="159"/>
        <v>-1.1497924176438015E-2</v>
      </c>
      <c r="M1704">
        <v>17.02</v>
      </c>
      <c r="N1704" s="35">
        <f t="shared" si="160"/>
        <v>-2.1739130434782667E-2</v>
      </c>
      <c r="P1704">
        <v>108.70191199999999</v>
      </c>
      <c r="Q1704" s="35">
        <f t="shared" si="161"/>
        <v>1.3108849456116341E-2</v>
      </c>
    </row>
    <row r="1705" spans="1:17" x14ac:dyDescent="0.4">
      <c r="A1705" s="87">
        <v>43017</v>
      </c>
      <c r="B1705">
        <v>49.397995000000002</v>
      </c>
      <c r="C1705" s="31">
        <f t="shared" si="156"/>
        <v>1.9405645917407703E-4</v>
      </c>
      <c r="D1705">
        <v>2544.73</v>
      </c>
      <c r="E1705" s="31">
        <f t="shared" si="157"/>
        <v>2.3224467821732972E-3</v>
      </c>
      <c r="G1705">
        <v>25.09</v>
      </c>
      <c r="H1705" s="35">
        <f t="shared" si="158"/>
        <v>1.4746871263451573E-2</v>
      </c>
      <c r="J1705">
        <v>59.665408999999997</v>
      </c>
      <c r="K1705" s="35">
        <f t="shared" si="159"/>
        <v>7.1082727347096539E-3</v>
      </c>
      <c r="M1705">
        <v>16.649999999999999</v>
      </c>
      <c r="N1705" s="35">
        <f t="shared" si="160"/>
        <v>1.141141141141149E-2</v>
      </c>
      <c r="P1705">
        <v>110.126869</v>
      </c>
      <c r="Q1705" s="35">
        <f t="shared" si="161"/>
        <v>6.8194075325977424E-3</v>
      </c>
    </row>
    <row r="1706" spans="1:17" x14ac:dyDescent="0.4">
      <c r="A1706" s="87">
        <v>43018</v>
      </c>
      <c r="B1706">
        <v>49.407581</v>
      </c>
      <c r="C1706" s="31">
        <f t="shared" si="156"/>
        <v>-9.7031263279212035E-3</v>
      </c>
      <c r="D1706">
        <v>2550.64</v>
      </c>
      <c r="E1706" s="31">
        <f t="shared" si="157"/>
        <v>1.8034689332872963E-3</v>
      </c>
      <c r="G1706">
        <v>25.459999</v>
      </c>
      <c r="H1706" s="35">
        <f t="shared" si="158"/>
        <v>-2.4351886266766938E-2</v>
      </c>
      <c r="J1706">
        <v>60.089526999999997</v>
      </c>
      <c r="K1706" s="35">
        <f t="shared" si="159"/>
        <v>-3.0959288463029509E-2</v>
      </c>
      <c r="M1706">
        <v>16.84</v>
      </c>
      <c r="N1706" s="35">
        <f t="shared" si="160"/>
        <v>-1.9002375296912132E-2</v>
      </c>
      <c r="P1706">
        <v>110.877869</v>
      </c>
      <c r="Q1706" s="35">
        <f t="shared" si="161"/>
        <v>-1.3893214343793949E-3</v>
      </c>
    </row>
    <row r="1707" spans="1:17" x14ac:dyDescent="0.4">
      <c r="A1707" s="87">
        <v>43019</v>
      </c>
      <c r="B1707">
        <v>48.928173000000001</v>
      </c>
      <c r="C1707" s="31">
        <f t="shared" si="156"/>
        <v>-3.9190100149457648E-3</v>
      </c>
      <c r="D1707">
        <v>2555.2399999999998</v>
      </c>
      <c r="E1707" s="31">
        <f t="shared" si="157"/>
        <v>-1.6867300136190518E-3</v>
      </c>
      <c r="G1707">
        <v>24.84</v>
      </c>
      <c r="H1707" s="35">
        <f t="shared" si="158"/>
        <v>-1.8115982286634472E-2</v>
      </c>
      <c r="J1707">
        <v>58.229197999999997</v>
      </c>
      <c r="K1707" s="35">
        <f t="shared" si="159"/>
        <v>-1.6567289832832604E-4</v>
      </c>
      <c r="M1707">
        <v>16.52</v>
      </c>
      <c r="N1707" s="35">
        <f t="shared" si="160"/>
        <v>1.8159200968523069E-3</v>
      </c>
      <c r="P1707">
        <v>110.72382399999999</v>
      </c>
      <c r="Q1707" s="35">
        <f t="shared" si="161"/>
        <v>-1.5652457957014432E-3</v>
      </c>
    </row>
    <row r="1708" spans="1:17" x14ac:dyDescent="0.4">
      <c r="A1708" s="87">
        <v>43020</v>
      </c>
      <c r="B1708">
        <v>48.736423000000002</v>
      </c>
      <c r="C1708" s="31">
        <f t="shared" si="156"/>
        <v>2.9509346633829897E-3</v>
      </c>
      <c r="D1708">
        <v>2550.9299999999998</v>
      </c>
      <c r="E1708" s="31">
        <f t="shared" si="157"/>
        <v>8.7811112025819467E-4</v>
      </c>
      <c r="G1708">
        <v>24.389999</v>
      </c>
      <c r="H1708" s="35">
        <f t="shared" si="158"/>
        <v>-1.6399754669935869E-3</v>
      </c>
      <c r="J1708">
        <v>58.219551000000003</v>
      </c>
      <c r="K1708" s="35">
        <f t="shared" si="159"/>
        <v>-1.821140805431494E-3</v>
      </c>
      <c r="M1708">
        <v>16.549999</v>
      </c>
      <c r="N1708" s="35">
        <f t="shared" si="160"/>
        <v>-2.1752146329434879E-2</v>
      </c>
      <c r="P1708">
        <v>110.55051400000001</v>
      </c>
      <c r="Q1708" s="35">
        <f t="shared" si="161"/>
        <v>-6.9674574285561739E-3</v>
      </c>
    </row>
    <row r="1709" spans="1:17" x14ac:dyDescent="0.4">
      <c r="A1709" s="87">
        <v>43021</v>
      </c>
      <c r="B1709">
        <v>48.880240999999998</v>
      </c>
      <c r="C1709" s="31">
        <f t="shared" si="156"/>
        <v>7.6498804496483433E-3</v>
      </c>
      <c r="D1709">
        <v>2553.17</v>
      </c>
      <c r="E1709" s="31">
        <f t="shared" si="157"/>
        <v>1.7507647356031129E-3</v>
      </c>
      <c r="G1709">
        <v>24.35</v>
      </c>
      <c r="H1709" s="35">
        <f t="shared" si="158"/>
        <v>-6.9815195071869281E-3</v>
      </c>
      <c r="J1709">
        <v>58.113525000000003</v>
      </c>
      <c r="K1709" s="35">
        <f t="shared" si="159"/>
        <v>-2.8197222591471397E-3</v>
      </c>
      <c r="M1709">
        <v>16.190000999999999</v>
      </c>
      <c r="N1709" s="35">
        <f t="shared" si="160"/>
        <v>3.705929357262007E-3</v>
      </c>
      <c r="P1709">
        <v>109.780258</v>
      </c>
      <c r="Q1709" s="35">
        <f t="shared" si="161"/>
        <v>-6.3146326364072287E-3</v>
      </c>
    </row>
    <row r="1710" spans="1:17" x14ac:dyDescent="0.4">
      <c r="A1710" s="87">
        <v>43024</v>
      </c>
      <c r="B1710">
        <v>49.254168999999997</v>
      </c>
      <c r="C1710" s="31">
        <f t="shared" si="156"/>
        <v>1.2264322234327061E-2</v>
      </c>
      <c r="D1710">
        <v>2557.64</v>
      </c>
      <c r="E1710" s="31">
        <f t="shared" si="157"/>
        <v>6.7249495628792747E-4</v>
      </c>
      <c r="G1710">
        <v>24.18</v>
      </c>
      <c r="H1710" s="35">
        <f t="shared" si="158"/>
        <v>2.5227502067824668E-2</v>
      </c>
      <c r="J1710">
        <v>57.949660999999999</v>
      </c>
      <c r="K1710" s="35">
        <f t="shared" si="159"/>
        <v>-5.9880764444851173E-3</v>
      </c>
      <c r="M1710">
        <v>16.25</v>
      </c>
      <c r="N1710" s="35">
        <f t="shared" si="160"/>
        <v>3.6922461538462306E-3</v>
      </c>
      <c r="P1710">
        <v>109.087036</v>
      </c>
      <c r="Q1710" s="35">
        <f t="shared" si="161"/>
        <v>-6.0017764164019766E-3</v>
      </c>
    </row>
    <row r="1711" spans="1:17" x14ac:dyDescent="0.4">
      <c r="A1711" s="87">
        <v>43025</v>
      </c>
      <c r="B1711">
        <v>49.858238</v>
      </c>
      <c r="C1711" s="31">
        <f t="shared" si="156"/>
        <v>5.769156944535489E-3</v>
      </c>
      <c r="D1711">
        <v>2559.36</v>
      </c>
      <c r="E1711" s="31">
        <f t="shared" si="157"/>
        <v>7.4237309327335383E-4</v>
      </c>
      <c r="G1711">
        <v>24.790001</v>
      </c>
      <c r="H1711" s="35">
        <f t="shared" si="158"/>
        <v>1.2101613065687238E-2</v>
      </c>
      <c r="J1711">
        <v>57.602654000000001</v>
      </c>
      <c r="K1711" s="35">
        <f t="shared" si="159"/>
        <v>1.4893046421090197E-2</v>
      </c>
      <c r="M1711">
        <v>16.309999000000001</v>
      </c>
      <c r="N1711" s="35">
        <f t="shared" si="160"/>
        <v>1.2263029568546906E-3</v>
      </c>
      <c r="P1711">
        <v>108.43232</v>
      </c>
      <c r="Q1711" s="35">
        <f t="shared" si="161"/>
        <v>-7.1036938064223895E-4</v>
      </c>
    </row>
    <row r="1712" spans="1:17" x14ac:dyDescent="0.4">
      <c r="A1712" s="87">
        <v>43026</v>
      </c>
      <c r="B1712">
        <v>50.145878000000003</v>
      </c>
      <c r="C1712" s="31">
        <f t="shared" si="156"/>
        <v>7.4568043259707079E-3</v>
      </c>
      <c r="D1712">
        <v>2561.2600000000002</v>
      </c>
      <c r="E1712" s="31">
        <f t="shared" si="157"/>
        <v>3.2796358042513869E-4</v>
      </c>
      <c r="G1712">
        <v>25.09</v>
      </c>
      <c r="H1712" s="35">
        <f t="shared" si="158"/>
        <v>-4.2247867676365139E-2</v>
      </c>
      <c r="J1712">
        <v>58.460532999999998</v>
      </c>
      <c r="K1712" s="35">
        <f t="shared" si="159"/>
        <v>2.4732070095905439E-3</v>
      </c>
      <c r="M1712">
        <v>16.329999999999998</v>
      </c>
      <c r="N1712" s="35">
        <f t="shared" si="160"/>
        <v>7.348499693815189E-3</v>
      </c>
      <c r="P1712">
        <v>108.355293</v>
      </c>
      <c r="Q1712" s="35">
        <f t="shared" si="161"/>
        <v>-1.7149489873097386E-2</v>
      </c>
    </row>
    <row r="1713" spans="1:17" x14ac:dyDescent="0.4">
      <c r="A1713" s="87">
        <v>43027</v>
      </c>
      <c r="B1713">
        <v>50.519806000000003</v>
      </c>
      <c r="C1713" s="31">
        <f t="shared" si="156"/>
        <v>7.0224141399117699E-3</v>
      </c>
      <c r="D1713">
        <v>2562.1</v>
      </c>
      <c r="E1713" s="31">
        <f t="shared" si="157"/>
        <v>5.1168962960072319E-3</v>
      </c>
      <c r="G1713">
        <v>24.030000999999999</v>
      </c>
      <c r="H1713" s="35">
        <f t="shared" si="158"/>
        <v>0.41448192199409389</v>
      </c>
      <c r="J1713">
        <v>58.605117999999997</v>
      </c>
      <c r="K1713" s="35">
        <f t="shared" si="159"/>
        <v>1.6940721798393194E-2</v>
      </c>
      <c r="M1713">
        <v>16.450001</v>
      </c>
      <c r="N1713" s="35">
        <f t="shared" si="160"/>
        <v>6.2613917166327235E-2</v>
      </c>
      <c r="P1713">
        <v>106.497055</v>
      </c>
      <c r="Q1713" s="35">
        <f t="shared" si="161"/>
        <v>-2.8025375912977186E-3</v>
      </c>
    </row>
    <row r="1714" spans="1:17" x14ac:dyDescent="0.4">
      <c r="A1714" s="87">
        <v>43028</v>
      </c>
      <c r="B1714">
        <v>50.874577000000002</v>
      </c>
      <c r="C1714" s="31">
        <f t="shared" si="156"/>
        <v>1.1307789350268107E-2</v>
      </c>
      <c r="D1714">
        <v>2575.21</v>
      </c>
      <c r="E1714" s="31">
        <f t="shared" si="157"/>
        <v>-3.9724915637948041E-3</v>
      </c>
      <c r="G1714">
        <v>33.990001999999997</v>
      </c>
      <c r="H1714" s="35">
        <f t="shared" si="158"/>
        <v>-5.8843774119205698E-4</v>
      </c>
      <c r="J1714">
        <v>59.597931000000003</v>
      </c>
      <c r="K1714" s="35">
        <f t="shared" si="159"/>
        <v>1.0027680323331992E-2</v>
      </c>
      <c r="M1714">
        <v>17.48</v>
      </c>
      <c r="N1714" s="35">
        <f t="shared" si="160"/>
        <v>-3.6041189931350054E-2</v>
      </c>
      <c r="P1714">
        <v>106.198593</v>
      </c>
      <c r="Q1714" s="35">
        <f t="shared" si="161"/>
        <v>-4.079837479579412E-3</v>
      </c>
    </row>
    <row r="1715" spans="1:17" x14ac:dyDescent="0.4">
      <c r="A1715" s="87">
        <v>43031</v>
      </c>
      <c r="B1715">
        <v>51.449855999999997</v>
      </c>
      <c r="C1715" s="31">
        <f t="shared" si="156"/>
        <v>-4.4726655794721255E-3</v>
      </c>
      <c r="D1715">
        <v>2564.98</v>
      </c>
      <c r="E1715" s="31">
        <f t="shared" si="157"/>
        <v>1.6179463387629108E-3</v>
      </c>
      <c r="G1715">
        <v>33.970001000000003</v>
      </c>
      <c r="H1715" s="35">
        <f t="shared" si="158"/>
        <v>-1.4718869157525193E-2</v>
      </c>
      <c r="J1715">
        <v>60.19556</v>
      </c>
      <c r="K1715" s="35">
        <f t="shared" si="159"/>
        <v>2.8820896424918458E-3</v>
      </c>
      <c r="M1715">
        <v>16.850000000000001</v>
      </c>
      <c r="N1715" s="35">
        <f t="shared" si="160"/>
        <v>-3.2641008902077252E-2</v>
      </c>
      <c r="P1715">
        <v>105.76532</v>
      </c>
      <c r="Q1715" s="35">
        <f t="shared" si="161"/>
        <v>2.5488884258090903E-3</v>
      </c>
    </row>
    <row r="1716" spans="1:17" x14ac:dyDescent="0.4">
      <c r="A1716" s="87">
        <v>43032</v>
      </c>
      <c r="B1716">
        <v>51.219738</v>
      </c>
      <c r="C1716" s="31">
        <f t="shared" si="156"/>
        <v>2.8453894082784988E-2</v>
      </c>
      <c r="D1716">
        <v>2569.13</v>
      </c>
      <c r="E1716" s="31">
        <f t="shared" si="157"/>
        <v>-4.6630571438580444E-3</v>
      </c>
      <c r="G1716">
        <v>33.470001000000003</v>
      </c>
      <c r="H1716" s="35">
        <f t="shared" si="158"/>
        <v>8.9629516294297549E-4</v>
      </c>
      <c r="J1716">
        <v>60.369048999999997</v>
      </c>
      <c r="K1716" s="35">
        <f t="shared" si="159"/>
        <v>5.7481773482965844E-3</v>
      </c>
      <c r="M1716">
        <v>16.299999</v>
      </c>
      <c r="N1716" s="35">
        <f t="shared" si="160"/>
        <v>-1.7791350784745332E-2</v>
      </c>
      <c r="P1716">
        <v>106.034904</v>
      </c>
      <c r="Q1716" s="35">
        <f t="shared" si="161"/>
        <v>3.450448731485682E-3</v>
      </c>
    </row>
    <row r="1717" spans="1:17" x14ac:dyDescent="0.4">
      <c r="A1717" s="87">
        <v>43033</v>
      </c>
      <c r="B1717">
        <v>52.677138999999997</v>
      </c>
      <c r="C1717" s="31">
        <f t="shared" si="156"/>
        <v>3.4037231976474736E-2</v>
      </c>
      <c r="D1717">
        <v>2557.15</v>
      </c>
      <c r="E1717" s="31">
        <f t="shared" si="157"/>
        <v>1.270946170541423E-3</v>
      </c>
      <c r="G1717">
        <v>33.5</v>
      </c>
      <c r="H1717" s="35">
        <f t="shared" si="158"/>
        <v>-2.2089611940298418E-2</v>
      </c>
      <c r="J1717">
        <v>60.716061000000003</v>
      </c>
      <c r="K1717" s="35">
        <f t="shared" si="159"/>
        <v>2.1114380262579932E-2</v>
      </c>
      <c r="M1717">
        <v>16.010000000000002</v>
      </c>
      <c r="N1717" s="35">
        <f t="shared" si="160"/>
        <v>2.3110493441598996E-2</v>
      </c>
      <c r="P1717">
        <v>106.400772</v>
      </c>
      <c r="Q1717" s="35">
        <f t="shared" si="161"/>
        <v>6.6963235943437744E-3</v>
      </c>
    </row>
    <row r="1718" spans="1:17" x14ac:dyDescent="0.4">
      <c r="A1718" s="87">
        <v>43034</v>
      </c>
      <c r="B1718">
        <v>54.470123000000001</v>
      </c>
      <c r="C1718" s="31">
        <f t="shared" si="156"/>
        <v>-1.4962440969703774E-2</v>
      </c>
      <c r="D1718">
        <v>2560.4</v>
      </c>
      <c r="E1718" s="31">
        <f t="shared" si="157"/>
        <v>8.0729573504140263E-3</v>
      </c>
      <c r="G1718">
        <v>32.759998000000003</v>
      </c>
      <c r="H1718" s="35">
        <f t="shared" si="158"/>
        <v>5.4945363549777134E-3</v>
      </c>
      <c r="J1718">
        <v>61.998043000000003</v>
      </c>
      <c r="K1718" s="35">
        <f t="shared" si="159"/>
        <v>1.2748628210732313E-2</v>
      </c>
      <c r="M1718">
        <v>16.379999000000002</v>
      </c>
      <c r="N1718" s="35">
        <f t="shared" si="160"/>
        <v>-2.0756899924108747E-2</v>
      </c>
      <c r="P1718">
        <v>107.113266</v>
      </c>
      <c r="Q1718" s="35">
        <f t="shared" si="161"/>
        <v>-6.2929646828238065E-4</v>
      </c>
    </row>
    <row r="1719" spans="1:17" x14ac:dyDescent="0.4">
      <c r="A1719" s="87">
        <v>43035</v>
      </c>
      <c r="B1719">
        <v>53.655116999999997</v>
      </c>
      <c r="C1719" s="31">
        <f t="shared" si="156"/>
        <v>-1.2330063505406112E-2</v>
      </c>
      <c r="D1719">
        <v>2581.0700000000002</v>
      </c>
      <c r="E1719" s="31">
        <f t="shared" si="157"/>
        <v>-3.1924744388955881E-3</v>
      </c>
      <c r="G1719">
        <v>32.939999</v>
      </c>
      <c r="H1719" s="35">
        <f t="shared" si="158"/>
        <v>3.0358835165719454E-3</v>
      </c>
      <c r="J1719">
        <v>62.788432999999998</v>
      </c>
      <c r="K1719" s="35">
        <f t="shared" si="159"/>
        <v>-2.3794796726333275E-2</v>
      </c>
      <c r="M1719">
        <v>16.040001</v>
      </c>
      <c r="N1719" s="35">
        <f t="shared" si="160"/>
        <v>2.3067267888574317E-2</v>
      </c>
      <c r="P1719">
        <v>107.04586</v>
      </c>
      <c r="Q1719" s="35">
        <f t="shared" si="161"/>
        <v>2.6083493560610247E-3</v>
      </c>
    </row>
    <row r="1720" spans="1:17" x14ac:dyDescent="0.4">
      <c r="A1720" s="87">
        <v>43038</v>
      </c>
      <c r="B1720">
        <v>52.993546000000002</v>
      </c>
      <c r="C1720" s="31">
        <f t="shared" si="156"/>
        <v>-5.0661074841076917E-3</v>
      </c>
      <c r="D1720">
        <v>2572.83</v>
      </c>
      <c r="E1720" s="31">
        <f t="shared" si="157"/>
        <v>9.4448525553584618E-4</v>
      </c>
      <c r="G1720">
        <v>33.040000999999997</v>
      </c>
      <c r="H1720" s="35">
        <f t="shared" si="158"/>
        <v>-3.3898334325110795E-2</v>
      </c>
      <c r="J1720">
        <v>61.294395000000002</v>
      </c>
      <c r="K1720" s="35">
        <f t="shared" si="159"/>
        <v>-1.9028053054443272E-2</v>
      </c>
      <c r="M1720">
        <v>16.41</v>
      </c>
      <c r="N1720" s="35">
        <f t="shared" si="160"/>
        <v>-0.23705057891529557</v>
      </c>
      <c r="P1720">
        <v>107.325073</v>
      </c>
      <c r="Q1720" s="35">
        <f t="shared" si="161"/>
        <v>-1.2558854723537002E-3</v>
      </c>
    </row>
    <row r="1721" spans="1:17" x14ac:dyDescent="0.4">
      <c r="A1721" s="87">
        <v>43039</v>
      </c>
      <c r="B1721">
        <v>52.725074999999997</v>
      </c>
      <c r="C1721" s="31">
        <f t="shared" si="156"/>
        <v>1.4549054695513588E-3</v>
      </c>
      <c r="D1721">
        <v>2575.2600000000002</v>
      </c>
      <c r="E1721" s="31">
        <f t="shared" si="157"/>
        <v>1.5920722567818041E-3</v>
      </c>
      <c r="G1721">
        <v>31.92</v>
      </c>
      <c r="H1721" s="35">
        <f t="shared" si="158"/>
        <v>1.9736810776942292E-2</v>
      </c>
      <c r="J1721">
        <v>60.128081999999999</v>
      </c>
      <c r="K1721" s="35">
        <f t="shared" si="159"/>
        <v>-3.2062057126651501E-3</v>
      </c>
      <c r="M1721">
        <v>12.52</v>
      </c>
      <c r="N1721" s="35">
        <f t="shared" si="160"/>
        <v>-3.7539936102236333E-2</v>
      </c>
      <c r="P1721">
        <v>107.190285</v>
      </c>
      <c r="Q1721" s="35">
        <f t="shared" si="161"/>
        <v>-2.3174320322032996E-2</v>
      </c>
    </row>
    <row r="1722" spans="1:17" x14ac:dyDescent="0.4">
      <c r="A1722" s="87">
        <v>43040</v>
      </c>
      <c r="B1722">
        <v>52.801785000000002</v>
      </c>
      <c r="C1722" s="31">
        <f t="shared" si="156"/>
        <v>9.0782915766948779E-4</v>
      </c>
      <c r="D1722">
        <v>2579.36</v>
      </c>
      <c r="E1722" s="31">
        <f t="shared" si="157"/>
        <v>1.8996960486313726E-4</v>
      </c>
      <c r="G1722">
        <v>32.549999</v>
      </c>
      <c r="H1722" s="35">
        <f t="shared" si="158"/>
        <v>-1.966202825382574E-2</v>
      </c>
      <c r="J1722">
        <v>59.935299000000001</v>
      </c>
      <c r="K1722" s="35">
        <f t="shared" si="159"/>
        <v>-3.5382654885895799E-3</v>
      </c>
      <c r="M1722">
        <v>12.05</v>
      </c>
      <c r="N1722" s="35">
        <f t="shared" si="160"/>
        <v>-2.2406639004149489E-2</v>
      </c>
      <c r="P1722">
        <v>104.70622299999999</v>
      </c>
      <c r="Q1722" s="35">
        <f t="shared" si="161"/>
        <v>3.0345187792706844E-3</v>
      </c>
    </row>
    <row r="1723" spans="1:17" x14ac:dyDescent="0.4">
      <c r="A1723" s="87">
        <v>43041</v>
      </c>
      <c r="B1723">
        <v>52.849719999999998</v>
      </c>
      <c r="C1723" s="31">
        <f t="shared" si="156"/>
        <v>1.070395453372325E-2</v>
      </c>
      <c r="D1723">
        <v>2579.85</v>
      </c>
      <c r="E1723" s="31">
        <f t="shared" si="157"/>
        <v>3.0970792875555696E-3</v>
      </c>
      <c r="G1723">
        <v>31.91</v>
      </c>
      <c r="H1723" s="35">
        <f t="shared" si="158"/>
        <v>-2.0369790034471907E-2</v>
      </c>
      <c r="J1723">
        <v>59.723232000000003</v>
      </c>
      <c r="K1723" s="35">
        <f t="shared" si="159"/>
        <v>-2.7435219848786089E-3</v>
      </c>
      <c r="M1723">
        <v>11.78</v>
      </c>
      <c r="N1723" s="35">
        <f t="shared" si="160"/>
        <v>-1.4431239388794561E-2</v>
      </c>
      <c r="P1723">
        <v>105.023956</v>
      </c>
      <c r="Q1723" s="35">
        <f t="shared" si="161"/>
        <v>-3.9421101219992488E-3</v>
      </c>
    </row>
    <row r="1724" spans="1:17" x14ac:dyDescent="0.4">
      <c r="A1724" s="87">
        <v>43042</v>
      </c>
      <c r="B1724">
        <v>53.415421000000002</v>
      </c>
      <c r="C1724" s="31">
        <f t="shared" si="156"/>
        <v>5.9234953890937338E-3</v>
      </c>
      <c r="D1724">
        <v>2587.84</v>
      </c>
      <c r="E1724" s="31">
        <f t="shared" si="157"/>
        <v>1.2713305304810048E-3</v>
      </c>
      <c r="G1724">
        <v>31.26</v>
      </c>
      <c r="H1724" s="35">
        <f t="shared" si="158"/>
        <v>-6.397984644913637E-3</v>
      </c>
      <c r="J1724">
        <v>59.559379999999997</v>
      </c>
      <c r="K1724" s="35">
        <f t="shared" si="159"/>
        <v>3.2367529682142695E-3</v>
      </c>
      <c r="M1724">
        <v>11.61</v>
      </c>
      <c r="N1724" s="35">
        <f t="shared" si="160"/>
        <v>3.5314384151593471E-2</v>
      </c>
      <c r="P1724">
        <v>104.60993999999999</v>
      </c>
      <c r="Q1724" s="35">
        <f t="shared" si="161"/>
        <v>-2.4390234809426228E-2</v>
      </c>
    </row>
    <row r="1725" spans="1:17" x14ac:dyDescent="0.4">
      <c r="A1725" s="87">
        <v>43045</v>
      </c>
      <c r="B1725">
        <v>53.731827000000003</v>
      </c>
      <c r="C1725" s="31">
        <f t="shared" si="156"/>
        <v>-1.5881462582688709E-2</v>
      </c>
      <c r="D1725">
        <v>2591.13</v>
      </c>
      <c r="E1725" s="31">
        <f t="shared" si="157"/>
        <v>-1.891066831846478E-4</v>
      </c>
      <c r="G1725">
        <v>31.059999000000001</v>
      </c>
      <c r="H1725" s="35">
        <f t="shared" si="158"/>
        <v>5.1513201916072223E-3</v>
      </c>
      <c r="J1725">
        <v>59.752158999999999</v>
      </c>
      <c r="K1725" s="35">
        <f t="shared" si="159"/>
        <v>-1.3389189836638357E-2</v>
      </c>
      <c r="M1725">
        <v>12.02</v>
      </c>
      <c r="N1725" s="35">
        <f t="shared" si="160"/>
        <v>-1.1647254575707054E-2</v>
      </c>
      <c r="P1725">
        <v>102.05847900000001</v>
      </c>
      <c r="Q1725" s="35">
        <f t="shared" si="161"/>
        <v>3.7735718166051441E-3</v>
      </c>
    </row>
    <row r="1726" spans="1:17" x14ac:dyDescent="0.4">
      <c r="A1726" s="87">
        <v>43046</v>
      </c>
      <c r="B1726">
        <v>52.878487</v>
      </c>
      <c r="C1726" s="31">
        <f t="shared" si="156"/>
        <v>1.1060774110272837E-2</v>
      </c>
      <c r="D1726">
        <v>2590.64</v>
      </c>
      <c r="E1726" s="31">
        <f t="shared" si="157"/>
        <v>1.4436587098169706E-3</v>
      </c>
      <c r="G1726">
        <v>31.219999000000001</v>
      </c>
      <c r="H1726" s="35">
        <f t="shared" si="158"/>
        <v>-9.6091931329017558E-3</v>
      </c>
      <c r="J1726">
        <v>58.952126</v>
      </c>
      <c r="K1726" s="35">
        <f t="shared" si="159"/>
        <v>7.357597247637843E-3</v>
      </c>
      <c r="M1726">
        <v>11.88</v>
      </c>
      <c r="N1726" s="35">
        <f t="shared" si="160"/>
        <v>7.575757575757563E-3</v>
      </c>
      <c r="P1726">
        <v>102.44360399999999</v>
      </c>
      <c r="Q1726" s="35">
        <f t="shared" si="161"/>
        <v>7.5188295796387973E-3</v>
      </c>
    </row>
    <row r="1727" spans="1:17" x14ac:dyDescent="0.4">
      <c r="A1727" s="87">
        <v>43047</v>
      </c>
      <c r="B1727">
        <v>53.463363999999999</v>
      </c>
      <c r="C1727" s="31">
        <f t="shared" si="156"/>
        <v>6.6356280910419025E-3</v>
      </c>
      <c r="D1727">
        <v>2594.38</v>
      </c>
      <c r="E1727" s="31">
        <f t="shared" si="157"/>
        <v>-3.761977813581749E-3</v>
      </c>
      <c r="G1727">
        <v>30.92</v>
      </c>
      <c r="H1727" s="35">
        <f t="shared" si="158"/>
        <v>8.4087968952133892E-3</v>
      </c>
      <c r="J1727">
        <v>59.385871999999999</v>
      </c>
      <c r="K1727" s="35">
        <f t="shared" si="159"/>
        <v>8.4403239881700939E-3</v>
      </c>
      <c r="M1727">
        <v>11.97</v>
      </c>
      <c r="N1727" s="35">
        <f t="shared" si="160"/>
        <v>3.3416875522137967E-3</v>
      </c>
      <c r="P1727">
        <v>103.21386</v>
      </c>
      <c r="Q1727" s="35">
        <f t="shared" si="161"/>
        <v>-4.3843317166899889E-2</v>
      </c>
    </row>
    <row r="1728" spans="1:17" x14ac:dyDescent="0.4">
      <c r="A1728" s="87">
        <v>43048</v>
      </c>
      <c r="B1728">
        <v>53.818126999999997</v>
      </c>
      <c r="C1728" s="31">
        <f t="shared" si="156"/>
        <v>-7.1256660418517789E-4</v>
      </c>
      <c r="D1728">
        <v>2584.62</v>
      </c>
      <c r="E1728" s="31">
        <f t="shared" si="157"/>
        <v>-8.9761744473064085E-4</v>
      </c>
      <c r="G1728">
        <v>31.18</v>
      </c>
      <c r="H1728" s="35">
        <f t="shared" si="158"/>
        <v>2.6298909557408604E-2</v>
      </c>
      <c r="J1728">
        <v>59.887107999999998</v>
      </c>
      <c r="K1728" s="35">
        <f t="shared" si="159"/>
        <v>6.2770104043093815E-3</v>
      </c>
      <c r="M1728">
        <v>12.01</v>
      </c>
      <c r="N1728" s="35">
        <f t="shared" si="160"/>
        <v>4.2464612822647775E-2</v>
      </c>
      <c r="P1728">
        <v>98.688621999999995</v>
      </c>
      <c r="Q1728" s="35">
        <f t="shared" si="161"/>
        <v>3.1609743218422928E-2</v>
      </c>
    </row>
    <row r="1729" spans="1:17" x14ac:dyDescent="0.4">
      <c r="A1729" s="87">
        <v>43049</v>
      </c>
      <c r="B1729">
        <v>53.779778</v>
      </c>
      <c r="C1729" s="31">
        <f t="shared" si="156"/>
        <v>-3.2093847616850102E-3</v>
      </c>
      <c r="D1729">
        <v>2582.3000000000002</v>
      </c>
      <c r="E1729" s="31">
        <f t="shared" si="157"/>
        <v>9.836192541532601E-4</v>
      </c>
      <c r="G1729">
        <v>32</v>
      </c>
      <c r="H1729" s="35">
        <f t="shared" si="158"/>
        <v>1.4374968750000106E-2</v>
      </c>
      <c r="J1729">
        <v>60.263019999999997</v>
      </c>
      <c r="K1729" s="35">
        <f t="shared" si="159"/>
        <v>4.6386158543001137E-3</v>
      </c>
      <c r="M1729">
        <v>12.52</v>
      </c>
      <c r="N1729" s="35">
        <f t="shared" si="160"/>
        <v>-2.7955271565495179E-2</v>
      </c>
      <c r="P1729">
        <v>101.808144</v>
      </c>
      <c r="Q1729" s="35">
        <f t="shared" si="161"/>
        <v>1.6077171586587398E-2</v>
      </c>
    </row>
    <row r="1730" spans="1:17" x14ac:dyDescent="0.4">
      <c r="A1730" s="87">
        <v>43052</v>
      </c>
      <c r="B1730">
        <v>53.607177999999998</v>
      </c>
      <c r="C1730" s="31">
        <f t="shared" si="156"/>
        <v>1.2521270938754185E-3</v>
      </c>
      <c r="D1730">
        <v>2584.84</v>
      </c>
      <c r="E1730" s="31">
        <f t="shared" si="157"/>
        <v>-2.309620711533501E-3</v>
      </c>
      <c r="G1730">
        <v>32.459999000000003</v>
      </c>
      <c r="H1730" s="35">
        <f t="shared" si="158"/>
        <v>-4.9291437131591927E-3</v>
      </c>
      <c r="J1730">
        <v>60.542557000000002</v>
      </c>
      <c r="K1730" s="35">
        <f t="shared" si="159"/>
        <v>9.074922289787006E-3</v>
      </c>
      <c r="M1730">
        <v>12.17</v>
      </c>
      <c r="N1730" s="35">
        <f t="shared" si="160"/>
        <v>-1.6433853738701376E-3</v>
      </c>
      <c r="P1730">
        <v>103.444931</v>
      </c>
      <c r="Q1730" s="35">
        <f t="shared" si="161"/>
        <v>2.8481047563364868E-2</v>
      </c>
    </row>
    <row r="1731" spans="1:17" x14ac:dyDescent="0.4">
      <c r="A1731" s="87">
        <v>43053</v>
      </c>
      <c r="B1731">
        <v>53.674301</v>
      </c>
      <c r="C1731" s="31">
        <f t="shared" ref="C1731:C1794" si="162">(B1732-B1731)/B1731</f>
        <v>1.1611255077173758E-2</v>
      </c>
      <c r="D1731">
        <v>2578.87</v>
      </c>
      <c r="E1731" s="31">
        <f t="shared" ref="E1731:E1794" si="163">(D1732-D1731)/D1731</f>
        <v>-5.5256759743608636E-3</v>
      </c>
      <c r="G1731">
        <v>32.299999</v>
      </c>
      <c r="H1731" s="35">
        <f t="shared" ref="H1731:H1794" si="164">(G1732-G1731)/G1731</f>
        <v>4.3343654592682985E-3</v>
      </c>
      <c r="J1731">
        <v>61.091976000000003</v>
      </c>
      <c r="K1731" s="35">
        <f t="shared" ref="K1731:K1794" si="165">(J1732-J1731)/J1731</f>
        <v>1.1552302711570407E-2</v>
      </c>
      <c r="M1731">
        <v>12.15</v>
      </c>
      <c r="N1731" s="35">
        <f t="shared" ref="N1731:N1794" si="166">(M1732-M1731)/M1731</f>
        <v>2.1399176954732493E-2</v>
      </c>
      <c r="P1731">
        <v>106.39115099999999</v>
      </c>
      <c r="Q1731" s="35">
        <f t="shared" ref="Q1731:Q1794" si="167">(P1732-P1731)/P1731</f>
        <v>-7.4208427353134642E-3</v>
      </c>
    </row>
    <row r="1732" spans="1:17" x14ac:dyDescent="0.4">
      <c r="A1732" s="87">
        <v>43054</v>
      </c>
      <c r="B1732">
        <v>54.297527000000002</v>
      </c>
      <c r="C1732" s="31">
        <f t="shared" si="162"/>
        <v>1.0594957667224869E-2</v>
      </c>
      <c r="D1732">
        <v>2564.62</v>
      </c>
      <c r="E1732" s="31">
        <f t="shared" si="163"/>
        <v>8.1961460177336146E-3</v>
      </c>
      <c r="G1732">
        <v>32.439999</v>
      </c>
      <c r="H1732" s="35">
        <f t="shared" si="164"/>
        <v>1.1097410946282688E-2</v>
      </c>
      <c r="J1732">
        <v>61.797728999999997</v>
      </c>
      <c r="K1732" s="35">
        <f t="shared" si="165"/>
        <v>2.0338158381192326E-2</v>
      </c>
      <c r="M1732">
        <v>12.41</v>
      </c>
      <c r="N1732" s="35">
        <f t="shared" si="166"/>
        <v>2.8203062046736473E-2</v>
      </c>
      <c r="P1732">
        <v>105.60163900000001</v>
      </c>
      <c r="Q1732" s="35">
        <f t="shared" si="167"/>
        <v>-6.9292769215448316E-3</v>
      </c>
    </row>
    <row r="1733" spans="1:17" x14ac:dyDescent="0.4">
      <c r="A1733" s="87">
        <v>43055</v>
      </c>
      <c r="B1733">
        <v>54.872807000000002</v>
      </c>
      <c r="C1733" s="31">
        <f t="shared" si="162"/>
        <v>3.4247983705298711E-2</v>
      </c>
      <c r="D1733">
        <v>2585.64</v>
      </c>
      <c r="E1733" s="31">
        <f t="shared" si="163"/>
        <v>-2.626042295137747E-3</v>
      </c>
      <c r="G1733">
        <v>32.799999</v>
      </c>
      <c r="H1733" s="35">
        <f t="shared" si="164"/>
        <v>2.5000000762195156E-2</v>
      </c>
      <c r="J1733">
        <v>63.054580999999999</v>
      </c>
      <c r="K1733" s="35">
        <f t="shared" si="165"/>
        <v>1.8859137292499009E-2</v>
      </c>
      <c r="M1733">
        <v>12.76</v>
      </c>
      <c r="N1733" s="35">
        <f t="shared" si="166"/>
        <v>2.5078369905956136E-2</v>
      </c>
      <c r="P1733">
        <v>104.869896</v>
      </c>
      <c r="Q1733" s="35">
        <f t="shared" si="167"/>
        <v>4.6823256122996114E-3</v>
      </c>
    </row>
    <row r="1734" spans="1:17" x14ac:dyDescent="0.4">
      <c r="A1734" s="87">
        <v>43056</v>
      </c>
      <c r="B1734">
        <v>56.752090000000003</v>
      </c>
      <c r="C1734" s="31">
        <f t="shared" si="162"/>
        <v>1.0134957144308629E-3</v>
      </c>
      <c r="D1734">
        <v>2578.85</v>
      </c>
      <c r="E1734" s="31">
        <f t="shared" si="163"/>
        <v>1.2757624522558365E-3</v>
      </c>
      <c r="G1734">
        <v>33.619999</v>
      </c>
      <c r="H1734" s="35">
        <f t="shared" si="164"/>
        <v>2.6769780689167603E-3</v>
      </c>
      <c r="J1734">
        <v>64.243735999999998</v>
      </c>
      <c r="K1734" s="35">
        <f t="shared" si="165"/>
        <v>2.0917868163831493E-2</v>
      </c>
      <c r="M1734">
        <v>13.08</v>
      </c>
      <c r="N1734" s="35">
        <f t="shared" si="166"/>
        <v>2.752293577981647E-2</v>
      </c>
      <c r="P1734">
        <v>105.36093099999999</v>
      </c>
      <c r="Q1734" s="35">
        <f t="shared" si="167"/>
        <v>-8.6812539650015005E-3</v>
      </c>
    </row>
    <row r="1735" spans="1:17" x14ac:dyDescent="0.4">
      <c r="A1735" s="87">
        <v>43059</v>
      </c>
      <c r="B1735">
        <v>56.809607999999997</v>
      </c>
      <c r="C1735" s="31">
        <f t="shared" si="162"/>
        <v>2.3629805718780083E-3</v>
      </c>
      <c r="D1735">
        <v>2582.14</v>
      </c>
      <c r="E1735" s="31">
        <f t="shared" si="163"/>
        <v>6.5410860758906677E-3</v>
      </c>
      <c r="G1735">
        <v>33.709999000000003</v>
      </c>
      <c r="H1735" s="35">
        <f t="shared" si="164"/>
        <v>-1.5722308386897418E-2</v>
      </c>
      <c r="J1735">
        <v>65.587577999999993</v>
      </c>
      <c r="K1735" s="35">
        <f t="shared" si="165"/>
        <v>3.9801286761954368E-3</v>
      </c>
      <c r="M1735">
        <v>13.44</v>
      </c>
      <c r="N1735" s="35">
        <f t="shared" si="166"/>
        <v>-4.3898809523809514E-2</v>
      </c>
      <c r="P1735">
        <v>104.44626599999999</v>
      </c>
      <c r="Q1735" s="35">
        <f t="shared" si="167"/>
        <v>1.5210098559196011E-2</v>
      </c>
    </row>
    <row r="1736" spans="1:17" x14ac:dyDescent="0.4">
      <c r="A1736" s="87">
        <v>43060</v>
      </c>
      <c r="B1736">
        <v>56.943848000000003</v>
      </c>
      <c r="C1736" s="31">
        <f t="shared" si="162"/>
        <v>-5.388044727851986E-3</v>
      </c>
      <c r="D1736">
        <v>2599.0300000000002</v>
      </c>
      <c r="E1736" s="31">
        <f t="shared" si="163"/>
        <v>-7.5027991212116545E-4</v>
      </c>
      <c r="G1736">
        <v>33.18</v>
      </c>
      <c r="H1736" s="35">
        <f t="shared" si="164"/>
        <v>1.4767872212176007E-2</v>
      </c>
      <c r="J1736">
        <v>65.848624999999998</v>
      </c>
      <c r="K1736" s="35">
        <f t="shared" si="165"/>
        <v>2.495800026196406E-3</v>
      </c>
      <c r="M1736">
        <v>12.85</v>
      </c>
      <c r="N1736" s="35">
        <f t="shared" si="166"/>
        <v>1.8677042801556437E-2</v>
      </c>
      <c r="P1736">
        <v>106.034904</v>
      </c>
      <c r="Q1736" s="35">
        <f t="shared" si="167"/>
        <v>-1.9340688043627569E-2</v>
      </c>
    </row>
    <row r="1737" spans="1:17" x14ac:dyDescent="0.4">
      <c r="A1737" s="87">
        <v>43061</v>
      </c>
      <c r="B1737">
        <v>56.637031999999998</v>
      </c>
      <c r="C1737" s="31">
        <f t="shared" si="162"/>
        <v>4.2322839233525384E-3</v>
      </c>
      <c r="D1737">
        <v>2597.08</v>
      </c>
      <c r="E1737" s="31">
        <f t="shared" si="163"/>
        <v>2.0561553744975689E-3</v>
      </c>
      <c r="G1737">
        <v>33.669998</v>
      </c>
      <c r="H1737" s="35">
        <f t="shared" si="164"/>
        <v>-3.8609149902534305E-3</v>
      </c>
      <c r="J1737">
        <v>66.012969999999996</v>
      </c>
      <c r="K1737" s="35">
        <f t="shared" si="165"/>
        <v>8.7894848542654927E-4</v>
      </c>
      <c r="M1737">
        <v>13.09</v>
      </c>
      <c r="N1737" s="35">
        <f t="shared" si="166"/>
        <v>-7.639419404125259E-3</v>
      </c>
      <c r="P1737">
        <v>103.984116</v>
      </c>
      <c r="Q1737" s="35">
        <f t="shared" si="167"/>
        <v>-5.1852631030685813E-3</v>
      </c>
    </row>
    <row r="1738" spans="1:17" x14ac:dyDescent="0.4">
      <c r="A1738" s="87">
        <v>43063</v>
      </c>
      <c r="B1738">
        <v>56.876736000000001</v>
      </c>
      <c r="C1738" s="31">
        <f t="shared" si="162"/>
        <v>5.2259855417862858E-3</v>
      </c>
      <c r="D1738">
        <v>2602.42</v>
      </c>
      <c r="E1738" s="31">
        <f t="shared" si="163"/>
        <v>-3.8425772934422574E-4</v>
      </c>
      <c r="G1738">
        <v>33.540000999999997</v>
      </c>
      <c r="H1738" s="35">
        <f t="shared" si="164"/>
        <v>3.4287357355773596E-2</v>
      </c>
      <c r="J1738">
        <v>66.070992000000004</v>
      </c>
      <c r="K1738" s="35">
        <f t="shared" si="165"/>
        <v>8.7770742113272996E-4</v>
      </c>
      <c r="M1738">
        <v>12.99</v>
      </c>
      <c r="N1738" s="35">
        <f t="shared" si="166"/>
        <v>-2.386451116243268E-2</v>
      </c>
      <c r="P1738">
        <v>103.444931</v>
      </c>
      <c r="Q1738" s="35">
        <f t="shared" si="167"/>
        <v>-5.2122128632866036E-3</v>
      </c>
    </row>
    <row r="1739" spans="1:17" x14ac:dyDescent="0.4">
      <c r="A1739" s="87">
        <v>43066</v>
      </c>
      <c r="B1739">
        <v>57.173972999999997</v>
      </c>
      <c r="C1739" s="31">
        <f t="shared" si="162"/>
        <v>-8.3861585060729512E-4</v>
      </c>
      <c r="D1739">
        <v>2601.42</v>
      </c>
      <c r="E1739" s="31">
        <f t="shared" si="163"/>
        <v>9.8484673755102562E-3</v>
      </c>
      <c r="G1739">
        <v>34.689999</v>
      </c>
      <c r="H1739" s="35">
        <f t="shared" si="164"/>
        <v>-2.3060825109854671E-3</v>
      </c>
      <c r="J1739">
        <v>66.128983000000005</v>
      </c>
      <c r="K1739" s="35">
        <f t="shared" si="165"/>
        <v>7.6025061507448534E-3</v>
      </c>
      <c r="M1739">
        <v>12.68</v>
      </c>
      <c r="N1739" s="35">
        <f t="shared" si="166"/>
        <v>1.5772870662460654E-2</v>
      </c>
      <c r="P1739">
        <v>102.905754</v>
      </c>
      <c r="Q1739" s="35">
        <f t="shared" si="167"/>
        <v>-5.5201383588327196E-3</v>
      </c>
    </row>
    <row r="1740" spans="1:17" x14ac:dyDescent="0.4">
      <c r="A1740" s="87">
        <v>43067</v>
      </c>
      <c r="B1740">
        <v>57.126026000000003</v>
      </c>
      <c r="C1740" s="31">
        <f t="shared" si="162"/>
        <v>1.3091668585523407E-2</v>
      </c>
      <c r="D1740">
        <v>2627.04</v>
      </c>
      <c r="E1740" s="31">
        <f t="shared" si="163"/>
        <v>-3.6923685973559592E-4</v>
      </c>
      <c r="G1740">
        <v>34.610000999999997</v>
      </c>
      <c r="H1740" s="35">
        <f t="shared" si="164"/>
        <v>-1.444669129018435E-3</v>
      </c>
      <c r="J1740">
        <v>66.631729000000007</v>
      </c>
      <c r="K1740" s="35">
        <f t="shared" si="165"/>
        <v>1.9733091422556252E-2</v>
      </c>
      <c r="M1740">
        <v>12.88</v>
      </c>
      <c r="N1740" s="35">
        <f t="shared" si="166"/>
        <v>5.3571428571428527E-2</v>
      </c>
      <c r="P1740">
        <v>102.3377</v>
      </c>
      <c r="Q1740" s="35">
        <f t="shared" si="167"/>
        <v>-1.2889375078783273E-2</v>
      </c>
    </row>
    <row r="1741" spans="1:17" x14ac:dyDescent="0.4">
      <c r="A1741" s="87">
        <v>43068</v>
      </c>
      <c r="B1741">
        <v>57.873900999999996</v>
      </c>
      <c r="C1741" s="31">
        <f t="shared" si="162"/>
        <v>9.9391952168570506E-4</v>
      </c>
      <c r="D1741">
        <v>2626.07</v>
      </c>
      <c r="E1741" s="31">
        <f t="shared" si="163"/>
        <v>8.1909469282996118E-3</v>
      </c>
      <c r="G1741">
        <v>34.560001</v>
      </c>
      <c r="H1741" s="35">
        <f t="shared" si="164"/>
        <v>1.562491274233469E-2</v>
      </c>
      <c r="J1741">
        <v>67.946579</v>
      </c>
      <c r="K1741" s="35">
        <f t="shared" si="165"/>
        <v>4.2690891030742123E-4</v>
      </c>
      <c r="M1741">
        <v>13.57</v>
      </c>
      <c r="N1741" s="35">
        <f t="shared" si="166"/>
        <v>-2.0633750921149677E-2</v>
      </c>
      <c r="P1741">
        <v>101.018631</v>
      </c>
      <c r="Q1741" s="35">
        <f t="shared" si="167"/>
        <v>-4.5748293698416632E-3</v>
      </c>
    </row>
    <row r="1742" spans="1:17" x14ac:dyDescent="0.4">
      <c r="A1742" s="87">
        <v>43069</v>
      </c>
      <c r="B1742">
        <v>57.931423000000002</v>
      </c>
      <c r="C1742" s="31">
        <f t="shared" si="162"/>
        <v>-5.645985944450255E-3</v>
      </c>
      <c r="D1742">
        <v>2647.58</v>
      </c>
      <c r="E1742" s="31">
        <f t="shared" si="163"/>
        <v>-2.0244902892453212E-3</v>
      </c>
      <c r="G1742">
        <v>35.099997999999999</v>
      </c>
      <c r="H1742" s="35">
        <f t="shared" si="164"/>
        <v>9.9715960097775773E-3</v>
      </c>
      <c r="J1742">
        <v>67.975586000000007</v>
      </c>
      <c r="K1742" s="35">
        <f t="shared" si="165"/>
        <v>-5.9736005806557257E-3</v>
      </c>
      <c r="M1742">
        <v>13.29</v>
      </c>
      <c r="N1742" s="35">
        <f t="shared" si="166"/>
        <v>-1.0534236267870489E-2</v>
      </c>
      <c r="P1742">
        <v>100.556488</v>
      </c>
      <c r="Q1742" s="35">
        <f t="shared" si="167"/>
        <v>1.5320045783620113E-3</v>
      </c>
    </row>
    <row r="1743" spans="1:17" x14ac:dyDescent="0.4">
      <c r="A1743" s="87">
        <v>43070</v>
      </c>
      <c r="B1743">
        <v>57.604343</v>
      </c>
      <c r="C1743" s="31">
        <f t="shared" si="162"/>
        <v>3.6739590971465227E-3</v>
      </c>
      <c r="D1743">
        <v>2642.22</v>
      </c>
      <c r="E1743" s="31">
        <f t="shared" si="163"/>
        <v>-1.0521455442770646E-3</v>
      </c>
      <c r="G1743">
        <v>35.450001</v>
      </c>
      <c r="H1743" s="35">
        <f t="shared" si="164"/>
        <v>-7.616389065828252E-3</v>
      </c>
      <c r="J1743">
        <v>67.569526999999994</v>
      </c>
      <c r="K1743" s="35">
        <f t="shared" si="165"/>
        <v>-3.1477651160705532E-3</v>
      </c>
      <c r="M1743">
        <v>13.15</v>
      </c>
      <c r="N1743" s="35">
        <f t="shared" si="166"/>
        <v>1.5209125475285117E-2</v>
      </c>
      <c r="P1743">
        <v>100.71054100000001</v>
      </c>
      <c r="Q1743" s="35">
        <f t="shared" si="167"/>
        <v>1.5295816949289988E-3</v>
      </c>
    </row>
    <row r="1744" spans="1:17" x14ac:dyDescent="0.4">
      <c r="A1744" s="87">
        <v>43073</v>
      </c>
      <c r="B1744">
        <v>57.815978999999999</v>
      </c>
      <c r="C1744" s="31">
        <f t="shared" si="162"/>
        <v>5.3245141797218527E-3</v>
      </c>
      <c r="D1744">
        <v>2639.44</v>
      </c>
      <c r="E1744" s="31">
        <f t="shared" si="163"/>
        <v>-3.7394295759706191E-3</v>
      </c>
      <c r="G1744">
        <v>35.18</v>
      </c>
      <c r="H1744" s="35">
        <f t="shared" si="164"/>
        <v>-2.2455969300738961E-2</v>
      </c>
      <c r="J1744">
        <v>67.356834000000006</v>
      </c>
      <c r="K1744" s="35">
        <f t="shared" si="165"/>
        <v>-1.0477763845016995E-2</v>
      </c>
      <c r="M1744">
        <v>13.35</v>
      </c>
      <c r="N1744" s="35">
        <f t="shared" si="166"/>
        <v>-2.5468164794007479E-2</v>
      </c>
      <c r="P1744">
        <v>100.864586</v>
      </c>
      <c r="Q1744" s="35">
        <f t="shared" si="167"/>
        <v>-2.1000730623135619E-3</v>
      </c>
    </row>
    <row r="1745" spans="1:17" x14ac:dyDescent="0.4">
      <c r="A1745" s="87">
        <v>43074</v>
      </c>
      <c r="B1745">
        <v>58.123821</v>
      </c>
      <c r="C1745" s="31">
        <f t="shared" si="162"/>
        <v>-1.1585559731181496E-2</v>
      </c>
      <c r="D1745">
        <v>2629.57</v>
      </c>
      <c r="E1745" s="31">
        <f t="shared" si="163"/>
        <v>-1.1408709408769566E-4</v>
      </c>
      <c r="G1745">
        <v>34.389999000000003</v>
      </c>
      <c r="H1745" s="35">
        <f t="shared" si="164"/>
        <v>1.4539110629226828E-2</v>
      </c>
      <c r="J1745">
        <v>66.651084999999995</v>
      </c>
      <c r="K1745" s="35">
        <f t="shared" si="165"/>
        <v>9.4281285893547239E-3</v>
      </c>
      <c r="M1745">
        <v>13.01</v>
      </c>
      <c r="N1745" s="35">
        <f t="shared" si="166"/>
        <v>-9.2236740968485182E-3</v>
      </c>
      <c r="P1745">
        <v>100.65276299999999</v>
      </c>
      <c r="Q1745" s="35">
        <f t="shared" si="167"/>
        <v>1.0043996507080559E-2</v>
      </c>
    </row>
    <row r="1746" spans="1:17" x14ac:dyDescent="0.4">
      <c r="A1746" s="87">
        <v>43075</v>
      </c>
      <c r="B1746">
        <v>57.450423999999998</v>
      </c>
      <c r="C1746" s="31">
        <f t="shared" si="162"/>
        <v>1.4735574449372303E-2</v>
      </c>
      <c r="D1746">
        <v>2629.27</v>
      </c>
      <c r="E1746" s="31">
        <f t="shared" si="163"/>
        <v>2.9323728639508444E-3</v>
      </c>
      <c r="G1746">
        <v>34.889999000000003</v>
      </c>
      <c r="H1746" s="35">
        <f t="shared" si="164"/>
        <v>1.3757524040055055E-2</v>
      </c>
      <c r="J1746">
        <v>67.279480000000007</v>
      </c>
      <c r="K1746" s="35">
        <f t="shared" si="165"/>
        <v>-1.4344641189267785E-4</v>
      </c>
      <c r="M1746">
        <v>12.89</v>
      </c>
      <c r="N1746" s="35">
        <f t="shared" si="166"/>
        <v>3.0256012412722945E-2</v>
      </c>
      <c r="P1746">
        <v>101.663719</v>
      </c>
      <c r="Q1746" s="35">
        <f t="shared" si="167"/>
        <v>7.9553355705981807E-3</v>
      </c>
    </row>
    <row r="1747" spans="1:17" x14ac:dyDescent="0.4">
      <c r="A1747" s="87">
        <v>43076</v>
      </c>
      <c r="B1747">
        <v>58.296989000000004</v>
      </c>
      <c r="C1747" s="31">
        <f t="shared" si="162"/>
        <v>1.1551162616649013E-2</v>
      </c>
      <c r="D1747">
        <v>2636.98</v>
      </c>
      <c r="E1747" s="31">
        <f t="shared" si="163"/>
        <v>5.5062988721947008E-3</v>
      </c>
      <c r="G1747">
        <v>35.369999</v>
      </c>
      <c r="H1747" s="35">
        <f t="shared" si="164"/>
        <v>7.6335880020806084E-3</v>
      </c>
      <c r="J1747">
        <v>67.269829000000001</v>
      </c>
      <c r="K1747" s="35">
        <f t="shared" si="165"/>
        <v>-6.467475931892233E-3</v>
      </c>
      <c r="M1747">
        <v>13.28</v>
      </c>
      <c r="N1747" s="35">
        <f t="shared" si="166"/>
        <v>2.6355421686747097E-2</v>
      </c>
      <c r="P1747">
        <v>102.472488</v>
      </c>
      <c r="Q1747" s="35">
        <f t="shared" si="167"/>
        <v>9.4034996007908217E-5</v>
      </c>
    </row>
    <row r="1748" spans="1:17" x14ac:dyDescent="0.4">
      <c r="A1748" s="87">
        <v>43077</v>
      </c>
      <c r="B1748">
        <v>58.970387000000002</v>
      </c>
      <c r="C1748" s="31">
        <f t="shared" si="162"/>
        <v>9.9510623866178958E-3</v>
      </c>
      <c r="D1748">
        <v>2651.5</v>
      </c>
      <c r="E1748" s="31">
        <f t="shared" si="163"/>
        <v>3.2019611540636552E-3</v>
      </c>
      <c r="G1748">
        <v>35.639999000000003</v>
      </c>
      <c r="H1748" s="35">
        <f t="shared" si="164"/>
        <v>2.2446689743173032E-2</v>
      </c>
      <c r="J1748">
        <v>66.834762999999995</v>
      </c>
      <c r="K1748" s="35">
        <f t="shared" si="165"/>
        <v>-1.2295891585640838E-2</v>
      </c>
      <c r="M1748">
        <v>13.63</v>
      </c>
      <c r="N1748" s="35">
        <f t="shared" si="166"/>
        <v>-9.537784299339748E-3</v>
      </c>
      <c r="P1748">
        <v>102.482124</v>
      </c>
      <c r="Q1748" s="35">
        <f t="shared" si="167"/>
        <v>-2.7903139478256692E-2</v>
      </c>
    </row>
    <row r="1749" spans="1:17" x14ac:dyDescent="0.4">
      <c r="A1749" s="87">
        <v>43080</v>
      </c>
      <c r="B1749">
        <v>59.557205000000003</v>
      </c>
      <c r="C1749" s="31">
        <f t="shared" si="162"/>
        <v>4.1995758531649333E-3</v>
      </c>
      <c r="D1749">
        <v>2659.99</v>
      </c>
      <c r="E1749" s="31">
        <f t="shared" si="163"/>
        <v>1.5488780033008943E-3</v>
      </c>
      <c r="G1749">
        <v>36.439999</v>
      </c>
      <c r="H1749" s="35">
        <f t="shared" si="164"/>
        <v>-3.5674534458686592E-3</v>
      </c>
      <c r="J1749">
        <v>66.012969999999996</v>
      </c>
      <c r="K1749" s="35">
        <f t="shared" si="165"/>
        <v>-1.0250258396189565E-3</v>
      </c>
      <c r="M1749">
        <v>13.5</v>
      </c>
      <c r="N1749" s="35">
        <f t="shared" si="166"/>
        <v>6.6666666666666558E-3</v>
      </c>
      <c r="P1749">
        <v>99.622551000000001</v>
      </c>
      <c r="Q1749" s="35">
        <f t="shared" si="167"/>
        <v>-1.449693854958599E-2</v>
      </c>
    </row>
    <row r="1750" spans="1:17" x14ac:dyDescent="0.4">
      <c r="A1750" s="87">
        <v>43081</v>
      </c>
      <c r="B1750">
        <v>59.807319999999997</v>
      </c>
      <c r="C1750" s="31">
        <f t="shared" si="162"/>
        <v>3.4260906524485643E-2</v>
      </c>
      <c r="D1750">
        <v>2664.11</v>
      </c>
      <c r="E1750" s="31">
        <f t="shared" si="163"/>
        <v>-4.7295344411462672E-4</v>
      </c>
      <c r="G1750">
        <v>36.310001</v>
      </c>
      <c r="H1750" s="35">
        <f t="shared" si="164"/>
        <v>1.0740842447236523E-2</v>
      </c>
      <c r="J1750">
        <v>65.945305000000005</v>
      </c>
      <c r="K1750" s="35">
        <f t="shared" si="165"/>
        <v>1.290125202999658E-2</v>
      </c>
      <c r="M1750">
        <v>13.59</v>
      </c>
      <c r="N1750" s="35">
        <f t="shared" si="166"/>
        <v>2.2075055187637501E-3</v>
      </c>
      <c r="P1750">
        <v>98.178329000000005</v>
      </c>
      <c r="Q1750" s="35">
        <f t="shared" si="167"/>
        <v>-2.4124774011992065E-2</v>
      </c>
    </row>
    <row r="1751" spans="1:17" x14ac:dyDescent="0.4">
      <c r="A1751" s="87">
        <v>43082</v>
      </c>
      <c r="B1751">
        <v>61.856372999999998</v>
      </c>
      <c r="C1751" s="31">
        <f t="shared" si="162"/>
        <v>3.5770606854043157E-3</v>
      </c>
      <c r="D1751">
        <v>2662.85</v>
      </c>
      <c r="E1751" s="31">
        <f t="shared" si="163"/>
        <v>-4.070826370242293E-3</v>
      </c>
      <c r="G1751">
        <v>36.700001</v>
      </c>
      <c r="H1751" s="35">
        <f t="shared" si="164"/>
        <v>5.9944685015131012E-3</v>
      </c>
      <c r="J1751">
        <v>66.796081999999998</v>
      </c>
      <c r="K1751" s="35">
        <f t="shared" si="165"/>
        <v>-6.947158966599325E-3</v>
      </c>
      <c r="M1751">
        <v>13.62</v>
      </c>
      <c r="N1751" s="35">
        <f t="shared" si="166"/>
        <v>1.4684287812041195E-2</v>
      </c>
      <c r="P1751">
        <v>95.809798999999998</v>
      </c>
      <c r="Q1751" s="35">
        <f t="shared" si="167"/>
        <v>-3.1152241536379511E-3</v>
      </c>
    </row>
    <row r="1752" spans="1:17" x14ac:dyDescent="0.4">
      <c r="A1752" s="87">
        <v>43083</v>
      </c>
      <c r="B1752">
        <v>62.077637000000003</v>
      </c>
      <c r="C1752" s="31">
        <f t="shared" si="162"/>
        <v>4.0288099239344233E-3</v>
      </c>
      <c r="D1752">
        <v>2652.01</v>
      </c>
      <c r="E1752" s="31">
        <f t="shared" si="163"/>
        <v>8.9743251345205059E-3</v>
      </c>
      <c r="G1752">
        <v>36.919998</v>
      </c>
      <c r="H1752" s="35">
        <f t="shared" si="164"/>
        <v>3.2773647495863908E-2</v>
      </c>
      <c r="J1752">
        <v>66.332038999999995</v>
      </c>
      <c r="K1752" s="35">
        <f t="shared" si="165"/>
        <v>2.1862662777485373E-2</v>
      </c>
      <c r="M1752">
        <v>13.82</v>
      </c>
      <c r="N1752" s="35">
        <f t="shared" si="166"/>
        <v>9.7684515195368998E-2</v>
      </c>
      <c r="P1752">
        <v>95.511330000000001</v>
      </c>
      <c r="Q1752" s="35">
        <f t="shared" si="167"/>
        <v>2.1975801195523129E-2</v>
      </c>
    </row>
    <row r="1753" spans="1:17" x14ac:dyDescent="0.4">
      <c r="A1753" s="87">
        <v>43084</v>
      </c>
      <c r="B1753">
        <v>62.327736000000002</v>
      </c>
      <c r="C1753" s="31">
        <f t="shared" si="162"/>
        <v>3.0883521904269016E-4</v>
      </c>
      <c r="D1753">
        <v>2675.81</v>
      </c>
      <c r="E1753" s="31">
        <f t="shared" si="163"/>
        <v>5.3628620866204664E-3</v>
      </c>
      <c r="G1753">
        <v>38.130001</v>
      </c>
      <c r="H1753" s="35">
        <f t="shared" si="164"/>
        <v>-4.1961708839188486E-3</v>
      </c>
      <c r="J1753">
        <v>67.782234000000003</v>
      </c>
      <c r="K1753" s="35">
        <f t="shared" si="165"/>
        <v>1.5404272452867141E-2</v>
      </c>
      <c r="M1753">
        <v>15.17</v>
      </c>
      <c r="N1753" s="35">
        <f t="shared" si="166"/>
        <v>3.164139749505606E-2</v>
      </c>
      <c r="P1753">
        <v>97.610268000000005</v>
      </c>
      <c r="Q1753" s="35">
        <f t="shared" si="167"/>
        <v>8.3842613770919432E-3</v>
      </c>
    </row>
    <row r="1754" spans="1:17" x14ac:dyDescent="0.4">
      <c r="A1754" s="87">
        <v>43087</v>
      </c>
      <c r="B1754">
        <v>62.346984999999997</v>
      </c>
      <c r="C1754" s="31">
        <f t="shared" si="162"/>
        <v>-8.7949080456737258E-3</v>
      </c>
      <c r="D1754">
        <v>2690.16</v>
      </c>
      <c r="E1754" s="31">
        <f t="shared" si="163"/>
        <v>-3.2302911350997913E-3</v>
      </c>
      <c r="G1754">
        <v>37.970001000000003</v>
      </c>
      <c r="H1754" s="35">
        <f t="shared" si="164"/>
        <v>-9.481169094517709E-3</v>
      </c>
      <c r="J1754">
        <v>68.826369999999997</v>
      </c>
      <c r="K1754" s="35">
        <f t="shared" si="165"/>
        <v>-1.6855748748626114E-3</v>
      </c>
      <c r="M1754">
        <v>15.65</v>
      </c>
      <c r="N1754" s="35">
        <f t="shared" si="166"/>
        <v>-1.4057507987220488E-2</v>
      </c>
      <c r="P1754">
        <v>98.428657999999999</v>
      </c>
      <c r="Q1754" s="35">
        <f t="shared" si="167"/>
        <v>-9.7827199879164107E-5</v>
      </c>
    </row>
    <row r="1755" spans="1:17" x14ac:dyDescent="0.4">
      <c r="A1755" s="87">
        <v>43088</v>
      </c>
      <c r="B1755">
        <v>61.798648999999997</v>
      </c>
      <c r="C1755" s="31">
        <f t="shared" si="162"/>
        <v>-1.0118247083362562E-2</v>
      </c>
      <c r="D1755">
        <v>2681.47</v>
      </c>
      <c r="E1755" s="31">
        <f t="shared" si="163"/>
        <v>-8.2790409737934793E-4</v>
      </c>
      <c r="G1755">
        <v>37.610000999999997</v>
      </c>
      <c r="H1755" s="35">
        <f t="shared" si="164"/>
        <v>-7.9763358687484631E-4</v>
      </c>
      <c r="J1755">
        <v>68.710357999999999</v>
      </c>
      <c r="K1755" s="35">
        <f t="shared" si="165"/>
        <v>3.6583276134292148E-3</v>
      </c>
      <c r="M1755">
        <v>15.43</v>
      </c>
      <c r="N1755" s="35">
        <f t="shared" si="166"/>
        <v>-1.6850291639662982E-2</v>
      </c>
      <c r="P1755">
        <v>98.419028999999995</v>
      </c>
      <c r="Q1755" s="35">
        <f t="shared" si="167"/>
        <v>-1.0174048760428156E-2</v>
      </c>
    </row>
    <row r="1756" spans="1:17" x14ac:dyDescent="0.4">
      <c r="A1756" s="87">
        <v>43089</v>
      </c>
      <c r="B1756">
        <v>61.173355000000001</v>
      </c>
      <c r="C1756" s="31">
        <f t="shared" si="162"/>
        <v>1.8556297917614629E-2</v>
      </c>
      <c r="D1756">
        <v>2679.25</v>
      </c>
      <c r="E1756" s="31">
        <f t="shared" si="163"/>
        <v>1.9856303069889572E-3</v>
      </c>
      <c r="G1756">
        <v>37.580002</v>
      </c>
      <c r="H1756" s="35">
        <f t="shared" si="164"/>
        <v>1.7030307768477582E-2</v>
      </c>
      <c r="J1756">
        <v>68.961723000000006</v>
      </c>
      <c r="K1756" s="35">
        <f t="shared" si="165"/>
        <v>-2.9441404763045857E-3</v>
      </c>
      <c r="M1756">
        <v>15.17</v>
      </c>
      <c r="N1756" s="35">
        <f t="shared" si="166"/>
        <v>2.2412656558998014E-2</v>
      </c>
      <c r="P1756">
        <v>97.417709000000002</v>
      </c>
      <c r="Q1756" s="35">
        <f t="shared" si="167"/>
        <v>-6.3254515665114534E-3</v>
      </c>
    </row>
    <row r="1757" spans="1:17" x14ac:dyDescent="0.4">
      <c r="A1757" s="87">
        <v>43090</v>
      </c>
      <c r="B1757">
        <v>62.308506000000001</v>
      </c>
      <c r="C1757" s="31">
        <f t="shared" si="162"/>
        <v>-2.2849978139421339E-2</v>
      </c>
      <c r="D1757">
        <v>2684.57</v>
      </c>
      <c r="E1757" s="31">
        <f t="shared" si="163"/>
        <v>-4.5817393474560848E-4</v>
      </c>
      <c r="G1757">
        <v>38.220001000000003</v>
      </c>
      <c r="H1757" s="35">
        <f t="shared" si="164"/>
        <v>2.6164049550913625E-3</v>
      </c>
      <c r="J1757">
        <v>68.758690000000001</v>
      </c>
      <c r="K1757" s="35">
        <f t="shared" si="165"/>
        <v>6.7489651126279495E-3</v>
      </c>
      <c r="M1757">
        <v>15.51</v>
      </c>
      <c r="N1757" s="35">
        <f t="shared" si="166"/>
        <v>-6.4474532559637566E-4</v>
      </c>
      <c r="P1757">
        <v>96.801497999999995</v>
      </c>
      <c r="Q1757" s="35">
        <f t="shared" si="167"/>
        <v>4.9732701450548394E-4</v>
      </c>
    </row>
    <row r="1758" spans="1:17" x14ac:dyDescent="0.4">
      <c r="A1758" s="87">
        <v>43091</v>
      </c>
      <c r="B1758">
        <v>60.884757999999998</v>
      </c>
      <c r="C1758" s="31">
        <f t="shared" si="162"/>
        <v>5.6880738525724138E-3</v>
      </c>
      <c r="D1758">
        <v>2683.34</v>
      </c>
      <c r="E1758" s="31">
        <f t="shared" si="163"/>
        <v>-1.0583824636461073E-3</v>
      </c>
      <c r="G1758">
        <v>38.32</v>
      </c>
      <c r="H1758" s="35">
        <f t="shared" si="164"/>
        <v>8.87265135699364E-3</v>
      </c>
      <c r="J1758">
        <v>69.222740000000002</v>
      </c>
      <c r="K1758" s="35">
        <f t="shared" si="165"/>
        <v>5.1677671239248402E-3</v>
      </c>
      <c r="M1758">
        <v>15.5</v>
      </c>
      <c r="N1758" s="35">
        <f t="shared" si="166"/>
        <v>1.0322580645161299E-2</v>
      </c>
      <c r="P1758">
        <v>96.849639999999994</v>
      </c>
      <c r="Q1758" s="35">
        <f t="shared" si="167"/>
        <v>5.6666498708721046E-3</v>
      </c>
    </row>
    <row r="1759" spans="1:17" x14ac:dyDescent="0.4">
      <c r="A1759" s="87">
        <v>43095</v>
      </c>
      <c r="B1759">
        <v>61.231074999999997</v>
      </c>
      <c r="C1759" s="31">
        <f t="shared" si="162"/>
        <v>-1.0997700105706104E-2</v>
      </c>
      <c r="D1759">
        <v>2680.5</v>
      </c>
      <c r="E1759" s="31">
        <f t="shared" si="163"/>
        <v>7.9089722066774519E-4</v>
      </c>
      <c r="G1759">
        <v>38.659999999999997</v>
      </c>
      <c r="H1759" s="35">
        <f t="shared" si="164"/>
        <v>-5.6906621831349291E-3</v>
      </c>
      <c r="J1759">
        <v>69.580466999999999</v>
      </c>
      <c r="K1759" s="35">
        <f t="shared" si="165"/>
        <v>-6.1136698033372244E-3</v>
      </c>
      <c r="M1759">
        <v>15.66</v>
      </c>
      <c r="N1759" s="35">
        <f t="shared" si="166"/>
        <v>4.4699872286079363E-3</v>
      </c>
      <c r="P1759">
        <v>97.398453000000003</v>
      </c>
      <c r="Q1759" s="35">
        <f t="shared" si="167"/>
        <v>-7.9084418312066074E-4</v>
      </c>
    </row>
    <row r="1760" spans="1:17" x14ac:dyDescent="0.4">
      <c r="A1760" s="87">
        <v>43096</v>
      </c>
      <c r="B1760">
        <v>60.557673999999999</v>
      </c>
      <c r="C1760" s="31">
        <f t="shared" si="162"/>
        <v>0</v>
      </c>
      <c r="D1760">
        <v>2682.62</v>
      </c>
      <c r="E1760" s="31">
        <f t="shared" si="163"/>
        <v>1.8340279279212386E-3</v>
      </c>
      <c r="G1760">
        <v>38.439999</v>
      </c>
      <c r="H1760" s="35">
        <f t="shared" si="164"/>
        <v>2.0811915213630175E-3</v>
      </c>
      <c r="J1760">
        <v>69.155074999999997</v>
      </c>
      <c r="K1760" s="35">
        <f t="shared" si="165"/>
        <v>5.591202091821361E-4</v>
      </c>
      <c r="M1760">
        <v>15.73</v>
      </c>
      <c r="N1760" s="35">
        <f t="shared" si="166"/>
        <v>-1.3350286077558858E-2</v>
      </c>
      <c r="P1760">
        <v>97.321426000000002</v>
      </c>
      <c r="Q1760" s="35">
        <f t="shared" si="167"/>
        <v>-5.540239412439414E-3</v>
      </c>
    </row>
    <row r="1761" spans="1:17" x14ac:dyDescent="0.4">
      <c r="A1761" s="87">
        <v>43097</v>
      </c>
      <c r="B1761">
        <v>60.557673999999999</v>
      </c>
      <c r="C1761" s="31">
        <f t="shared" si="162"/>
        <v>-6.3543887105043393E-3</v>
      </c>
      <c r="D1761">
        <v>2687.54</v>
      </c>
      <c r="E1761" s="31">
        <f t="shared" si="163"/>
        <v>-5.1831786689685872E-3</v>
      </c>
      <c r="G1761">
        <v>38.520000000000003</v>
      </c>
      <c r="H1761" s="35">
        <f t="shared" si="164"/>
        <v>-1.7653167185877457E-2</v>
      </c>
      <c r="J1761">
        <v>69.193741000000003</v>
      </c>
      <c r="K1761" s="35">
        <f t="shared" si="165"/>
        <v>4.3313888751874679E-3</v>
      </c>
      <c r="M1761">
        <v>15.52</v>
      </c>
      <c r="N1761" s="35">
        <f t="shared" si="166"/>
        <v>-7.0231958762886584E-2</v>
      </c>
      <c r="P1761">
        <v>96.782241999999997</v>
      </c>
      <c r="Q1761" s="35">
        <f t="shared" si="167"/>
        <v>-6.963736177965303E-3</v>
      </c>
    </row>
    <row r="1762" spans="1:17" x14ac:dyDescent="0.4">
      <c r="A1762" s="87">
        <v>43098</v>
      </c>
      <c r="B1762">
        <v>60.172866999999997</v>
      </c>
      <c r="C1762" s="31">
        <f t="shared" si="162"/>
        <v>1.502811890282711E-2</v>
      </c>
      <c r="D1762">
        <v>2673.61</v>
      </c>
      <c r="E1762" s="31">
        <f t="shared" si="163"/>
        <v>8.3033800741319098E-3</v>
      </c>
      <c r="G1762">
        <v>37.840000000000003</v>
      </c>
      <c r="H1762" s="35">
        <f t="shared" si="164"/>
        <v>1.6120533826638396E-2</v>
      </c>
      <c r="J1762">
        <v>69.493446000000006</v>
      </c>
      <c r="K1762" s="35">
        <f t="shared" si="165"/>
        <v>1.6137967888367456E-2</v>
      </c>
      <c r="M1762">
        <v>14.43</v>
      </c>
      <c r="N1762" s="35">
        <f t="shared" si="166"/>
        <v>4.1580041580041555E-2</v>
      </c>
      <c r="P1762">
        <v>96.108276000000004</v>
      </c>
      <c r="Q1762" s="35">
        <f t="shared" si="167"/>
        <v>9.2165632021116561E-3</v>
      </c>
    </row>
    <row r="1763" spans="1:17" x14ac:dyDescent="0.4">
      <c r="A1763" s="87">
        <v>43102</v>
      </c>
      <c r="B1763">
        <v>61.077151999999998</v>
      </c>
      <c r="C1763" s="31">
        <f t="shared" si="162"/>
        <v>-1.5745658867654232E-4</v>
      </c>
      <c r="D1763">
        <v>2695.81</v>
      </c>
      <c r="E1763" s="31">
        <f t="shared" si="163"/>
        <v>6.3988189078607177E-3</v>
      </c>
      <c r="G1763">
        <v>38.450001</v>
      </c>
      <c r="H1763" s="35">
        <f t="shared" si="164"/>
        <v>7.2821584582012508E-3</v>
      </c>
      <c r="J1763">
        <v>70.614929000000004</v>
      </c>
      <c r="K1763" s="35">
        <f t="shared" si="165"/>
        <v>-1.478633505388087E-2</v>
      </c>
      <c r="M1763">
        <v>15.03</v>
      </c>
      <c r="N1763" s="35">
        <f t="shared" si="166"/>
        <v>4.590818363273462E-2</v>
      </c>
      <c r="P1763">
        <v>96.994063999999995</v>
      </c>
      <c r="Q1763" s="35">
        <f t="shared" si="167"/>
        <v>3.1764624276388823E-3</v>
      </c>
    </row>
    <row r="1764" spans="1:17" x14ac:dyDescent="0.4">
      <c r="A1764" s="87">
        <v>43103</v>
      </c>
      <c r="B1764">
        <v>61.067534999999999</v>
      </c>
      <c r="C1764" s="31">
        <f t="shared" si="162"/>
        <v>-6.3022029626705757E-4</v>
      </c>
      <c r="D1764">
        <v>2713.06</v>
      </c>
      <c r="E1764" s="31">
        <f t="shared" si="163"/>
        <v>4.0286613639211209E-3</v>
      </c>
      <c r="G1764">
        <v>38.729999999999997</v>
      </c>
      <c r="H1764" s="35">
        <f t="shared" si="164"/>
        <v>-1.2393493415956544E-2</v>
      </c>
      <c r="J1764">
        <v>69.570792999999995</v>
      </c>
      <c r="K1764" s="35">
        <f t="shared" si="165"/>
        <v>8.3376942390186645E-4</v>
      </c>
      <c r="M1764">
        <v>15.72</v>
      </c>
      <c r="N1764" s="35">
        <f t="shared" si="166"/>
        <v>1.2722646310432524E-2</v>
      </c>
      <c r="P1764">
        <v>97.302161999999996</v>
      </c>
      <c r="Q1764" s="35">
        <f t="shared" si="167"/>
        <v>1.7217582482905173E-2</v>
      </c>
    </row>
    <row r="1765" spans="1:17" x14ac:dyDescent="0.4">
      <c r="A1765" s="87">
        <v>43104</v>
      </c>
      <c r="B1765">
        <v>61.029049000000001</v>
      </c>
      <c r="C1765" s="31">
        <f t="shared" si="162"/>
        <v>8.5120448132822192E-3</v>
      </c>
      <c r="D1765">
        <v>2723.99</v>
      </c>
      <c r="E1765" s="31">
        <f t="shared" si="163"/>
        <v>7.0337996835525499E-3</v>
      </c>
      <c r="G1765">
        <v>38.25</v>
      </c>
      <c r="H1765" s="35">
        <f t="shared" si="164"/>
        <v>-1.1764732026143799E-2</v>
      </c>
      <c r="J1765">
        <v>69.628799000000001</v>
      </c>
      <c r="K1765" s="35">
        <f t="shared" si="165"/>
        <v>-2.7775863260257717E-4</v>
      </c>
      <c r="M1765">
        <v>15.92</v>
      </c>
      <c r="N1765" s="35">
        <f t="shared" si="166"/>
        <v>-3.1407035175879845E-3</v>
      </c>
      <c r="P1765">
        <v>98.977469999999997</v>
      </c>
      <c r="Q1765" s="35">
        <f t="shared" si="167"/>
        <v>1.0992148011057468E-2</v>
      </c>
    </row>
    <row r="1766" spans="1:17" x14ac:dyDescent="0.4">
      <c r="A1766" s="87">
        <v>43105</v>
      </c>
      <c r="B1766">
        <v>61.548530999999997</v>
      </c>
      <c r="C1766" s="31">
        <f t="shared" si="162"/>
        <v>8.9090022311012779E-3</v>
      </c>
      <c r="D1766">
        <v>2743.15</v>
      </c>
      <c r="E1766" s="31">
        <f t="shared" si="163"/>
        <v>1.662322512440058E-3</v>
      </c>
      <c r="G1766">
        <v>37.799999</v>
      </c>
      <c r="H1766" s="35">
        <f t="shared" si="164"/>
        <v>5.026534524511423E-3</v>
      </c>
      <c r="J1766">
        <v>69.609459000000001</v>
      </c>
      <c r="K1766" s="35">
        <f t="shared" si="165"/>
        <v>1.0555634400204036E-2</v>
      </c>
      <c r="M1766">
        <v>15.87</v>
      </c>
      <c r="N1766" s="35">
        <f t="shared" si="166"/>
        <v>6.9313169502206182E-3</v>
      </c>
      <c r="P1766">
        <v>100.065445</v>
      </c>
      <c r="Q1766" s="35">
        <f t="shared" si="167"/>
        <v>-4.2335993209244149E-3</v>
      </c>
    </row>
    <row r="1767" spans="1:17" x14ac:dyDescent="0.4">
      <c r="A1767" s="87">
        <v>43108</v>
      </c>
      <c r="B1767">
        <v>62.096867000000003</v>
      </c>
      <c r="C1767" s="31">
        <f t="shared" si="162"/>
        <v>-7.1262371417225006E-3</v>
      </c>
      <c r="D1767">
        <v>2747.71</v>
      </c>
      <c r="E1767" s="31">
        <f t="shared" si="163"/>
        <v>1.3029031448005528E-3</v>
      </c>
      <c r="G1767">
        <v>37.990001999999997</v>
      </c>
      <c r="H1767" s="35">
        <f t="shared" si="164"/>
        <v>7.1070277911542655E-3</v>
      </c>
      <c r="J1767">
        <v>70.344230999999994</v>
      </c>
      <c r="K1767" s="35">
        <f t="shared" si="165"/>
        <v>-7.8339331053315624E-3</v>
      </c>
      <c r="M1767">
        <v>15.98</v>
      </c>
      <c r="N1767" s="35">
        <f t="shared" si="166"/>
        <v>-5.4443053817271651E-2</v>
      </c>
      <c r="P1767">
        <v>99.641807999999997</v>
      </c>
      <c r="Q1767" s="35">
        <f t="shared" si="167"/>
        <v>-2.319067715029819E-2</v>
      </c>
    </row>
    <row r="1768" spans="1:17" x14ac:dyDescent="0.4">
      <c r="A1768" s="87">
        <v>43109</v>
      </c>
      <c r="B1768">
        <v>61.654350000000001</v>
      </c>
      <c r="C1768" s="31">
        <f t="shared" si="162"/>
        <v>2.0283726938974404E-3</v>
      </c>
      <c r="D1768">
        <v>2751.29</v>
      </c>
      <c r="E1768" s="31">
        <f t="shared" si="163"/>
        <v>-1.1122055472160134E-3</v>
      </c>
      <c r="G1768">
        <v>38.259998000000003</v>
      </c>
      <c r="H1768" s="35">
        <f t="shared" si="164"/>
        <v>1.202307956210558E-2</v>
      </c>
      <c r="J1768">
        <v>69.793159000000003</v>
      </c>
      <c r="K1768" s="35">
        <f t="shared" si="165"/>
        <v>1.8009644756156291E-3</v>
      </c>
      <c r="M1768">
        <v>15.11</v>
      </c>
      <c r="N1768" s="35">
        <f t="shared" si="166"/>
        <v>-3.3090668431501611E-3</v>
      </c>
      <c r="P1768">
        <v>97.331046999999998</v>
      </c>
      <c r="Q1768" s="35">
        <f t="shared" si="167"/>
        <v>-6.3309295337180766E-3</v>
      </c>
    </row>
    <row r="1769" spans="1:17" x14ac:dyDescent="0.4">
      <c r="A1769" s="87">
        <v>43110</v>
      </c>
      <c r="B1769">
        <v>61.779407999999997</v>
      </c>
      <c r="C1769" s="31">
        <f t="shared" si="162"/>
        <v>1.0900072075796115E-3</v>
      </c>
      <c r="D1769">
        <v>2748.23</v>
      </c>
      <c r="E1769" s="31">
        <f t="shared" si="163"/>
        <v>7.0336180014045138E-3</v>
      </c>
      <c r="G1769">
        <v>38.720001000000003</v>
      </c>
      <c r="H1769" s="35">
        <f t="shared" si="164"/>
        <v>-7.7484502131090315E-4</v>
      </c>
      <c r="J1769">
        <v>69.918853999999996</v>
      </c>
      <c r="K1769" s="35">
        <f t="shared" si="165"/>
        <v>1.2721060902971931E-2</v>
      </c>
      <c r="M1769">
        <v>15.06</v>
      </c>
      <c r="N1769" s="35">
        <f t="shared" si="166"/>
        <v>1.5936254980079695E-2</v>
      </c>
      <c r="P1769">
        <v>96.714850999999996</v>
      </c>
      <c r="Q1769" s="35">
        <f t="shared" si="167"/>
        <v>1.3936742765596345E-3</v>
      </c>
    </row>
    <row r="1770" spans="1:17" x14ac:dyDescent="0.4">
      <c r="A1770" s="87">
        <v>43111</v>
      </c>
      <c r="B1770">
        <v>61.846747999999998</v>
      </c>
      <c r="C1770" s="31">
        <f t="shared" si="162"/>
        <v>5.9108524186267429E-3</v>
      </c>
      <c r="D1770">
        <v>2767.56</v>
      </c>
      <c r="E1770" s="31">
        <f t="shared" si="163"/>
        <v>6.7496278310135412E-3</v>
      </c>
      <c r="G1770">
        <v>38.689999</v>
      </c>
      <c r="H1770" s="35">
        <f t="shared" si="164"/>
        <v>-3.6185061674465428E-3</v>
      </c>
      <c r="J1770">
        <v>70.808295999999999</v>
      </c>
      <c r="K1770" s="35">
        <f t="shared" si="165"/>
        <v>3.5501631051818418E-3</v>
      </c>
      <c r="M1770">
        <v>15.3</v>
      </c>
      <c r="N1770" s="35">
        <f t="shared" si="166"/>
        <v>-1.1764705882353038E-2</v>
      </c>
      <c r="P1770">
        <v>96.849639999999994</v>
      </c>
      <c r="Q1770" s="35">
        <f t="shared" si="167"/>
        <v>2.336226546634566E-2</v>
      </c>
    </row>
    <row r="1771" spans="1:17" x14ac:dyDescent="0.4">
      <c r="A1771" s="87">
        <v>43112</v>
      </c>
      <c r="B1771">
        <v>62.212314999999997</v>
      </c>
      <c r="C1771" s="31">
        <f t="shared" si="162"/>
        <v>-1.9329034773902846E-2</v>
      </c>
      <c r="D1771">
        <v>2786.24</v>
      </c>
      <c r="E1771" s="31">
        <f t="shared" si="163"/>
        <v>-3.5244630756861252E-3</v>
      </c>
      <c r="G1771">
        <v>38.549999</v>
      </c>
      <c r="H1771" s="35">
        <f t="shared" si="164"/>
        <v>-1.6601790313924603E-2</v>
      </c>
      <c r="J1771">
        <v>71.059676999999994</v>
      </c>
      <c r="K1771" s="35">
        <f t="shared" si="165"/>
        <v>-1.3877589114287691E-2</v>
      </c>
      <c r="M1771">
        <v>15.12</v>
      </c>
      <c r="N1771" s="35">
        <f t="shared" si="166"/>
        <v>-8.6640211640211559E-2</v>
      </c>
      <c r="P1771">
        <v>99.112267000000003</v>
      </c>
      <c r="Q1771" s="35">
        <f t="shared" si="167"/>
        <v>1.068596281830501E-3</v>
      </c>
    </row>
    <row r="1772" spans="1:17" x14ac:dyDescent="0.4">
      <c r="A1772" s="87">
        <v>43116</v>
      </c>
      <c r="B1772">
        <v>61.009810999999999</v>
      </c>
      <c r="C1772" s="31">
        <f t="shared" si="162"/>
        <v>6.1494371782270119E-3</v>
      </c>
      <c r="D1772">
        <v>2776.42</v>
      </c>
      <c r="E1772" s="31">
        <f t="shared" si="163"/>
        <v>9.4150020530034614E-3</v>
      </c>
      <c r="G1772">
        <v>37.909999999999997</v>
      </c>
      <c r="H1772" s="35">
        <f t="shared" si="164"/>
        <v>3.112635188604608E-2</v>
      </c>
      <c r="J1772">
        <v>70.073539999999994</v>
      </c>
      <c r="K1772" s="35">
        <f t="shared" si="165"/>
        <v>7.8640668075281948E-3</v>
      </c>
      <c r="M1772">
        <v>13.81</v>
      </c>
      <c r="N1772" s="35">
        <f t="shared" si="166"/>
        <v>1.4482259232439952E-3</v>
      </c>
      <c r="P1772">
        <v>99.218177999999995</v>
      </c>
      <c r="Q1772" s="35">
        <f t="shared" si="167"/>
        <v>-7.1810832889915846E-3</v>
      </c>
    </row>
    <row r="1773" spans="1:17" x14ac:dyDescent="0.4">
      <c r="A1773" s="87">
        <v>43117</v>
      </c>
      <c r="B1773">
        <v>61.384987000000002</v>
      </c>
      <c r="C1773" s="31">
        <f t="shared" si="162"/>
        <v>4.7014915878372653E-3</v>
      </c>
      <c r="D1773">
        <v>2802.56</v>
      </c>
      <c r="E1773" s="31">
        <f t="shared" si="163"/>
        <v>-1.6163793103447367E-3</v>
      </c>
      <c r="G1773">
        <v>39.090000000000003</v>
      </c>
      <c r="H1773" s="35">
        <f t="shared" si="164"/>
        <v>1.3558429265796789E-2</v>
      </c>
      <c r="J1773">
        <v>70.624602999999993</v>
      </c>
      <c r="K1773" s="35">
        <f t="shared" si="165"/>
        <v>-3.2853282021279902E-3</v>
      </c>
      <c r="M1773">
        <v>13.83</v>
      </c>
      <c r="N1773" s="35">
        <f t="shared" si="166"/>
        <v>-9.3998553868402581E-3</v>
      </c>
      <c r="P1773">
        <v>98.505684000000002</v>
      </c>
      <c r="Q1773" s="35">
        <f t="shared" si="167"/>
        <v>2.3067095295739446E-2</v>
      </c>
    </row>
    <row r="1774" spans="1:17" x14ac:dyDescent="0.4">
      <c r="A1774" s="87">
        <v>43118</v>
      </c>
      <c r="B1774">
        <v>61.673588000000002</v>
      </c>
      <c r="C1774" s="31">
        <f t="shared" si="162"/>
        <v>4.8354524144111607E-2</v>
      </c>
      <c r="D1774">
        <v>2798.03</v>
      </c>
      <c r="E1774" s="31">
        <f t="shared" si="163"/>
        <v>4.3852281783969367E-3</v>
      </c>
      <c r="G1774">
        <v>39.619999</v>
      </c>
      <c r="H1774" s="35">
        <f t="shared" si="164"/>
        <v>1.8929833895250728E-2</v>
      </c>
      <c r="J1774">
        <v>70.392578</v>
      </c>
      <c r="K1774" s="35">
        <f t="shared" si="165"/>
        <v>1.5107899585663741E-2</v>
      </c>
      <c r="M1774">
        <v>13.7</v>
      </c>
      <c r="N1774" s="35">
        <f t="shared" si="166"/>
        <v>3.7226277372262889E-2</v>
      </c>
      <c r="P1774">
        <v>100.777924</v>
      </c>
      <c r="Q1774" s="35">
        <f t="shared" si="167"/>
        <v>6.8118995981699321E-2</v>
      </c>
    </row>
    <row r="1775" spans="1:17" x14ac:dyDescent="0.4">
      <c r="A1775" s="87">
        <v>43119</v>
      </c>
      <c r="B1775">
        <v>64.655784999999995</v>
      </c>
      <c r="C1775" s="31">
        <f t="shared" si="162"/>
        <v>-1.2200687069223504E-2</v>
      </c>
      <c r="D1775">
        <v>2810.3</v>
      </c>
      <c r="E1775" s="31">
        <f t="shared" si="163"/>
        <v>8.0667544390277245E-3</v>
      </c>
      <c r="G1775">
        <v>40.369999</v>
      </c>
      <c r="H1775" s="35">
        <f t="shared" si="164"/>
        <v>4.2110974538294302E-3</v>
      </c>
      <c r="J1775">
        <v>71.456062000000003</v>
      </c>
      <c r="K1775" s="35">
        <f t="shared" si="165"/>
        <v>3.9235019696438429E-3</v>
      </c>
      <c r="M1775">
        <v>14.21</v>
      </c>
      <c r="N1775" s="35">
        <f t="shared" si="166"/>
        <v>2.3926812104151995E-2</v>
      </c>
      <c r="P1775">
        <v>107.642815</v>
      </c>
      <c r="Q1775" s="35">
        <f t="shared" si="167"/>
        <v>4.5616328409843476E-3</v>
      </c>
    </row>
    <row r="1776" spans="1:17" x14ac:dyDescent="0.4">
      <c r="A1776" s="87">
        <v>43122</v>
      </c>
      <c r="B1776">
        <v>63.86694</v>
      </c>
      <c r="C1776" s="31">
        <f t="shared" si="162"/>
        <v>1.1297049772542728E-2</v>
      </c>
      <c r="D1776">
        <v>2832.97</v>
      </c>
      <c r="E1776" s="31">
        <f t="shared" si="163"/>
        <v>2.1743964814312576E-3</v>
      </c>
      <c r="G1776">
        <v>40.540000999999997</v>
      </c>
      <c r="H1776" s="35">
        <f t="shared" si="164"/>
        <v>1.0113467930106951E-2</v>
      </c>
      <c r="J1776">
        <v>71.736419999999995</v>
      </c>
      <c r="K1776" s="35">
        <f t="shared" si="165"/>
        <v>1.1725327246606387E-2</v>
      </c>
      <c r="M1776">
        <v>14.55</v>
      </c>
      <c r="N1776" s="35">
        <f t="shared" si="166"/>
        <v>3.024054982817866E-2</v>
      </c>
      <c r="P1776">
        <v>108.133842</v>
      </c>
      <c r="Q1776" s="35">
        <f t="shared" si="167"/>
        <v>1.7273657954371066E-2</v>
      </c>
    </row>
    <row r="1777" spans="1:17" x14ac:dyDescent="0.4">
      <c r="A1777" s="87">
        <v>43123</v>
      </c>
      <c r="B1777">
        <v>64.588448</v>
      </c>
      <c r="C1777" s="31">
        <f t="shared" si="162"/>
        <v>1.280903978370863E-2</v>
      </c>
      <c r="D1777">
        <v>2839.13</v>
      </c>
      <c r="E1777" s="31">
        <f t="shared" si="163"/>
        <v>-5.6003071363415751E-4</v>
      </c>
      <c r="G1777">
        <v>40.950001</v>
      </c>
      <c r="H1777" s="35">
        <f t="shared" si="164"/>
        <v>-1.0744883742493614E-2</v>
      </c>
      <c r="J1777">
        <v>72.577552999999995</v>
      </c>
      <c r="K1777" s="35">
        <f t="shared" si="165"/>
        <v>-1.0390333771655207E-2</v>
      </c>
      <c r="M1777">
        <v>14.99</v>
      </c>
      <c r="N1777" s="35">
        <f t="shared" si="166"/>
        <v>-4.0026684456304536E-3</v>
      </c>
      <c r="P1777">
        <v>110.00170900000001</v>
      </c>
      <c r="Q1777" s="35">
        <f t="shared" si="167"/>
        <v>4.8140706613930828E-3</v>
      </c>
    </row>
    <row r="1778" spans="1:17" x14ac:dyDescent="0.4">
      <c r="A1778" s="87">
        <v>43124</v>
      </c>
      <c r="B1778">
        <v>65.415763999999996</v>
      </c>
      <c r="C1778" s="31">
        <f t="shared" si="162"/>
        <v>-4.2646754075974349E-3</v>
      </c>
      <c r="D1778">
        <v>2837.54</v>
      </c>
      <c r="E1778" s="31">
        <f t="shared" si="163"/>
        <v>6.0263467651558618E-4</v>
      </c>
      <c r="G1778">
        <v>40.509998000000003</v>
      </c>
      <c r="H1778" s="35">
        <f t="shared" si="164"/>
        <v>4.443372226283427E-3</v>
      </c>
      <c r="J1778">
        <v>71.823447999999999</v>
      </c>
      <c r="K1778" s="35">
        <f t="shared" si="165"/>
        <v>4.0381241513216763E-3</v>
      </c>
      <c r="M1778">
        <v>14.93</v>
      </c>
      <c r="N1778" s="35">
        <f t="shared" si="166"/>
        <v>-2.4112525117213627E-2</v>
      </c>
      <c r="P1778">
        <v>110.531265</v>
      </c>
      <c r="Q1778" s="35">
        <f t="shared" si="167"/>
        <v>-1.0191776960120833E-2</v>
      </c>
    </row>
    <row r="1779" spans="1:17" x14ac:dyDescent="0.4">
      <c r="A1779" s="87">
        <v>43125</v>
      </c>
      <c r="B1779">
        <v>65.136786999999998</v>
      </c>
      <c r="C1779" s="31">
        <f t="shared" si="162"/>
        <v>4.8737436189475692E-3</v>
      </c>
      <c r="D1779">
        <v>2839.25</v>
      </c>
      <c r="E1779" s="31">
        <f t="shared" si="163"/>
        <v>1.1841155234657001E-2</v>
      </c>
      <c r="G1779">
        <v>40.689999</v>
      </c>
      <c r="H1779" s="35">
        <f t="shared" si="164"/>
        <v>4.9152127037408585E-3</v>
      </c>
      <c r="J1779">
        <v>72.113479999999996</v>
      </c>
      <c r="K1779" s="35">
        <f t="shared" si="165"/>
        <v>4.0218694202526217E-3</v>
      </c>
      <c r="M1779">
        <v>14.57</v>
      </c>
      <c r="N1779" s="35">
        <f t="shared" si="166"/>
        <v>3.4317089910774834E-3</v>
      </c>
      <c r="P1779">
        <v>109.40475499999999</v>
      </c>
      <c r="Q1779" s="35">
        <f t="shared" si="167"/>
        <v>1.1440727599088398E-2</v>
      </c>
    </row>
    <row r="1780" spans="1:17" x14ac:dyDescent="0.4">
      <c r="A1780" s="87">
        <v>43126</v>
      </c>
      <c r="B1780">
        <v>65.454246999999995</v>
      </c>
      <c r="C1780" s="31">
        <f t="shared" si="162"/>
        <v>-6.7608752721576015E-3</v>
      </c>
      <c r="D1780">
        <v>2872.87</v>
      </c>
      <c r="E1780" s="31">
        <f t="shared" si="163"/>
        <v>-6.7319440141738723E-3</v>
      </c>
      <c r="G1780">
        <v>40.889999000000003</v>
      </c>
      <c r="H1780" s="35">
        <f t="shared" si="164"/>
        <v>-1.2227684329363686E-3</v>
      </c>
      <c r="J1780">
        <v>72.403510999999995</v>
      </c>
      <c r="K1780" s="35">
        <f t="shared" si="165"/>
        <v>-1.4687961748151668E-3</v>
      </c>
      <c r="M1780">
        <v>14.62</v>
      </c>
      <c r="N1780" s="35">
        <f t="shared" si="166"/>
        <v>-6.1559507523939712E-3</v>
      </c>
      <c r="P1780">
        <v>110.656425</v>
      </c>
      <c r="Q1780" s="35">
        <f t="shared" si="167"/>
        <v>-7.9179044506452762E-3</v>
      </c>
    </row>
    <row r="1781" spans="1:17" x14ac:dyDescent="0.4">
      <c r="A1781" s="87">
        <v>43129</v>
      </c>
      <c r="B1781">
        <v>65.011718999999999</v>
      </c>
      <c r="C1781" s="31">
        <f t="shared" si="162"/>
        <v>-3.6993638023939414E-3</v>
      </c>
      <c r="D1781">
        <v>2853.53</v>
      </c>
      <c r="E1781" s="31">
        <f t="shared" si="163"/>
        <v>-1.0898781509218533E-2</v>
      </c>
      <c r="G1781">
        <v>40.840000000000003</v>
      </c>
      <c r="H1781" s="35">
        <f t="shared" si="164"/>
        <v>-1.49363369245839E-2</v>
      </c>
      <c r="J1781">
        <v>72.297165000000007</v>
      </c>
      <c r="K1781" s="35">
        <f t="shared" si="165"/>
        <v>-2.5406943688595696E-3</v>
      </c>
      <c r="M1781">
        <v>14.53</v>
      </c>
      <c r="N1781" s="35">
        <f t="shared" si="166"/>
        <v>-2.8905712319339295E-2</v>
      </c>
      <c r="P1781">
        <v>109.780258</v>
      </c>
      <c r="Q1781" s="35">
        <f t="shared" si="167"/>
        <v>4.3851873621939394E-3</v>
      </c>
    </row>
    <row r="1782" spans="1:17" x14ac:dyDescent="0.4">
      <c r="A1782" s="87">
        <v>43130</v>
      </c>
      <c r="B1782">
        <v>64.771216999999993</v>
      </c>
      <c r="C1782" s="31">
        <f t="shared" si="162"/>
        <v>1.3218510314543136E-2</v>
      </c>
      <c r="D1782">
        <v>2822.43</v>
      </c>
      <c r="E1782" s="31">
        <f t="shared" si="163"/>
        <v>4.8894038116095327E-4</v>
      </c>
      <c r="G1782">
        <v>40.229999999999997</v>
      </c>
      <c r="H1782" s="35">
        <f t="shared" si="164"/>
        <v>2.3862764106388355E-2</v>
      </c>
      <c r="J1782">
        <v>72.113479999999996</v>
      </c>
      <c r="K1782" s="35">
        <f t="shared" si="165"/>
        <v>1.0726704632753781E-3</v>
      </c>
      <c r="M1782">
        <v>14.11</v>
      </c>
      <c r="N1782" s="35">
        <f t="shared" si="166"/>
        <v>-1.771793054571226E-2</v>
      </c>
      <c r="P1782">
        <v>110.26166499999999</v>
      </c>
      <c r="Q1782" s="35">
        <f t="shared" si="167"/>
        <v>1.3447420733216801E-2</v>
      </c>
    </row>
    <row r="1783" spans="1:17" x14ac:dyDescent="0.4">
      <c r="A1783" s="87">
        <v>43131</v>
      </c>
      <c r="B1783">
        <v>65.627396000000005</v>
      </c>
      <c r="C1783" s="31">
        <f t="shared" si="162"/>
        <v>-8.3553520849739375E-3</v>
      </c>
      <c r="D1783">
        <v>2823.81</v>
      </c>
      <c r="E1783" s="31">
        <f t="shared" si="163"/>
        <v>-6.4806059897795079E-4</v>
      </c>
      <c r="G1783">
        <v>41.189999</v>
      </c>
      <c r="H1783" s="35">
        <f t="shared" si="164"/>
        <v>-5.826608541553981E-3</v>
      </c>
      <c r="J1783">
        <v>72.190833999999995</v>
      </c>
      <c r="K1783" s="35">
        <f t="shared" si="165"/>
        <v>1.6204370211320814E-2</v>
      </c>
      <c r="M1783">
        <v>13.86</v>
      </c>
      <c r="N1783" s="35">
        <f t="shared" si="166"/>
        <v>6.4935064935064835E-3</v>
      </c>
      <c r="P1783">
        <v>111.7444</v>
      </c>
      <c r="Q1783" s="35">
        <f t="shared" si="167"/>
        <v>-1.1459545176313105E-2</v>
      </c>
    </row>
    <row r="1784" spans="1:17" x14ac:dyDescent="0.4">
      <c r="A1784" s="87">
        <v>43132</v>
      </c>
      <c r="B1784">
        <v>65.079055999999994</v>
      </c>
      <c r="C1784" s="31">
        <f t="shared" si="162"/>
        <v>-6.3562384801647727E-3</v>
      </c>
      <c r="D1784">
        <v>2821.98</v>
      </c>
      <c r="E1784" s="31">
        <f t="shared" si="163"/>
        <v>-2.1208513171602886E-2</v>
      </c>
      <c r="G1784">
        <v>40.950001</v>
      </c>
      <c r="H1784" s="35">
        <f t="shared" si="164"/>
        <v>-9.2796334730248248E-3</v>
      </c>
      <c r="J1784">
        <v>73.360641000000001</v>
      </c>
      <c r="K1784" s="35">
        <f t="shared" si="165"/>
        <v>-1.0542942229744166E-2</v>
      </c>
      <c r="M1784">
        <v>13.95</v>
      </c>
      <c r="N1784" s="35">
        <f t="shared" si="166"/>
        <v>-2.1505376344085947E-2</v>
      </c>
      <c r="P1784">
        <v>110.46386</v>
      </c>
      <c r="Q1784" s="35">
        <f t="shared" si="167"/>
        <v>-2.736865251675976E-2</v>
      </c>
    </row>
    <row r="1785" spans="1:17" x14ac:dyDescent="0.4">
      <c r="A1785" s="87">
        <v>43133</v>
      </c>
      <c r="B1785">
        <v>64.665397999999996</v>
      </c>
      <c r="C1785" s="31">
        <f t="shared" si="162"/>
        <v>-4.2100583684646919E-2</v>
      </c>
      <c r="D1785">
        <v>2762.13</v>
      </c>
      <c r="E1785" s="31">
        <f t="shared" si="163"/>
        <v>-4.0979244278871757E-2</v>
      </c>
      <c r="G1785">
        <v>40.57</v>
      </c>
      <c r="H1785" s="35">
        <f t="shared" si="164"/>
        <v>-2.6620606359378934E-2</v>
      </c>
      <c r="J1785">
        <v>72.587204</v>
      </c>
      <c r="K1785" s="35">
        <f t="shared" si="165"/>
        <v>-2.5572537550833371E-2</v>
      </c>
      <c r="M1785">
        <v>13.65</v>
      </c>
      <c r="N1785" s="35">
        <f t="shared" si="166"/>
        <v>-5.3479853479853512E-2</v>
      </c>
      <c r="P1785">
        <v>107.440613</v>
      </c>
      <c r="Q1785" s="35">
        <f t="shared" si="167"/>
        <v>-4.4358737975554896E-2</v>
      </c>
    </row>
    <row r="1786" spans="1:17" x14ac:dyDescent="0.4">
      <c r="A1786" s="87">
        <v>43136</v>
      </c>
      <c r="B1786">
        <v>61.942946999999997</v>
      </c>
      <c r="C1786" s="31">
        <f t="shared" si="162"/>
        <v>1.2890410267370743E-2</v>
      </c>
      <c r="D1786">
        <v>2648.94</v>
      </c>
      <c r="E1786" s="31">
        <f t="shared" si="163"/>
        <v>1.7440938639606718E-2</v>
      </c>
      <c r="G1786">
        <v>39.490001999999997</v>
      </c>
      <c r="H1786" s="35">
        <f t="shared" si="164"/>
        <v>2.3550163405917344E-2</v>
      </c>
      <c r="J1786">
        <v>70.730964999999998</v>
      </c>
      <c r="K1786" s="35">
        <f t="shared" si="165"/>
        <v>9.7047170217457422E-3</v>
      </c>
      <c r="M1786">
        <v>12.92</v>
      </c>
      <c r="N1786" s="35">
        <f t="shared" si="166"/>
        <v>1.393188854489162E-2</v>
      </c>
      <c r="P1786">
        <v>102.674683</v>
      </c>
      <c r="Q1786" s="35">
        <f t="shared" si="167"/>
        <v>3.3476996466597346E-2</v>
      </c>
    </row>
    <row r="1787" spans="1:17" x14ac:dyDescent="0.4">
      <c r="A1787" s="87">
        <v>43137</v>
      </c>
      <c r="B1787">
        <v>62.741416999999998</v>
      </c>
      <c r="C1787" s="31">
        <f t="shared" si="162"/>
        <v>6.2862622308961103E-3</v>
      </c>
      <c r="D1787">
        <v>2695.14</v>
      </c>
      <c r="E1787" s="31">
        <f t="shared" si="163"/>
        <v>-5.0015954644285713E-3</v>
      </c>
      <c r="G1787">
        <v>40.419998</v>
      </c>
      <c r="H1787" s="35">
        <f t="shared" si="164"/>
        <v>1.3359748310724897E-2</v>
      </c>
      <c r="J1787">
        <v>71.417389</v>
      </c>
      <c r="K1787" s="35">
        <f t="shared" si="165"/>
        <v>1.9764402196221498E-2</v>
      </c>
      <c r="M1787">
        <v>13.1</v>
      </c>
      <c r="N1787" s="35">
        <f t="shared" si="166"/>
        <v>1.2213740458015279E-2</v>
      </c>
      <c r="P1787">
        <v>106.111923</v>
      </c>
      <c r="Q1787" s="35">
        <f t="shared" si="167"/>
        <v>1.3610430940922565E-2</v>
      </c>
    </row>
    <row r="1788" spans="1:17" x14ac:dyDescent="0.4">
      <c r="A1788" s="87">
        <v>43138</v>
      </c>
      <c r="B1788">
        <v>63.135826000000002</v>
      </c>
      <c r="C1788" s="31">
        <f t="shared" si="162"/>
        <v>-4.7843897694472289E-2</v>
      </c>
      <c r="D1788">
        <v>2681.66</v>
      </c>
      <c r="E1788" s="31">
        <f t="shared" si="163"/>
        <v>-3.753645130255135E-2</v>
      </c>
      <c r="G1788">
        <v>40.959999000000003</v>
      </c>
      <c r="H1788" s="35">
        <f t="shared" si="164"/>
        <v>-6.7871070992946148E-2</v>
      </c>
      <c r="J1788">
        <v>72.828911000000005</v>
      </c>
      <c r="K1788" s="35">
        <f t="shared" si="165"/>
        <v>-2.694810306857405E-2</v>
      </c>
      <c r="M1788">
        <v>13.26</v>
      </c>
      <c r="N1788" s="35">
        <f t="shared" si="166"/>
        <v>-9.0497737556560504E-3</v>
      </c>
      <c r="P1788">
        <v>107.556152</v>
      </c>
      <c r="Q1788" s="35">
        <f t="shared" si="167"/>
        <v>-2.3364047088631407E-2</v>
      </c>
    </row>
    <row r="1789" spans="1:17" x14ac:dyDescent="0.4">
      <c r="A1789" s="87">
        <v>43139</v>
      </c>
      <c r="B1789">
        <v>60.115161999999998</v>
      </c>
      <c r="C1789" s="31">
        <f t="shared" si="162"/>
        <v>4.8007688975370305E-2</v>
      </c>
      <c r="D1789">
        <v>2581</v>
      </c>
      <c r="E1789" s="31">
        <f t="shared" si="163"/>
        <v>1.4936071290197668E-2</v>
      </c>
      <c r="G1789">
        <v>38.18</v>
      </c>
      <c r="H1789" s="35">
        <f t="shared" si="164"/>
        <v>7.5432189628077531E-2</v>
      </c>
      <c r="J1789">
        <v>70.866309999999999</v>
      </c>
      <c r="K1789" s="35">
        <f t="shared" si="165"/>
        <v>4.6384650195558381E-2</v>
      </c>
      <c r="M1789">
        <v>13.14</v>
      </c>
      <c r="N1789" s="35">
        <f t="shared" si="166"/>
        <v>4.642313546423131E-2</v>
      </c>
      <c r="P1789">
        <v>105.043205</v>
      </c>
      <c r="Q1789" s="35">
        <f t="shared" si="167"/>
        <v>-2.7498208951261998E-4</v>
      </c>
    </row>
    <row r="1790" spans="1:17" x14ac:dyDescent="0.4">
      <c r="A1790" s="87">
        <v>43140</v>
      </c>
      <c r="B1790">
        <v>63.001151999999998</v>
      </c>
      <c r="C1790" s="31">
        <f t="shared" si="162"/>
        <v>7.4819425524156272E-3</v>
      </c>
      <c r="D1790">
        <v>2619.5500000000002</v>
      </c>
      <c r="E1790" s="31">
        <f t="shared" si="163"/>
        <v>1.3914603653299161E-2</v>
      </c>
      <c r="G1790">
        <v>41.060001</v>
      </c>
      <c r="H1790" s="35">
        <f t="shared" si="164"/>
        <v>-2.5815902927035967E-2</v>
      </c>
      <c r="J1790">
        <v>74.153419</v>
      </c>
      <c r="K1790" s="35">
        <f t="shared" si="165"/>
        <v>-4.4328488751139053E-2</v>
      </c>
      <c r="M1790">
        <v>13.75</v>
      </c>
      <c r="N1790" s="35">
        <f t="shared" si="166"/>
        <v>3.4909090909090938E-2</v>
      </c>
      <c r="P1790">
        <v>105.01432</v>
      </c>
      <c r="Q1790" s="35">
        <f t="shared" si="167"/>
        <v>7.1514056368693788E-3</v>
      </c>
    </row>
    <row r="1791" spans="1:17" x14ac:dyDescent="0.4">
      <c r="A1791" s="87">
        <v>43143</v>
      </c>
      <c r="B1791">
        <v>63.472523000000002</v>
      </c>
      <c r="C1791" s="31">
        <f t="shared" si="162"/>
        <v>-1.6670047919790537E-3</v>
      </c>
      <c r="D1791">
        <v>2656</v>
      </c>
      <c r="E1791" s="31">
        <f t="shared" si="163"/>
        <v>2.6129518072289361E-3</v>
      </c>
      <c r="G1791">
        <v>40</v>
      </c>
      <c r="H1791" s="35">
        <f t="shared" si="164"/>
        <v>3.750050000000016E-3</v>
      </c>
      <c r="J1791">
        <v>70.866309999999999</v>
      </c>
      <c r="K1791" s="35">
        <f t="shared" si="165"/>
        <v>1.8553837500499163E-2</v>
      </c>
      <c r="M1791">
        <v>14.23</v>
      </c>
      <c r="N1791" s="35">
        <f t="shared" si="166"/>
        <v>0.17357702037947995</v>
      </c>
      <c r="P1791">
        <v>105.76532</v>
      </c>
      <c r="Q1791" s="35">
        <f t="shared" si="167"/>
        <v>-4.5516526589245354E-3</v>
      </c>
    </row>
    <row r="1792" spans="1:17" x14ac:dyDescent="0.4">
      <c r="A1792" s="87">
        <v>43144</v>
      </c>
      <c r="B1792">
        <v>63.366714000000002</v>
      </c>
      <c r="C1792" s="31">
        <f t="shared" si="162"/>
        <v>3.1728961044121651E-2</v>
      </c>
      <c r="D1792">
        <v>2662.94</v>
      </c>
      <c r="E1792" s="31">
        <f t="shared" si="163"/>
        <v>1.3402479965752159E-2</v>
      </c>
      <c r="G1792">
        <v>40.150002000000001</v>
      </c>
      <c r="H1792" s="35">
        <f t="shared" si="164"/>
        <v>5.4793770620484485E-3</v>
      </c>
      <c r="J1792">
        <v>72.181151999999997</v>
      </c>
      <c r="K1792" s="35">
        <f t="shared" si="165"/>
        <v>2.1162726801589496E-2</v>
      </c>
      <c r="M1792">
        <v>16.700001</v>
      </c>
      <c r="N1792" s="35">
        <f t="shared" si="166"/>
        <v>6.347299021119826E-2</v>
      </c>
      <c r="P1792">
        <v>105.283913</v>
      </c>
      <c r="Q1792" s="35">
        <f t="shared" si="167"/>
        <v>1.3351517434577076E-2</v>
      </c>
    </row>
    <row r="1793" spans="1:17" x14ac:dyDescent="0.4">
      <c r="A1793" s="87">
        <v>43145</v>
      </c>
      <c r="B1793">
        <v>65.377274</v>
      </c>
      <c r="C1793" s="31">
        <f t="shared" si="162"/>
        <v>4.8558005033981612E-3</v>
      </c>
      <c r="D1793">
        <v>2698.63</v>
      </c>
      <c r="E1793" s="31">
        <f t="shared" si="163"/>
        <v>1.206908690706014E-2</v>
      </c>
      <c r="G1793">
        <v>40.369999</v>
      </c>
      <c r="H1793" s="35">
        <f t="shared" si="164"/>
        <v>-2.2293733522262323E-2</v>
      </c>
      <c r="J1793">
        <v>73.708702000000002</v>
      </c>
      <c r="K1793" s="35">
        <f t="shared" si="165"/>
        <v>-6.5602837504859072E-4</v>
      </c>
      <c r="M1793">
        <v>17.760000000000002</v>
      </c>
      <c r="N1793" s="35">
        <f t="shared" si="166"/>
        <v>3.6599099099099017E-2</v>
      </c>
      <c r="P1793">
        <v>106.68961299999999</v>
      </c>
      <c r="Q1793" s="35">
        <f t="shared" si="167"/>
        <v>4.5122293207681035E-3</v>
      </c>
    </row>
    <row r="1794" spans="1:17" x14ac:dyDescent="0.4">
      <c r="A1794" s="87">
        <v>43146</v>
      </c>
      <c r="B1794">
        <v>65.694732999999999</v>
      </c>
      <c r="C1794" s="31">
        <f t="shared" si="162"/>
        <v>1.4667842549874466E-4</v>
      </c>
      <c r="D1794">
        <v>2731.2</v>
      </c>
      <c r="E1794" s="31">
        <f t="shared" si="163"/>
        <v>3.7346221441124117E-4</v>
      </c>
      <c r="G1794">
        <v>39.470001000000003</v>
      </c>
      <c r="H1794" s="35">
        <f t="shared" si="164"/>
        <v>-7.0940459312378319E-3</v>
      </c>
      <c r="J1794">
        <v>73.660347000000002</v>
      </c>
      <c r="K1794" s="35">
        <f t="shared" si="165"/>
        <v>-1.9556261389862904E-2</v>
      </c>
      <c r="M1794">
        <v>18.41</v>
      </c>
      <c r="N1794" s="35">
        <f t="shared" si="166"/>
        <v>-5.7034166214014102E-2</v>
      </c>
      <c r="P1794">
        <v>107.171021</v>
      </c>
      <c r="Q1794" s="35">
        <f t="shared" si="167"/>
        <v>6.7379595086623726E-3</v>
      </c>
    </row>
    <row r="1795" spans="1:17" x14ac:dyDescent="0.4">
      <c r="A1795" s="87">
        <v>43147</v>
      </c>
      <c r="B1795">
        <v>65.704369</v>
      </c>
      <c r="C1795" s="31">
        <f t="shared" ref="C1795:C1858" si="168">(B1796-B1795)/B1795</f>
        <v>-1.1859728840862886E-2</v>
      </c>
      <c r="D1795">
        <v>2732.22</v>
      </c>
      <c r="E1795" s="31">
        <f t="shared" ref="E1795:E1858" si="169">(D1796-D1795)/D1795</f>
        <v>-5.8414036936994766E-3</v>
      </c>
      <c r="G1795">
        <v>39.189999</v>
      </c>
      <c r="H1795" s="35">
        <f t="shared" ref="H1795:H1858" si="170">(G1796-G1795)/G1795</f>
        <v>-1.3523832955443649E-2</v>
      </c>
      <c r="J1795">
        <v>72.219825999999998</v>
      </c>
      <c r="K1795" s="35">
        <f t="shared" ref="K1795:K1858" si="171">(J1796-J1795)/J1795</f>
        <v>-1.231598093299187E-2</v>
      </c>
      <c r="M1795">
        <v>17.360001</v>
      </c>
      <c r="N1795" s="35">
        <f t="shared" ref="N1795:N1858" si="172">(M1796-M1795)/M1795</f>
        <v>-1.2672925537273927E-2</v>
      </c>
      <c r="P1795">
        <v>107.893135</v>
      </c>
      <c r="Q1795" s="35">
        <f t="shared" ref="Q1795:Q1858" si="173">(P1796-P1795)/P1795</f>
        <v>3.2125398895860779E-3</v>
      </c>
    </row>
    <row r="1796" spans="1:17" x14ac:dyDescent="0.4">
      <c r="A1796" s="87">
        <v>43151</v>
      </c>
      <c r="B1796">
        <v>64.925133000000002</v>
      </c>
      <c r="C1796" s="31">
        <f t="shared" si="168"/>
        <v>-6.5194937683070737E-3</v>
      </c>
      <c r="D1796">
        <v>2716.26</v>
      </c>
      <c r="E1796" s="31">
        <f t="shared" si="169"/>
        <v>-5.496528314668069E-3</v>
      </c>
      <c r="G1796">
        <v>38.659999999999997</v>
      </c>
      <c r="H1796" s="35">
        <f t="shared" si="170"/>
        <v>7.7599327470255254E-3</v>
      </c>
      <c r="J1796">
        <v>71.330368000000007</v>
      </c>
      <c r="K1796" s="35">
        <f t="shared" si="171"/>
        <v>8.9454746679561783E-3</v>
      </c>
      <c r="M1796">
        <v>17.139999</v>
      </c>
      <c r="N1796" s="35">
        <f t="shared" si="172"/>
        <v>-6.4176199776908348E-3</v>
      </c>
      <c r="P1796">
        <v>108.239746</v>
      </c>
      <c r="Q1796" s="35">
        <f t="shared" si="173"/>
        <v>-1.8501955834227438E-2</v>
      </c>
    </row>
    <row r="1797" spans="1:17" x14ac:dyDescent="0.4">
      <c r="A1797" s="87">
        <v>43152</v>
      </c>
      <c r="B1797">
        <v>64.501853999999994</v>
      </c>
      <c r="C1797" s="31">
        <f t="shared" si="168"/>
        <v>1.1931129917599694E-3</v>
      </c>
      <c r="D1797">
        <v>2701.33</v>
      </c>
      <c r="E1797" s="31">
        <f t="shared" si="169"/>
        <v>9.735944886408211E-4</v>
      </c>
      <c r="G1797">
        <v>38.959999000000003</v>
      </c>
      <c r="H1797" s="35">
        <f t="shared" si="170"/>
        <v>-1.9250513841132282E-2</v>
      </c>
      <c r="J1797">
        <v>71.968451999999999</v>
      </c>
      <c r="K1797" s="35">
        <f t="shared" si="171"/>
        <v>9.1350165486399158E-3</v>
      </c>
      <c r="M1797">
        <v>17.030000999999999</v>
      </c>
      <c r="N1797" s="35">
        <f t="shared" si="172"/>
        <v>-2.4075160066050507E-2</v>
      </c>
      <c r="P1797">
        <v>106.237099</v>
      </c>
      <c r="Q1797" s="35">
        <f t="shared" si="173"/>
        <v>5.5283700847290288E-3</v>
      </c>
    </row>
    <row r="1798" spans="1:17" x14ac:dyDescent="0.4">
      <c r="A1798" s="87">
        <v>43153</v>
      </c>
      <c r="B1798">
        <v>64.578811999999999</v>
      </c>
      <c r="C1798" s="31">
        <f t="shared" si="168"/>
        <v>1.5343530940147898E-2</v>
      </c>
      <c r="D1798">
        <v>2703.96</v>
      </c>
      <c r="E1798" s="31">
        <f t="shared" si="169"/>
        <v>1.6028343614550564E-2</v>
      </c>
      <c r="G1798">
        <v>38.209999000000003</v>
      </c>
      <c r="H1798" s="35">
        <f t="shared" si="170"/>
        <v>4.0827035876132831E-2</v>
      </c>
      <c r="J1798">
        <v>72.625884999999997</v>
      </c>
      <c r="K1798" s="35">
        <f t="shared" si="171"/>
        <v>7.7206907702398178E-3</v>
      </c>
      <c r="M1798">
        <v>16.620000999999998</v>
      </c>
      <c r="N1798" s="35">
        <f t="shared" si="172"/>
        <v>2.4067327071761378E-2</v>
      </c>
      <c r="P1798">
        <v>106.824417</v>
      </c>
      <c r="Q1798" s="35">
        <f t="shared" si="173"/>
        <v>1.14465497153147E-2</v>
      </c>
    </row>
    <row r="1799" spans="1:17" x14ac:dyDescent="0.4">
      <c r="A1799" s="87">
        <v>43154</v>
      </c>
      <c r="B1799">
        <v>65.569678999999994</v>
      </c>
      <c r="C1799" s="31">
        <f t="shared" si="168"/>
        <v>2.1860408985683762E-2</v>
      </c>
      <c r="D1799">
        <v>2747.3</v>
      </c>
      <c r="E1799" s="31">
        <f t="shared" si="169"/>
        <v>1.175699777963809E-2</v>
      </c>
      <c r="G1799">
        <v>39.770000000000003</v>
      </c>
      <c r="H1799" s="35">
        <f t="shared" si="170"/>
        <v>2.7407618808146687E-2</v>
      </c>
      <c r="J1799">
        <v>73.186606999999995</v>
      </c>
      <c r="K1799" s="35">
        <f t="shared" si="171"/>
        <v>2.2457469575000236E-2</v>
      </c>
      <c r="M1799">
        <v>17.02</v>
      </c>
      <c r="N1799" s="35">
        <f t="shared" si="172"/>
        <v>1.3513513513513539E-2</v>
      </c>
      <c r="P1799">
        <v>108.04718800000001</v>
      </c>
      <c r="Q1799" s="35">
        <f t="shared" si="173"/>
        <v>6.2385705031019591E-4</v>
      </c>
    </row>
    <row r="1800" spans="1:17" x14ac:dyDescent="0.4">
      <c r="A1800" s="87">
        <v>43157</v>
      </c>
      <c r="B1800">
        <v>67.003058999999993</v>
      </c>
      <c r="C1800" s="31">
        <f t="shared" si="168"/>
        <v>-2.32593559646284E-2</v>
      </c>
      <c r="D1800">
        <v>2779.6</v>
      </c>
      <c r="E1800" s="31">
        <f t="shared" si="169"/>
        <v>-1.270686429702105E-2</v>
      </c>
      <c r="G1800">
        <v>40.860000999999997</v>
      </c>
      <c r="H1800" s="35">
        <f t="shared" si="170"/>
        <v>4.1604991639623227E-3</v>
      </c>
      <c r="J1800">
        <v>74.830192999999994</v>
      </c>
      <c r="K1800" s="35">
        <f t="shared" si="171"/>
        <v>-7.622751955216665E-3</v>
      </c>
      <c r="M1800">
        <v>17.25</v>
      </c>
      <c r="N1800" s="35">
        <f t="shared" si="172"/>
        <v>-2.8985507246376812E-2</v>
      </c>
      <c r="P1800">
        <v>108.114594</v>
      </c>
      <c r="Q1800" s="35">
        <f t="shared" si="173"/>
        <v>-1.2022474967625481E-2</v>
      </c>
    </row>
    <row r="1801" spans="1:17" x14ac:dyDescent="0.4">
      <c r="A1801" s="87">
        <v>43158</v>
      </c>
      <c r="B1801">
        <v>65.444610999999995</v>
      </c>
      <c r="C1801" s="31">
        <f t="shared" si="168"/>
        <v>-1.4699315731283018E-2</v>
      </c>
      <c r="D1801">
        <v>2744.28</v>
      </c>
      <c r="E1801" s="31">
        <f t="shared" si="169"/>
        <v>-1.1095806550352104E-2</v>
      </c>
      <c r="G1801">
        <v>41.029998999999997</v>
      </c>
      <c r="H1801" s="35">
        <f t="shared" si="170"/>
        <v>-2.6809895852056178E-3</v>
      </c>
      <c r="J1801">
        <v>74.259781000000004</v>
      </c>
      <c r="K1801" s="35">
        <f t="shared" si="171"/>
        <v>-1.6013971277399813E-2</v>
      </c>
      <c r="M1801">
        <v>16.75</v>
      </c>
      <c r="N1801" s="35">
        <f t="shared" si="172"/>
        <v>-1.0149253731343386E-2</v>
      </c>
      <c r="P1801">
        <v>106.814789</v>
      </c>
      <c r="Q1801" s="35">
        <f t="shared" si="173"/>
        <v>-1.0816854209205989E-3</v>
      </c>
    </row>
    <row r="1802" spans="1:17" x14ac:dyDescent="0.4">
      <c r="A1802" s="87">
        <v>43159</v>
      </c>
      <c r="B1802">
        <v>64.482619999999997</v>
      </c>
      <c r="C1802" s="31">
        <f t="shared" si="168"/>
        <v>-1.0592218492362748E-2</v>
      </c>
      <c r="D1802">
        <v>2713.83</v>
      </c>
      <c r="E1802" s="31">
        <f t="shared" si="169"/>
        <v>-1.3324342350110308E-2</v>
      </c>
      <c r="G1802">
        <v>40.919998</v>
      </c>
      <c r="H1802" s="35">
        <f t="shared" si="170"/>
        <v>7.3321117953135452E-4</v>
      </c>
      <c r="J1802">
        <v>73.070587000000003</v>
      </c>
      <c r="K1802" s="35">
        <f t="shared" si="171"/>
        <v>5.0279327850478363E-3</v>
      </c>
      <c r="M1802">
        <v>16.579999999999998</v>
      </c>
      <c r="N1802" s="35">
        <f t="shared" si="172"/>
        <v>-2.6538057901085575E-2</v>
      </c>
      <c r="P1802">
        <v>106.69924899999999</v>
      </c>
      <c r="Q1802" s="35">
        <f t="shared" si="173"/>
        <v>-3.2575383918587844E-2</v>
      </c>
    </row>
    <row r="1803" spans="1:17" x14ac:dyDescent="0.4">
      <c r="A1803" s="87">
        <v>43160</v>
      </c>
      <c r="B1803">
        <v>63.799605999999997</v>
      </c>
      <c r="C1803" s="31">
        <f t="shared" si="168"/>
        <v>-3.4784540832429943E-3</v>
      </c>
      <c r="D1803">
        <v>2677.67</v>
      </c>
      <c r="E1803" s="31">
        <f t="shared" si="169"/>
        <v>5.0715734201749758E-3</v>
      </c>
      <c r="G1803">
        <v>40.950001</v>
      </c>
      <c r="H1803" s="35">
        <f t="shared" si="170"/>
        <v>1.0989035140682911E-2</v>
      </c>
      <c r="J1803">
        <v>73.437980999999994</v>
      </c>
      <c r="K1803" s="35">
        <f t="shared" si="171"/>
        <v>1.0531839103801089E-2</v>
      </c>
      <c r="M1803">
        <v>16.139999</v>
      </c>
      <c r="N1803" s="35">
        <f t="shared" si="172"/>
        <v>5.4522989747397138E-2</v>
      </c>
      <c r="P1803">
        <v>103.22348</v>
      </c>
      <c r="Q1803" s="35">
        <f t="shared" si="173"/>
        <v>1.2125923287996314E-3</v>
      </c>
    </row>
    <row r="1804" spans="1:17" x14ac:dyDescent="0.4">
      <c r="A1804" s="87">
        <v>43161</v>
      </c>
      <c r="B1804">
        <v>63.577682000000003</v>
      </c>
      <c r="C1804" s="31">
        <f t="shared" si="168"/>
        <v>-1.2748545944156999E-2</v>
      </c>
      <c r="D1804">
        <v>2691.25</v>
      </c>
      <c r="E1804" s="31">
        <f t="shared" si="169"/>
        <v>1.1032048304691148E-2</v>
      </c>
      <c r="G1804">
        <v>41.400002000000001</v>
      </c>
      <c r="H1804" s="35">
        <f t="shared" si="170"/>
        <v>-1.642514413405094E-2</v>
      </c>
      <c r="J1804">
        <v>74.211417999999995</v>
      </c>
      <c r="K1804" s="35">
        <f t="shared" si="171"/>
        <v>8.4682521495547947E-3</v>
      </c>
      <c r="M1804">
        <v>17.02</v>
      </c>
      <c r="N1804" s="35">
        <f t="shared" si="172"/>
        <v>2.350176263219754E-2</v>
      </c>
      <c r="P1804">
        <v>103.348648</v>
      </c>
      <c r="Q1804" s="35">
        <f t="shared" si="173"/>
        <v>1.2576894087671146E-2</v>
      </c>
    </row>
    <row r="1805" spans="1:17" x14ac:dyDescent="0.4">
      <c r="A1805" s="87">
        <v>43164</v>
      </c>
      <c r="B1805">
        <v>62.767158999999999</v>
      </c>
      <c r="C1805" s="31">
        <f t="shared" si="168"/>
        <v>2.9205559550656156E-3</v>
      </c>
      <c r="D1805">
        <v>2720.94</v>
      </c>
      <c r="E1805" s="31">
        <f t="shared" si="169"/>
        <v>2.6387939462097056E-3</v>
      </c>
      <c r="G1805">
        <v>40.720001000000003</v>
      </c>
      <c r="H1805" s="35">
        <f t="shared" si="170"/>
        <v>1.1296635282499041E-2</v>
      </c>
      <c r="J1805">
        <v>74.839859000000004</v>
      </c>
      <c r="K1805" s="35">
        <f t="shared" si="171"/>
        <v>1.0980579212475418E-2</v>
      </c>
      <c r="M1805">
        <v>17.420000000000002</v>
      </c>
      <c r="N1805" s="35">
        <f t="shared" si="172"/>
        <v>1.1481113662456759E-2</v>
      </c>
      <c r="P1805">
        <v>104.648453</v>
      </c>
      <c r="Q1805" s="35">
        <f t="shared" si="173"/>
        <v>-2.1161421277770998E-3</v>
      </c>
    </row>
    <row r="1806" spans="1:17" x14ac:dyDescent="0.4">
      <c r="A1806" s="87">
        <v>43165</v>
      </c>
      <c r="B1806">
        <v>62.950474</v>
      </c>
      <c r="C1806" s="31">
        <f t="shared" si="168"/>
        <v>-1.6400718444153375E-2</v>
      </c>
      <c r="D1806">
        <v>2728.12</v>
      </c>
      <c r="E1806" s="31">
        <f t="shared" si="169"/>
        <v>-4.8384968403138753E-4</v>
      </c>
      <c r="G1806">
        <v>41.18</v>
      </c>
      <c r="H1806" s="35">
        <f t="shared" si="170"/>
        <v>2.4281204468189742E-4</v>
      </c>
      <c r="J1806">
        <v>75.661643999999995</v>
      </c>
      <c r="K1806" s="35">
        <f t="shared" si="171"/>
        <v>2.6831428616592525E-3</v>
      </c>
      <c r="M1806">
        <v>17.620000999999998</v>
      </c>
      <c r="N1806" s="35">
        <f t="shared" si="172"/>
        <v>-1.3620998091884159E-2</v>
      </c>
      <c r="P1806">
        <v>104.427002</v>
      </c>
      <c r="Q1806" s="35">
        <f t="shared" si="173"/>
        <v>2.3049594012093146E-3</v>
      </c>
    </row>
    <row r="1807" spans="1:17" x14ac:dyDescent="0.4">
      <c r="A1807" s="87">
        <v>43166</v>
      </c>
      <c r="B1807">
        <v>61.918041000000002</v>
      </c>
      <c r="C1807" s="31">
        <f t="shared" si="168"/>
        <v>1.464842855735695E-2</v>
      </c>
      <c r="D1807">
        <v>2726.8</v>
      </c>
      <c r="E1807" s="31">
        <f t="shared" si="169"/>
        <v>4.4631069385358728E-3</v>
      </c>
      <c r="G1807">
        <v>41.189999</v>
      </c>
      <c r="H1807" s="35">
        <f t="shared" si="170"/>
        <v>-1.019662564206416E-2</v>
      </c>
      <c r="J1807">
        <v>75.864654999999999</v>
      </c>
      <c r="K1807" s="35">
        <f t="shared" si="171"/>
        <v>-2.4281228195132402E-2</v>
      </c>
      <c r="M1807">
        <v>17.379999000000002</v>
      </c>
      <c r="N1807" s="35">
        <f t="shared" si="172"/>
        <v>-1.2658171039020276E-2</v>
      </c>
      <c r="P1807">
        <v>104.66770200000001</v>
      </c>
      <c r="Q1807" s="35">
        <f t="shared" si="173"/>
        <v>-7.6349626936493675E-3</v>
      </c>
    </row>
    <row r="1808" spans="1:17" x14ac:dyDescent="0.4">
      <c r="A1808" s="87">
        <v>43167</v>
      </c>
      <c r="B1808">
        <v>62.825043000000001</v>
      </c>
      <c r="C1808" s="31">
        <f t="shared" si="168"/>
        <v>1.8276708541210225E-2</v>
      </c>
      <c r="D1808">
        <v>2738.97</v>
      </c>
      <c r="E1808" s="31">
        <f t="shared" si="169"/>
        <v>1.7378795678667663E-2</v>
      </c>
      <c r="G1808">
        <v>40.770000000000003</v>
      </c>
      <c r="H1808" s="35">
        <f t="shared" si="170"/>
        <v>1.4962006377238088E-2</v>
      </c>
      <c r="J1808">
        <v>74.022568000000007</v>
      </c>
      <c r="K1808" s="35">
        <f t="shared" si="171"/>
        <v>3.6804316218804874E-2</v>
      </c>
      <c r="M1808">
        <v>17.16</v>
      </c>
      <c r="N1808" s="35">
        <f t="shared" si="172"/>
        <v>-6.4103146853147124E-3</v>
      </c>
      <c r="P1808">
        <v>103.868568</v>
      </c>
      <c r="Q1808" s="35">
        <f t="shared" si="173"/>
        <v>-1.0289205103896307E-2</v>
      </c>
    </row>
    <row r="1809" spans="1:17" x14ac:dyDescent="0.4">
      <c r="A1809" s="87">
        <v>43168</v>
      </c>
      <c r="B1809">
        <v>63.973278000000001</v>
      </c>
      <c r="C1809" s="31">
        <f t="shared" si="168"/>
        <v>7.8434936537096732E-3</v>
      </c>
      <c r="D1809">
        <v>2786.57</v>
      </c>
      <c r="E1809" s="31">
        <f t="shared" si="169"/>
        <v>-1.273967637633428E-3</v>
      </c>
      <c r="G1809">
        <v>41.380001</v>
      </c>
      <c r="H1809" s="35">
        <f t="shared" si="170"/>
        <v>-2.2474624879781895E-2</v>
      </c>
      <c r="J1809">
        <v>76.746917999999994</v>
      </c>
      <c r="K1809" s="35">
        <f t="shared" si="171"/>
        <v>-1.9833447904709287E-2</v>
      </c>
      <c r="M1809">
        <v>17.049999</v>
      </c>
      <c r="N1809" s="35">
        <f t="shared" si="172"/>
        <v>7.6246925293074821E-3</v>
      </c>
      <c r="P1809">
        <v>102.799843</v>
      </c>
      <c r="Q1809" s="35">
        <f t="shared" si="173"/>
        <v>-9.5532344344143663E-3</v>
      </c>
    </row>
    <row r="1810" spans="1:17" x14ac:dyDescent="0.4">
      <c r="A1810" s="87">
        <v>43171</v>
      </c>
      <c r="B1810">
        <v>64.475052000000005</v>
      </c>
      <c r="C1810" s="31">
        <f t="shared" si="168"/>
        <v>-9.7278091377112266E-3</v>
      </c>
      <c r="D1810">
        <v>2783.02</v>
      </c>
      <c r="E1810" s="31">
        <f t="shared" si="169"/>
        <v>-6.3635906317597562E-3</v>
      </c>
      <c r="G1810">
        <v>40.450001</v>
      </c>
      <c r="H1810" s="35">
        <f t="shared" si="170"/>
        <v>1.1866476838900434E-2</v>
      </c>
      <c r="J1810">
        <v>75.224761999999998</v>
      </c>
      <c r="K1810" s="35">
        <f t="shared" si="171"/>
        <v>-1.2886581149966535E-3</v>
      </c>
      <c r="M1810">
        <v>17.18</v>
      </c>
      <c r="N1810" s="35">
        <f t="shared" si="172"/>
        <v>-3.6088533178113995E-2</v>
      </c>
      <c r="P1810">
        <v>101.81777200000001</v>
      </c>
      <c r="Q1810" s="35">
        <f t="shared" si="173"/>
        <v>9.5508179063277712E-3</v>
      </c>
    </row>
    <row r="1811" spans="1:17" x14ac:dyDescent="0.4">
      <c r="A1811" s="87">
        <v>43172</v>
      </c>
      <c r="B1811">
        <v>63.847850999999999</v>
      </c>
      <c r="C1811" s="31">
        <f t="shared" si="168"/>
        <v>4.5323373530619981E-4</v>
      </c>
      <c r="D1811">
        <v>2765.31</v>
      </c>
      <c r="E1811" s="31">
        <f t="shared" si="169"/>
        <v>-5.7244938180529229E-3</v>
      </c>
      <c r="G1811">
        <v>40.93</v>
      </c>
      <c r="H1811" s="35">
        <f t="shared" si="170"/>
        <v>-2.0767114585878314E-2</v>
      </c>
      <c r="J1811">
        <v>75.127823000000006</v>
      </c>
      <c r="K1811" s="35">
        <f t="shared" si="171"/>
        <v>-2.968061512976503E-3</v>
      </c>
      <c r="M1811">
        <v>16.559999000000001</v>
      </c>
      <c r="N1811" s="35">
        <f t="shared" si="172"/>
        <v>-2.898544861023258E-2</v>
      </c>
      <c r="P1811">
        <v>102.790215</v>
      </c>
      <c r="Q1811" s="35">
        <f t="shared" si="173"/>
        <v>9.4042793859318241E-2</v>
      </c>
    </row>
    <row r="1812" spans="1:17" x14ac:dyDescent="0.4">
      <c r="A1812" s="87">
        <v>43173</v>
      </c>
      <c r="B1812">
        <v>63.876789000000002</v>
      </c>
      <c r="C1812" s="31">
        <f t="shared" si="168"/>
        <v>2.8699470162785023E-3</v>
      </c>
      <c r="D1812">
        <v>2749.48</v>
      </c>
      <c r="E1812" s="31">
        <f t="shared" si="169"/>
        <v>-7.8196604448844541E-4</v>
      </c>
      <c r="G1812">
        <v>40.080002</v>
      </c>
      <c r="H1812" s="35">
        <f t="shared" si="170"/>
        <v>7.4847800656288783E-4</v>
      </c>
      <c r="J1812">
        <v>74.904838999999996</v>
      </c>
      <c r="K1812" s="35">
        <f t="shared" si="171"/>
        <v>-3.3651764474120849E-3</v>
      </c>
      <c r="M1812">
        <v>16.079999999999998</v>
      </c>
      <c r="N1812" s="35">
        <f t="shared" si="172"/>
        <v>-1.1194029850746141E-2</v>
      </c>
      <c r="P1812">
        <v>112.45689400000001</v>
      </c>
      <c r="Q1812" s="35">
        <f t="shared" si="173"/>
        <v>1.7208807136359278E-2</v>
      </c>
    </row>
    <row r="1813" spans="1:17" x14ac:dyDescent="0.4">
      <c r="A1813" s="87">
        <v>43174</v>
      </c>
      <c r="B1813">
        <v>64.060112000000004</v>
      </c>
      <c r="C1813" s="31">
        <f t="shared" si="168"/>
        <v>-7.2296938850185148E-3</v>
      </c>
      <c r="D1813">
        <v>2747.33</v>
      </c>
      <c r="E1813" s="31">
        <f t="shared" si="169"/>
        <v>1.7034720983647E-3</v>
      </c>
      <c r="G1813">
        <v>40.110000999999997</v>
      </c>
      <c r="H1813" s="35">
        <f t="shared" si="170"/>
        <v>8.7259534099738984E-3</v>
      </c>
      <c r="J1813">
        <v>74.652771000000001</v>
      </c>
      <c r="K1813" s="35">
        <f t="shared" si="171"/>
        <v>1.2077703050031476E-2</v>
      </c>
      <c r="M1813">
        <v>15.9</v>
      </c>
      <c r="N1813" s="35">
        <f t="shared" si="172"/>
        <v>1.8239056603773483E-2</v>
      </c>
      <c r="P1813">
        <v>114.392143</v>
      </c>
      <c r="Q1813" s="35">
        <f t="shared" si="173"/>
        <v>7.0701446689393523E-3</v>
      </c>
    </row>
    <row r="1814" spans="1:17" x14ac:dyDescent="0.4">
      <c r="A1814" s="87">
        <v>43175</v>
      </c>
      <c r="B1814">
        <v>63.596977000000003</v>
      </c>
      <c r="C1814" s="31">
        <f t="shared" si="168"/>
        <v>-3.0346882682805096E-3</v>
      </c>
      <c r="D1814">
        <v>2752.01</v>
      </c>
      <c r="E1814" s="31">
        <f t="shared" si="169"/>
        <v>-1.4204163502312907E-2</v>
      </c>
      <c r="G1814">
        <v>40.459999000000003</v>
      </c>
      <c r="H1814" s="35">
        <f t="shared" si="170"/>
        <v>-2.9658947841298765E-2</v>
      </c>
      <c r="J1814">
        <v>75.554405000000003</v>
      </c>
      <c r="K1814" s="35">
        <f t="shared" si="171"/>
        <v>-9.8804695768566677E-3</v>
      </c>
      <c r="M1814">
        <v>16.190000999999999</v>
      </c>
      <c r="N1814" s="35">
        <f t="shared" si="172"/>
        <v>-2.4707225157058468E-3</v>
      </c>
      <c r="P1814">
        <v>115.200912</v>
      </c>
      <c r="Q1814" s="35">
        <f t="shared" si="173"/>
        <v>-5.6832536186866957E-3</v>
      </c>
    </row>
    <row r="1815" spans="1:17" x14ac:dyDescent="0.4">
      <c r="A1815" s="87">
        <v>43178</v>
      </c>
      <c r="B1815">
        <v>63.403979999999997</v>
      </c>
      <c r="C1815" s="31">
        <f t="shared" si="168"/>
        <v>1.6588264648370713E-2</v>
      </c>
      <c r="D1815">
        <v>2712.92</v>
      </c>
      <c r="E1815" s="31">
        <f t="shared" si="169"/>
        <v>1.4817982100467325E-3</v>
      </c>
      <c r="G1815">
        <v>39.259998000000003</v>
      </c>
      <c r="H1815" s="35">
        <f t="shared" si="170"/>
        <v>2.1650612412155337E-2</v>
      </c>
      <c r="J1815">
        <v>74.807891999999995</v>
      </c>
      <c r="K1815" s="35">
        <f t="shared" si="171"/>
        <v>2.0733774987270869E-3</v>
      </c>
      <c r="M1815">
        <v>16.149999999999999</v>
      </c>
      <c r="N1815" s="35">
        <f t="shared" si="172"/>
        <v>-9.2879256965943402E-3</v>
      </c>
      <c r="P1815">
        <v>114.54619599999999</v>
      </c>
      <c r="Q1815" s="35">
        <f t="shared" si="173"/>
        <v>5.2954617541380996E-3</v>
      </c>
    </row>
    <row r="1816" spans="1:17" x14ac:dyDescent="0.4">
      <c r="A1816" s="87">
        <v>43179</v>
      </c>
      <c r="B1816">
        <v>64.455742000000001</v>
      </c>
      <c r="C1816" s="31">
        <f t="shared" si="168"/>
        <v>-6.7364673266812137E-3</v>
      </c>
      <c r="D1816">
        <v>2716.94</v>
      </c>
      <c r="E1816" s="31">
        <f t="shared" si="169"/>
        <v>-1.8439862492363535E-3</v>
      </c>
      <c r="G1816">
        <v>40.110000999999997</v>
      </c>
      <c r="H1816" s="35">
        <f t="shared" si="170"/>
        <v>1.3712265925897128E-2</v>
      </c>
      <c r="J1816">
        <v>74.962997000000001</v>
      </c>
      <c r="K1816" s="35">
        <f t="shared" si="171"/>
        <v>2.0694076572205658E-3</v>
      </c>
      <c r="M1816">
        <v>16</v>
      </c>
      <c r="N1816" s="35">
        <f t="shared" si="172"/>
        <v>-3.1250000000000444E-3</v>
      </c>
      <c r="P1816">
        <v>115.152771</v>
      </c>
      <c r="Q1816" s="35">
        <f t="shared" si="173"/>
        <v>1.5719091987808083E-2</v>
      </c>
    </row>
    <row r="1817" spans="1:17" x14ac:dyDescent="0.4">
      <c r="A1817" s="87">
        <v>43180</v>
      </c>
      <c r="B1817">
        <v>64.021538000000007</v>
      </c>
      <c r="C1817" s="31">
        <f t="shared" si="168"/>
        <v>-2.9088429584431481E-2</v>
      </c>
      <c r="D1817">
        <v>2711.93</v>
      </c>
      <c r="E1817" s="31">
        <f t="shared" si="169"/>
        <v>-2.5162891372564847E-2</v>
      </c>
      <c r="G1817">
        <v>40.659999999999997</v>
      </c>
      <c r="H1817" s="35">
        <f t="shared" si="170"/>
        <v>-2.9267068371864075E-2</v>
      </c>
      <c r="J1817">
        <v>75.118126000000004</v>
      </c>
      <c r="K1817" s="35">
        <f t="shared" si="171"/>
        <v>-9.5511035512254403E-3</v>
      </c>
      <c r="M1817">
        <v>15.95</v>
      </c>
      <c r="N1817" s="35">
        <f t="shared" si="172"/>
        <v>-1.3793103448275791E-2</v>
      </c>
      <c r="P1817">
        <v>116.962868</v>
      </c>
      <c r="Q1817" s="35">
        <f t="shared" si="173"/>
        <v>-6.2561991896436268E-3</v>
      </c>
    </row>
    <row r="1818" spans="1:17" x14ac:dyDescent="0.4">
      <c r="A1818" s="87">
        <v>43181</v>
      </c>
      <c r="B1818">
        <v>62.159252000000002</v>
      </c>
      <c r="C1818" s="31">
        <f t="shared" si="168"/>
        <v>3.2599652260937072E-3</v>
      </c>
      <c r="D1818">
        <v>2643.69</v>
      </c>
      <c r="E1818" s="31">
        <f t="shared" si="169"/>
        <v>-2.0966906104724774E-2</v>
      </c>
      <c r="G1818">
        <v>39.470001000000003</v>
      </c>
      <c r="H1818" s="35">
        <f t="shared" si="170"/>
        <v>-3.6230047219912832E-2</v>
      </c>
      <c r="J1818">
        <v>74.400665000000004</v>
      </c>
      <c r="K1818" s="35">
        <f t="shared" si="171"/>
        <v>-9.7730174857980339E-3</v>
      </c>
      <c r="M1818">
        <v>15.73</v>
      </c>
      <c r="N1818" s="35">
        <f t="shared" si="172"/>
        <v>3.178639542275838E-3</v>
      </c>
      <c r="P1818">
        <v>116.23112500000001</v>
      </c>
      <c r="Q1818" s="35">
        <f t="shared" si="173"/>
        <v>-6.7925437355958263E-3</v>
      </c>
    </row>
    <row r="1819" spans="1:17" x14ac:dyDescent="0.4">
      <c r="A1819" s="87">
        <v>43182</v>
      </c>
      <c r="B1819">
        <v>62.361888999999998</v>
      </c>
      <c r="C1819" s="31">
        <f t="shared" si="168"/>
        <v>1.9650286732013609E-2</v>
      </c>
      <c r="D1819">
        <v>2588.2600000000002</v>
      </c>
      <c r="E1819" s="31">
        <f t="shared" si="169"/>
        <v>2.7157240771792615E-2</v>
      </c>
      <c r="G1819">
        <v>38.040000999999997</v>
      </c>
      <c r="H1819" s="35">
        <f t="shared" si="170"/>
        <v>1.9716087809776874E-2</v>
      </c>
      <c r="J1819">
        <v>73.673546000000002</v>
      </c>
      <c r="K1819" s="35">
        <f t="shared" si="171"/>
        <v>2.6450783297440321E-2</v>
      </c>
      <c r="M1819">
        <v>15.78</v>
      </c>
      <c r="N1819" s="35">
        <f t="shared" si="172"/>
        <v>5.6400506970849328E-2</v>
      </c>
      <c r="P1819">
        <v>115.44162</v>
      </c>
      <c r="Q1819" s="35">
        <f t="shared" si="173"/>
        <v>1.5596290142151492E-2</v>
      </c>
    </row>
    <row r="1820" spans="1:17" x14ac:dyDescent="0.4">
      <c r="A1820" s="87">
        <v>43185</v>
      </c>
      <c r="B1820">
        <v>63.587318000000003</v>
      </c>
      <c r="C1820" s="31">
        <f t="shared" si="168"/>
        <v>4.0972478191326645E-3</v>
      </c>
      <c r="D1820">
        <v>2658.55</v>
      </c>
      <c r="E1820" s="31">
        <f t="shared" si="169"/>
        <v>-1.7276334844182086E-2</v>
      </c>
      <c r="G1820">
        <v>38.790000999999997</v>
      </c>
      <c r="H1820" s="35">
        <f t="shared" si="170"/>
        <v>-7.4761792349527564E-3</v>
      </c>
      <c r="J1820">
        <v>75.622269000000003</v>
      </c>
      <c r="K1820" s="35">
        <f t="shared" si="171"/>
        <v>-1.6794867659948153E-2</v>
      </c>
      <c r="M1820">
        <v>16.670000000000002</v>
      </c>
      <c r="N1820" s="35">
        <f t="shared" si="172"/>
        <v>-1.3797180563887398E-2</v>
      </c>
      <c r="P1820">
        <v>117.242081</v>
      </c>
      <c r="Q1820" s="35">
        <f t="shared" si="173"/>
        <v>-2.0530546536443678E-2</v>
      </c>
    </row>
    <row r="1821" spans="1:17" x14ac:dyDescent="0.4">
      <c r="A1821" s="87">
        <v>43186</v>
      </c>
      <c r="B1821">
        <v>63.847850999999999</v>
      </c>
      <c r="C1821" s="31">
        <f t="shared" si="168"/>
        <v>-1.1032164575124079E-2</v>
      </c>
      <c r="D1821">
        <v>2612.62</v>
      </c>
      <c r="E1821" s="31">
        <f t="shared" si="169"/>
        <v>-2.9166124426820168E-3</v>
      </c>
      <c r="G1821">
        <v>38.5</v>
      </c>
      <c r="H1821" s="35">
        <f t="shared" si="170"/>
        <v>-3.6363376623377427E-3</v>
      </c>
      <c r="J1821">
        <v>74.352203000000003</v>
      </c>
      <c r="K1821" s="35">
        <f t="shared" si="171"/>
        <v>-1.2387460799244958E-2</v>
      </c>
      <c r="M1821">
        <v>16.440000999999999</v>
      </c>
      <c r="N1821" s="35">
        <f t="shared" si="172"/>
        <v>-6.6910579871619514E-3</v>
      </c>
      <c r="P1821">
        <v>114.835037</v>
      </c>
      <c r="Q1821" s="35">
        <f t="shared" si="173"/>
        <v>-2.2636645294936797E-3</v>
      </c>
    </row>
    <row r="1822" spans="1:17" x14ac:dyDescent="0.4">
      <c r="A1822" s="87">
        <v>43187</v>
      </c>
      <c r="B1822">
        <v>63.143470999999998</v>
      </c>
      <c r="C1822" s="31">
        <f t="shared" si="168"/>
        <v>1.5281025650300418E-2</v>
      </c>
      <c r="D1822">
        <v>2605</v>
      </c>
      <c r="E1822" s="31">
        <f t="shared" si="169"/>
        <v>1.3769673704414545E-2</v>
      </c>
      <c r="G1822">
        <v>38.360000999999997</v>
      </c>
      <c r="H1822" s="35">
        <f t="shared" si="170"/>
        <v>1.3816422997486529E-2</v>
      </c>
      <c r="J1822">
        <v>73.431168</v>
      </c>
      <c r="K1822" s="35">
        <f t="shared" si="171"/>
        <v>9.110028046945929E-3</v>
      </c>
      <c r="M1822">
        <v>16.329999999999998</v>
      </c>
      <c r="N1822" s="35">
        <f t="shared" si="172"/>
        <v>1.2247397428048455E-3</v>
      </c>
      <c r="P1822">
        <v>114.57508900000001</v>
      </c>
      <c r="Q1822" s="35">
        <f t="shared" si="173"/>
        <v>2.3277241355666705E-2</v>
      </c>
    </row>
    <row r="1823" spans="1:17" x14ac:dyDescent="0.4">
      <c r="A1823" s="87">
        <v>43188</v>
      </c>
      <c r="B1823">
        <v>64.108367999999999</v>
      </c>
      <c r="C1823" s="31">
        <f t="shared" si="168"/>
        <v>-3.4918546046906085E-2</v>
      </c>
      <c r="D1823">
        <v>2640.87</v>
      </c>
      <c r="E1823" s="31">
        <f t="shared" si="169"/>
        <v>-2.2337335802216612E-2</v>
      </c>
      <c r="G1823">
        <v>38.889999000000003</v>
      </c>
      <c r="H1823" s="35">
        <f t="shared" si="170"/>
        <v>-2.0827899738439251E-2</v>
      </c>
      <c r="J1823">
        <v>74.100127999999998</v>
      </c>
      <c r="K1823" s="35">
        <f t="shared" si="171"/>
        <v>-1.6878229953934641E-2</v>
      </c>
      <c r="M1823">
        <v>16.350000000000001</v>
      </c>
      <c r="N1823" s="35">
        <f t="shared" si="172"/>
        <v>-1.5290519877675839E-2</v>
      </c>
      <c r="P1823">
        <v>117.242081</v>
      </c>
      <c r="Q1823" s="35">
        <f t="shared" si="173"/>
        <v>-9.6904114146523484E-3</v>
      </c>
    </row>
    <row r="1824" spans="1:17" x14ac:dyDescent="0.4">
      <c r="A1824" s="87">
        <v>43192</v>
      </c>
      <c r="B1824">
        <v>61.869796999999998</v>
      </c>
      <c r="C1824" s="31">
        <f t="shared" si="168"/>
        <v>4.0236886505381667E-2</v>
      </c>
      <c r="D1824">
        <v>2581.88</v>
      </c>
      <c r="E1824" s="31">
        <f t="shared" si="169"/>
        <v>1.2614838799634261E-2</v>
      </c>
      <c r="G1824">
        <v>38.080002</v>
      </c>
      <c r="H1824" s="35">
        <f t="shared" si="170"/>
        <v>2.4422162582869684E-2</v>
      </c>
      <c r="J1824">
        <v>72.849449000000007</v>
      </c>
      <c r="K1824" s="35">
        <f t="shared" si="171"/>
        <v>1.5437893016870921E-2</v>
      </c>
      <c r="M1824">
        <v>16.100000000000001</v>
      </c>
      <c r="N1824" s="35">
        <f t="shared" si="172"/>
        <v>4.4720496894409864E-2</v>
      </c>
      <c r="P1824">
        <v>116.105957</v>
      </c>
      <c r="Q1824" s="35">
        <f t="shared" si="173"/>
        <v>-4.9756275640538397E-4</v>
      </c>
    </row>
    <row r="1825" spans="1:17" x14ac:dyDescent="0.4">
      <c r="A1825" s="87">
        <v>43193</v>
      </c>
      <c r="B1825">
        <v>64.359245000000001</v>
      </c>
      <c r="C1825" s="31">
        <f t="shared" si="168"/>
        <v>2.5787095544703809E-2</v>
      </c>
      <c r="D1825">
        <v>2614.4499999999998</v>
      </c>
      <c r="E1825" s="31">
        <f t="shared" si="169"/>
        <v>1.1566486259060314E-2</v>
      </c>
      <c r="G1825">
        <v>39.009998000000003</v>
      </c>
      <c r="H1825" s="35">
        <f t="shared" si="170"/>
        <v>2.5634454018685155E-2</v>
      </c>
      <c r="J1825">
        <v>73.974091000000001</v>
      </c>
      <c r="K1825" s="35">
        <f t="shared" si="171"/>
        <v>2.4115565002346639E-2</v>
      </c>
      <c r="M1825">
        <v>16.82</v>
      </c>
      <c r="N1825" s="35">
        <f t="shared" si="172"/>
        <v>6.3614684898929796E-2</v>
      </c>
      <c r="P1825">
        <v>116.048187</v>
      </c>
      <c r="Q1825" s="35">
        <f t="shared" si="173"/>
        <v>2.0078012937849672E-2</v>
      </c>
    </row>
    <row r="1826" spans="1:17" x14ac:dyDescent="0.4">
      <c r="A1826" s="87">
        <v>43194</v>
      </c>
      <c r="B1826">
        <v>66.018883000000002</v>
      </c>
      <c r="C1826" s="31">
        <f t="shared" si="168"/>
        <v>1.7100213585861387E-2</v>
      </c>
      <c r="D1826">
        <v>2644.69</v>
      </c>
      <c r="E1826" s="31">
        <f t="shared" si="169"/>
        <v>6.8628081173975368E-3</v>
      </c>
      <c r="G1826">
        <v>40.009998000000003</v>
      </c>
      <c r="H1826" s="35">
        <f t="shared" si="170"/>
        <v>2.5243740327105239E-2</v>
      </c>
      <c r="J1826">
        <v>75.758018000000007</v>
      </c>
      <c r="K1826" s="35">
        <f t="shared" si="171"/>
        <v>2.111573193480314E-2</v>
      </c>
      <c r="M1826">
        <v>17.889999</v>
      </c>
      <c r="N1826" s="35">
        <f t="shared" si="172"/>
        <v>-2.3476803995349477E-2</v>
      </c>
      <c r="P1826">
        <v>118.378204</v>
      </c>
      <c r="Q1826" s="35">
        <f t="shared" si="173"/>
        <v>1.6836097631621427E-2</v>
      </c>
    </row>
    <row r="1827" spans="1:17" x14ac:dyDescent="0.4">
      <c r="A1827" s="87">
        <v>43195</v>
      </c>
      <c r="B1827">
        <v>67.147819999999996</v>
      </c>
      <c r="C1827" s="31">
        <f t="shared" si="168"/>
        <v>-2.9314309831651935E-2</v>
      </c>
      <c r="D1827">
        <v>2662.84</v>
      </c>
      <c r="E1827" s="31">
        <f t="shared" si="169"/>
        <v>-2.1920205494885287E-2</v>
      </c>
      <c r="G1827">
        <v>41.02</v>
      </c>
      <c r="H1827" s="35">
        <f t="shared" si="170"/>
        <v>-1.8527596294490491E-2</v>
      </c>
      <c r="J1827">
        <v>77.357703999999998</v>
      </c>
      <c r="K1827" s="35">
        <f t="shared" si="171"/>
        <v>-1.1780843443853998E-2</v>
      </c>
      <c r="M1827">
        <v>17.469999000000001</v>
      </c>
      <c r="N1827" s="35">
        <f t="shared" si="172"/>
        <v>-2.8048026791529922E-2</v>
      </c>
      <c r="P1827">
        <v>120.37123099999999</v>
      </c>
      <c r="Q1827" s="35">
        <f t="shared" si="173"/>
        <v>-2.7195368634221223E-3</v>
      </c>
    </row>
    <row r="1828" spans="1:17" x14ac:dyDescent="0.4">
      <c r="A1828" s="87">
        <v>43196</v>
      </c>
      <c r="B1828">
        <v>65.179428000000001</v>
      </c>
      <c r="C1828" s="31">
        <f t="shared" si="168"/>
        <v>-5.4775718498175103E-3</v>
      </c>
      <c r="D1828">
        <v>2604.4699999999998</v>
      </c>
      <c r="E1828" s="31">
        <f t="shared" si="169"/>
        <v>3.3365713561684545E-3</v>
      </c>
      <c r="G1828">
        <v>40.259998000000003</v>
      </c>
      <c r="H1828" s="35">
        <f t="shared" si="170"/>
        <v>1.7387979005860181E-3</v>
      </c>
      <c r="J1828">
        <v>76.446365</v>
      </c>
      <c r="K1828" s="35">
        <f t="shared" si="171"/>
        <v>-4.0583878644851051E-3</v>
      </c>
      <c r="M1828">
        <v>16.98</v>
      </c>
      <c r="N1828" s="35">
        <f t="shared" si="172"/>
        <v>-2.0023616018845752E-2</v>
      </c>
      <c r="P1828">
        <v>120.04387699999999</v>
      </c>
      <c r="Q1828" s="35">
        <f t="shared" si="173"/>
        <v>8.8233571463207654E-4</v>
      </c>
    </row>
    <row r="1829" spans="1:17" x14ac:dyDescent="0.4">
      <c r="A1829" s="87">
        <v>43199</v>
      </c>
      <c r="B1829">
        <v>64.822402999999994</v>
      </c>
      <c r="C1829" s="31">
        <f t="shared" si="168"/>
        <v>-2.6793668849332372E-3</v>
      </c>
      <c r="D1829">
        <v>2613.16</v>
      </c>
      <c r="E1829" s="31">
        <f t="shared" si="169"/>
        <v>1.6726874741692065E-2</v>
      </c>
      <c r="G1829">
        <v>40.330002</v>
      </c>
      <c r="H1829" s="35">
        <f t="shared" si="170"/>
        <v>2.72749304599588E-2</v>
      </c>
      <c r="J1829">
        <v>76.136116000000001</v>
      </c>
      <c r="K1829" s="35">
        <f t="shared" si="171"/>
        <v>2.7505500805951242E-2</v>
      </c>
      <c r="M1829">
        <v>16.639999</v>
      </c>
      <c r="N1829" s="35">
        <f t="shared" si="172"/>
        <v>1.0817368438543822E-2</v>
      </c>
      <c r="P1829">
        <v>120.14979599999999</v>
      </c>
      <c r="Q1829" s="35">
        <f t="shared" si="173"/>
        <v>1.7709684667296468E-2</v>
      </c>
    </row>
    <row r="1830" spans="1:17" x14ac:dyDescent="0.4">
      <c r="A1830" s="87">
        <v>43200</v>
      </c>
      <c r="B1830">
        <v>64.648719999999997</v>
      </c>
      <c r="C1830" s="31">
        <f t="shared" si="168"/>
        <v>-2.537173203119802E-3</v>
      </c>
      <c r="D1830">
        <v>2656.87</v>
      </c>
      <c r="E1830" s="31">
        <f t="shared" si="169"/>
        <v>-5.5252985656053313E-3</v>
      </c>
      <c r="G1830">
        <v>41.43</v>
      </c>
      <c r="H1830" s="35">
        <f t="shared" si="170"/>
        <v>1.8344170890658956E-2</v>
      </c>
      <c r="J1830">
        <v>78.230277999999998</v>
      </c>
      <c r="K1830" s="35">
        <f t="shared" si="171"/>
        <v>1.6358909014742413E-2</v>
      </c>
      <c r="M1830">
        <v>16.82</v>
      </c>
      <c r="N1830" s="35">
        <f t="shared" si="172"/>
        <v>-4.7562425683710967E-3</v>
      </c>
      <c r="P1830">
        <v>122.27761099999999</v>
      </c>
      <c r="Q1830" s="35">
        <f t="shared" si="173"/>
        <v>3.5432897032965896E-3</v>
      </c>
    </row>
    <row r="1831" spans="1:17" x14ac:dyDescent="0.4">
      <c r="A1831" s="87">
        <v>43201</v>
      </c>
      <c r="B1831">
        <v>64.484695000000002</v>
      </c>
      <c r="C1831" s="31">
        <f t="shared" si="168"/>
        <v>1.4065322011680469E-2</v>
      </c>
      <c r="D1831">
        <v>2642.19</v>
      </c>
      <c r="E1831" s="31">
        <f t="shared" si="169"/>
        <v>8.2507314008454079E-3</v>
      </c>
      <c r="G1831">
        <v>42.189999</v>
      </c>
      <c r="H1831" s="35">
        <f t="shared" si="170"/>
        <v>3.0813226613254966E-3</v>
      </c>
      <c r="J1831">
        <v>79.510040000000004</v>
      </c>
      <c r="K1831" s="35">
        <f t="shared" si="171"/>
        <v>-1.5242175705105908E-2</v>
      </c>
      <c r="M1831">
        <v>16.739999999999998</v>
      </c>
      <c r="N1831" s="35">
        <f t="shared" si="172"/>
        <v>1.7921206690561634E-2</v>
      </c>
      <c r="P1831">
        <v>122.710876</v>
      </c>
      <c r="Q1831" s="35">
        <f t="shared" si="173"/>
        <v>1.6790891460998086E-2</v>
      </c>
    </row>
    <row r="1832" spans="1:17" x14ac:dyDescent="0.4">
      <c r="A1832" s="87">
        <v>43202</v>
      </c>
      <c r="B1832">
        <v>65.391693000000004</v>
      </c>
      <c r="C1832" s="31">
        <f t="shared" si="168"/>
        <v>-7.6729470821318051E-3</v>
      </c>
      <c r="D1832">
        <v>2663.99</v>
      </c>
      <c r="E1832" s="31">
        <f t="shared" si="169"/>
        <v>-2.8866474724002721E-3</v>
      </c>
      <c r="G1832">
        <v>42.32</v>
      </c>
      <c r="H1832" s="35">
        <f t="shared" si="170"/>
        <v>-8.0340264650284356E-3</v>
      </c>
      <c r="J1832">
        <v>78.298134000000005</v>
      </c>
      <c r="K1832" s="35">
        <f t="shared" si="171"/>
        <v>-1.1391752963103831E-2</v>
      </c>
      <c r="M1832">
        <v>17.040001</v>
      </c>
      <c r="N1832" s="35">
        <f t="shared" si="172"/>
        <v>-3.2277052096417229E-2</v>
      </c>
      <c r="P1832">
        <v>124.77130099999999</v>
      </c>
      <c r="Q1832" s="35">
        <f t="shared" si="173"/>
        <v>1.6976259628806902E-3</v>
      </c>
    </row>
    <row r="1833" spans="1:17" x14ac:dyDescent="0.4">
      <c r="A1833" s="87">
        <v>43203</v>
      </c>
      <c r="B1833">
        <v>64.889945999999995</v>
      </c>
      <c r="C1833" s="31">
        <f t="shared" si="168"/>
        <v>-2.8253067123832696E-3</v>
      </c>
      <c r="D1833">
        <v>2656.3</v>
      </c>
      <c r="E1833" s="31">
        <f t="shared" si="169"/>
        <v>8.1090238301396531E-3</v>
      </c>
      <c r="G1833">
        <v>41.98</v>
      </c>
      <c r="H1833" s="35">
        <f t="shared" si="170"/>
        <v>1.0004811815150162E-2</v>
      </c>
      <c r="J1833">
        <v>77.406181000000004</v>
      </c>
      <c r="K1833" s="35">
        <f t="shared" si="171"/>
        <v>2.5054846718237207E-4</v>
      </c>
      <c r="M1833">
        <v>16.489999999999998</v>
      </c>
      <c r="N1833" s="35">
        <f t="shared" si="172"/>
        <v>-2.4256519102485215E-3</v>
      </c>
      <c r="P1833">
        <v>124.983116</v>
      </c>
      <c r="Q1833" s="35">
        <f t="shared" si="173"/>
        <v>6.393991649240093E-3</v>
      </c>
    </row>
    <row r="1834" spans="1:17" x14ac:dyDescent="0.4">
      <c r="A1834" s="87">
        <v>43206</v>
      </c>
      <c r="B1834">
        <v>64.706612000000007</v>
      </c>
      <c r="C1834" s="31">
        <f t="shared" si="168"/>
        <v>6.7103497862010452E-3</v>
      </c>
      <c r="D1834">
        <v>2677.84</v>
      </c>
      <c r="E1834" s="31">
        <f t="shared" si="169"/>
        <v>1.0661577988229217E-2</v>
      </c>
      <c r="G1834">
        <v>42.400002000000001</v>
      </c>
      <c r="H1834" s="35">
        <f t="shared" si="170"/>
        <v>1.1792216424895377E-3</v>
      </c>
      <c r="J1834">
        <v>77.425574999999995</v>
      </c>
      <c r="K1834" s="35">
        <f t="shared" si="171"/>
        <v>8.8904344591565175E-3</v>
      </c>
      <c r="M1834">
        <v>16.450001</v>
      </c>
      <c r="N1834" s="35">
        <f t="shared" si="172"/>
        <v>-6.0790877763471805E-3</v>
      </c>
      <c r="P1834">
        <v>125.782257</v>
      </c>
      <c r="Q1834" s="35">
        <f t="shared" si="173"/>
        <v>1.0027582825135642E-2</v>
      </c>
    </row>
    <row r="1835" spans="1:17" x14ac:dyDescent="0.4">
      <c r="A1835" s="87">
        <v>43207</v>
      </c>
      <c r="B1835">
        <v>65.140816000000001</v>
      </c>
      <c r="C1835" s="31">
        <f t="shared" si="168"/>
        <v>-1.940453125425998E-2</v>
      </c>
      <c r="D1835">
        <v>2706.39</v>
      </c>
      <c r="E1835" s="31">
        <f t="shared" si="169"/>
        <v>8.3136576768314994E-4</v>
      </c>
      <c r="G1835">
        <v>42.450001</v>
      </c>
      <c r="H1835" s="35">
        <f t="shared" si="170"/>
        <v>-5.6537572284155405E-3</v>
      </c>
      <c r="J1835">
        <v>78.113922000000002</v>
      </c>
      <c r="K1835" s="35">
        <f t="shared" si="171"/>
        <v>-7.198678361073808E-3</v>
      </c>
      <c r="M1835">
        <v>16.350000000000001</v>
      </c>
      <c r="N1835" s="35">
        <f t="shared" si="172"/>
        <v>-1.5290519877675839E-2</v>
      </c>
      <c r="P1835">
        <v>127.043549</v>
      </c>
      <c r="Q1835" s="35">
        <f t="shared" si="173"/>
        <v>1.8946180415662542E-3</v>
      </c>
    </row>
    <row r="1836" spans="1:17" x14ac:dyDescent="0.4">
      <c r="A1836" s="87">
        <v>43208</v>
      </c>
      <c r="B1836">
        <v>63.876789000000002</v>
      </c>
      <c r="C1836" s="31">
        <f t="shared" si="168"/>
        <v>-7.0994645645071422E-3</v>
      </c>
      <c r="D1836">
        <v>2708.64</v>
      </c>
      <c r="E1836" s="31">
        <f t="shared" si="169"/>
        <v>-5.726120857699718E-3</v>
      </c>
      <c r="G1836">
        <v>42.209999000000003</v>
      </c>
      <c r="H1836" s="35">
        <f t="shared" si="170"/>
        <v>-3.0797679004920852E-3</v>
      </c>
      <c r="J1836">
        <v>77.551604999999995</v>
      </c>
      <c r="K1836" s="35">
        <f t="shared" si="171"/>
        <v>-7.5002960931627326E-4</v>
      </c>
      <c r="M1836">
        <v>16.100000000000001</v>
      </c>
      <c r="N1836" s="35">
        <f t="shared" si="172"/>
        <v>-1.2422360248449146E-3</v>
      </c>
      <c r="P1836">
        <v>127.28424800000001</v>
      </c>
      <c r="Q1836" s="35">
        <f t="shared" si="173"/>
        <v>-1.7851753345001553E-2</v>
      </c>
    </row>
    <row r="1837" spans="1:17" x14ac:dyDescent="0.4">
      <c r="A1837" s="87">
        <v>43209</v>
      </c>
      <c r="B1837">
        <v>63.423298000000003</v>
      </c>
      <c r="C1837" s="31">
        <f t="shared" si="168"/>
        <v>5.4767098361866353E-3</v>
      </c>
      <c r="D1837">
        <v>2693.13</v>
      </c>
      <c r="E1837" s="31">
        <f t="shared" si="169"/>
        <v>-8.536535555283345E-3</v>
      </c>
      <c r="G1837">
        <v>42.080002</v>
      </c>
      <c r="H1837" s="35">
        <f t="shared" si="170"/>
        <v>-0.27043727326819045</v>
      </c>
      <c r="J1837">
        <v>77.493438999999995</v>
      </c>
      <c r="K1837" s="35">
        <f t="shared" si="171"/>
        <v>-1.2010371613524539E-2</v>
      </c>
      <c r="M1837">
        <v>16.079999999999998</v>
      </c>
      <c r="N1837" s="35">
        <f t="shared" si="172"/>
        <v>1.2437810945275577E-3</v>
      </c>
      <c r="P1837">
        <v>125.012001</v>
      </c>
      <c r="Q1837" s="35">
        <f t="shared" si="173"/>
        <v>1.1553450776298588E-3</v>
      </c>
    </row>
    <row r="1838" spans="1:17" x14ac:dyDescent="0.4">
      <c r="A1838" s="87">
        <v>43210</v>
      </c>
      <c r="B1838">
        <v>63.770648999999999</v>
      </c>
      <c r="C1838" s="31">
        <f t="shared" si="168"/>
        <v>1.1953445855631789E-2</v>
      </c>
      <c r="D1838">
        <v>2670.14</v>
      </c>
      <c r="E1838" s="31">
        <f t="shared" si="169"/>
        <v>5.6176829679376721E-5</v>
      </c>
      <c r="G1838">
        <v>30.700001</v>
      </c>
      <c r="H1838" s="35">
        <f t="shared" si="170"/>
        <v>-5.1465796369192358E-2</v>
      </c>
      <c r="J1838">
        <v>76.562714</v>
      </c>
      <c r="K1838" s="35">
        <f t="shared" si="171"/>
        <v>1.9627347588540331E-2</v>
      </c>
      <c r="M1838">
        <v>16.100000000000001</v>
      </c>
      <c r="N1838" s="35">
        <f t="shared" si="172"/>
        <v>3.9130434782608629E-2</v>
      </c>
      <c r="P1838">
        <v>125.15643300000001</v>
      </c>
      <c r="Q1838" s="35">
        <f t="shared" si="173"/>
        <v>-8.7698488498789869E-3</v>
      </c>
    </row>
    <row r="1839" spans="1:17" x14ac:dyDescent="0.4">
      <c r="A1839" s="87">
        <v>43213</v>
      </c>
      <c r="B1839">
        <v>64.532927999999998</v>
      </c>
      <c r="C1839" s="31">
        <f t="shared" si="168"/>
        <v>1.3457625849552096E-3</v>
      </c>
      <c r="D1839">
        <v>2670.29</v>
      </c>
      <c r="E1839" s="31">
        <f t="shared" si="169"/>
        <v>-1.3380569151665182E-2</v>
      </c>
      <c r="G1839">
        <v>29.120000999999998</v>
      </c>
      <c r="H1839" s="35">
        <f t="shared" si="170"/>
        <v>3.0905905532077889E-3</v>
      </c>
      <c r="J1839">
        <v>78.065437000000003</v>
      </c>
      <c r="K1839" s="35">
        <f t="shared" si="171"/>
        <v>-8.8175641673536951E-3</v>
      </c>
      <c r="M1839">
        <v>16.73</v>
      </c>
      <c r="N1839" s="35">
        <f t="shared" si="172"/>
        <v>1.3747698744769839E-2</v>
      </c>
      <c r="P1839">
        <v>124.05883</v>
      </c>
      <c r="Q1839" s="35">
        <f t="shared" si="173"/>
        <v>-3.7485546171925045E-2</v>
      </c>
    </row>
    <row r="1840" spans="1:17" x14ac:dyDescent="0.4">
      <c r="A1840" s="87">
        <v>43214</v>
      </c>
      <c r="B1840">
        <v>64.619774000000007</v>
      </c>
      <c r="C1840" s="31">
        <f t="shared" si="168"/>
        <v>-4.4797742560970062E-3</v>
      </c>
      <c r="D1840">
        <v>2634.56</v>
      </c>
      <c r="E1840" s="31">
        <f t="shared" si="169"/>
        <v>1.8371189116968851E-3</v>
      </c>
      <c r="G1840">
        <v>29.209999</v>
      </c>
      <c r="H1840" s="35">
        <f t="shared" si="170"/>
        <v>3.4234852250428227E-4</v>
      </c>
      <c r="J1840">
        <v>77.377089999999995</v>
      </c>
      <c r="K1840" s="35">
        <f t="shared" si="171"/>
        <v>1.1151491998471395E-2</v>
      </c>
      <c r="M1840">
        <v>16.959999</v>
      </c>
      <c r="N1840" s="35">
        <f t="shared" si="172"/>
        <v>-3.0660261241760751E-2</v>
      </c>
      <c r="P1840">
        <v>119.408417</v>
      </c>
      <c r="Q1840" s="35">
        <f t="shared" si="173"/>
        <v>-6.2086410541729595E-3</v>
      </c>
    </row>
    <row r="1841" spans="1:17" x14ac:dyDescent="0.4">
      <c r="A1841" s="87">
        <v>43215</v>
      </c>
      <c r="B1841">
        <v>64.330292</v>
      </c>
      <c r="C1841" s="31">
        <f t="shared" si="168"/>
        <v>2.0699128802337784E-2</v>
      </c>
      <c r="D1841">
        <v>2639.4</v>
      </c>
      <c r="E1841" s="31">
        <f t="shared" si="169"/>
        <v>1.0434189588542836E-2</v>
      </c>
      <c r="G1841">
        <v>29.219999000000001</v>
      </c>
      <c r="H1841" s="35">
        <f t="shared" si="170"/>
        <v>-2.7378508808300044E-3</v>
      </c>
      <c r="J1841">
        <v>78.239959999999996</v>
      </c>
      <c r="K1841" s="35">
        <f t="shared" si="171"/>
        <v>1.722445921495883E-2</v>
      </c>
      <c r="M1841">
        <v>16.440000999999999</v>
      </c>
      <c r="N1841" s="35">
        <f t="shared" si="172"/>
        <v>2.8588745219662787E-2</v>
      </c>
      <c r="P1841">
        <v>118.667053</v>
      </c>
      <c r="Q1841" s="35">
        <f t="shared" si="173"/>
        <v>3.2454669620900504E-4</v>
      </c>
    </row>
    <row r="1842" spans="1:17" x14ac:dyDescent="0.4">
      <c r="A1842" s="87">
        <v>43216</v>
      </c>
      <c r="B1842">
        <v>65.661873</v>
      </c>
      <c r="C1842" s="31">
        <f t="shared" si="168"/>
        <v>2.2189330481023548E-2</v>
      </c>
      <c r="D1842">
        <v>2666.94</v>
      </c>
      <c r="E1842" s="31">
        <f t="shared" si="169"/>
        <v>1.1136358523250616E-3</v>
      </c>
      <c r="G1842">
        <v>29.139999</v>
      </c>
      <c r="H1842" s="35">
        <f t="shared" si="170"/>
        <v>-2.0589911482152504E-3</v>
      </c>
      <c r="J1842">
        <v>79.587601000000006</v>
      </c>
      <c r="K1842" s="35">
        <f t="shared" si="171"/>
        <v>2.9479830658546848E-2</v>
      </c>
      <c r="M1842">
        <v>16.91</v>
      </c>
      <c r="N1842" s="35">
        <f t="shared" si="172"/>
        <v>5.4405677114133542E-2</v>
      </c>
      <c r="P1842">
        <v>118.705566</v>
      </c>
      <c r="Q1842" s="35">
        <f t="shared" si="173"/>
        <v>8.1109507535644283E-3</v>
      </c>
    </row>
    <row r="1843" spans="1:17" x14ac:dyDescent="0.4">
      <c r="A1843" s="87">
        <v>43217</v>
      </c>
      <c r="B1843">
        <v>67.118865999999997</v>
      </c>
      <c r="C1843" s="31">
        <f t="shared" si="168"/>
        <v>-1.6819846151751125E-2</v>
      </c>
      <c r="D1843">
        <v>2669.91</v>
      </c>
      <c r="E1843" s="31">
        <f t="shared" si="169"/>
        <v>-8.1875419021613747E-3</v>
      </c>
      <c r="G1843">
        <v>29.08</v>
      </c>
      <c r="H1843" s="35">
        <f t="shared" si="170"/>
        <v>-1.9944979367262666E-2</v>
      </c>
      <c r="J1843">
        <v>81.93383</v>
      </c>
      <c r="K1843" s="35">
        <f t="shared" si="171"/>
        <v>-1.7749408272504832E-2</v>
      </c>
      <c r="M1843">
        <v>17.829999999999998</v>
      </c>
      <c r="N1843" s="35">
        <f t="shared" si="172"/>
        <v>-3.9259674705550609E-3</v>
      </c>
      <c r="P1843">
        <v>119.668381</v>
      </c>
      <c r="Q1843" s="35">
        <f t="shared" si="173"/>
        <v>-1.0700804918552345E-2</v>
      </c>
    </row>
    <row r="1844" spans="1:17" x14ac:dyDescent="0.4">
      <c r="A1844" s="87">
        <v>43220</v>
      </c>
      <c r="B1844">
        <v>65.989936999999998</v>
      </c>
      <c r="C1844" s="31">
        <f t="shared" si="168"/>
        <v>-4.2403889550613342E-3</v>
      </c>
      <c r="D1844">
        <v>2648.05</v>
      </c>
      <c r="E1844" s="31">
        <f t="shared" si="169"/>
        <v>2.5490455240648776E-3</v>
      </c>
      <c r="G1844">
        <v>28.5</v>
      </c>
      <c r="H1844" s="35">
        <f t="shared" si="170"/>
        <v>-1.1929824561403504E-2</v>
      </c>
      <c r="J1844">
        <v>80.479552999999996</v>
      </c>
      <c r="K1844" s="35">
        <f t="shared" si="171"/>
        <v>-2.2888298099766292E-3</v>
      </c>
      <c r="M1844">
        <v>17.760000000000002</v>
      </c>
      <c r="N1844" s="35">
        <f t="shared" si="172"/>
        <v>1.5202759009008842E-2</v>
      </c>
      <c r="P1844">
        <v>118.387833</v>
      </c>
      <c r="Q1844" s="35">
        <f t="shared" si="173"/>
        <v>-2.2771343403169345E-3</v>
      </c>
    </row>
    <row r="1845" spans="1:17" x14ac:dyDescent="0.4">
      <c r="A1845" s="87">
        <v>43221</v>
      </c>
      <c r="B1845">
        <v>65.710114000000004</v>
      </c>
      <c r="C1845" s="31">
        <f t="shared" si="168"/>
        <v>2.349303487739993E-3</v>
      </c>
      <c r="D1845">
        <v>2654.8</v>
      </c>
      <c r="E1845" s="31">
        <f t="shared" si="169"/>
        <v>-7.2058158806690177E-3</v>
      </c>
      <c r="G1845">
        <v>28.16</v>
      </c>
      <c r="H1845" s="35">
        <f t="shared" si="170"/>
        <v>-2.4857954545454645E-3</v>
      </c>
      <c r="J1845">
        <v>80.295349000000002</v>
      </c>
      <c r="K1845" s="35">
        <f t="shared" si="171"/>
        <v>-7.2445416483587922E-3</v>
      </c>
      <c r="M1845">
        <v>18.030000999999999</v>
      </c>
      <c r="N1845" s="35">
        <f t="shared" si="172"/>
        <v>1.830282760383662E-2</v>
      </c>
      <c r="P1845">
        <v>118.11824799999999</v>
      </c>
      <c r="Q1845" s="35">
        <f t="shared" si="173"/>
        <v>1.0759726134779816E-2</v>
      </c>
    </row>
    <row r="1846" spans="1:17" x14ac:dyDescent="0.4">
      <c r="A1846" s="87">
        <v>43222</v>
      </c>
      <c r="B1846">
        <v>65.864486999999997</v>
      </c>
      <c r="C1846" s="31">
        <f t="shared" si="168"/>
        <v>-1.9923468013954081E-2</v>
      </c>
      <c r="D1846">
        <v>2635.67</v>
      </c>
      <c r="E1846" s="31">
        <f t="shared" si="169"/>
        <v>-2.2536964035710289E-3</v>
      </c>
      <c r="G1846">
        <v>28.09</v>
      </c>
      <c r="H1846" s="35">
        <f t="shared" si="170"/>
        <v>-2.1359914560341808E-2</v>
      </c>
      <c r="J1846">
        <v>79.713645999999997</v>
      </c>
      <c r="K1846" s="35">
        <f t="shared" si="171"/>
        <v>-1.4473368838253797E-2</v>
      </c>
      <c r="M1846">
        <v>18.360001</v>
      </c>
      <c r="N1846" s="35">
        <f t="shared" si="172"/>
        <v>-5.3921565690546638E-2</v>
      </c>
      <c r="P1846">
        <v>119.389168</v>
      </c>
      <c r="Q1846" s="35">
        <f t="shared" si="173"/>
        <v>-5.3467740054943605E-2</v>
      </c>
    </row>
    <row r="1847" spans="1:17" x14ac:dyDescent="0.4">
      <c r="A1847" s="87">
        <v>43223</v>
      </c>
      <c r="B1847">
        <v>64.552238000000003</v>
      </c>
      <c r="C1847" s="31">
        <f t="shared" si="168"/>
        <v>1.7937038836670569E-2</v>
      </c>
      <c r="D1847">
        <v>2629.73</v>
      </c>
      <c r="E1847" s="31">
        <f t="shared" si="169"/>
        <v>1.281120114992796E-2</v>
      </c>
      <c r="G1847">
        <v>27.49</v>
      </c>
      <c r="H1847" s="35">
        <f t="shared" si="170"/>
        <v>4.2924699890869528E-2</v>
      </c>
      <c r="J1847">
        <v>78.559921000000003</v>
      </c>
      <c r="K1847" s="35">
        <f t="shared" si="171"/>
        <v>6.1698127216796314E-4</v>
      </c>
      <c r="M1847">
        <v>17.370000999999998</v>
      </c>
      <c r="N1847" s="35">
        <f t="shared" si="172"/>
        <v>-5.7570520577390934E-4</v>
      </c>
      <c r="P1847">
        <v>113.00569900000001</v>
      </c>
      <c r="Q1847" s="35">
        <f t="shared" si="173"/>
        <v>-1.9255418259923347E-2</v>
      </c>
    </row>
    <row r="1848" spans="1:17" x14ac:dyDescent="0.4">
      <c r="A1848" s="87">
        <v>43224</v>
      </c>
      <c r="B1848">
        <v>65.710114000000004</v>
      </c>
      <c r="C1848" s="31">
        <f t="shared" si="168"/>
        <v>1.8208445050026795E-2</v>
      </c>
      <c r="D1848">
        <v>2663.42</v>
      </c>
      <c r="E1848" s="31">
        <f t="shared" si="169"/>
        <v>3.4579600663808322E-3</v>
      </c>
      <c r="G1848">
        <v>28.67</v>
      </c>
      <c r="H1848" s="35">
        <f t="shared" si="170"/>
        <v>1.3254237879316287E-2</v>
      </c>
      <c r="J1848">
        <v>78.608390999999997</v>
      </c>
      <c r="K1848" s="35">
        <f t="shared" si="171"/>
        <v>1.233335255519984E-2</v>
      </c>
      <c r="M1848">
        <v>17.360001</v>
      </c>
      <c r="N1848" s="35">
        <f t="shared" si="172"/>
        <v>2.9377878492057575E-2</v>
      </c>
      <c r="P1848">
        <v>110.82972700000001</v>
      </c>
      <c r="Q1848" s="35">
        <f t="shared" si="173"/>
        <v>8.426773441389061E-3</v>
      </c>
    </row>
    <row r="1849" spans="1:17" x14ac:dyDescent="0.4">
      <c r="A1849" s="87">
        <v>43227</v>
      </c>
      <c r="B1849">
        <v>66.906593000000001</v>
      </c>
      <c r="C1849" s="31">
        <f t="shared" si="168"/>
        <v>-1.2690797153577942E-2</v>
      </c>
      <c r="D1849">
        <v>2672.63</v>
      </c>
      <c r="E1849" s="31">
        <f t="shared" si="169"/>
        <v>-2.6565592693340878E-4</v>
      </c>
      <c r="G1849">
        <v>29.049999</v>
      </c>
      <c r="H1849" s="35">
        <f t="shared" si="170"/>
        <v>2.5473391582560827E-2</v>
      </c>
      <c r="J1849">
        <v>79.577895999999996</v>
      </c>
      <c r="K1849" s="35">
        <f t="shared" si="171"/>
        <v>4.2641614952977714E-3</v>
      </c>
      <c r="M1849">
        <v>17.870000999999998</v>
      </c>
      <c r="N1849" s="35">
        <f t="shared" si="172"/>
        <v>2.5181811685405158E-2</v>
      </c>
      <c r="P1849">
        <v>111.76366400000001</v>
      </c>
      <c r="Q1849" s="35">
        <f t="shared" si="173"/>
        <v>-5.5134466600880111E-3</v>
      </c>
    </row>
    <row r="1850" spans="1:17" x14ac:dyDescent="0.4">
      <c r="A1850" s="87">
        <v>43228</v>
      </c>
      <c r="B1850">
        <v>66.057495000000003</v>
      </c>
      <c r="C1850" s="31">
        <f t="shared" si="168"/>
        <v>-7.449616428839758E-3</v>
      </c>
      <c r="D1850">
        <v>2671.92</v>
      </c>
      <c r="E1850" s="31">
        <f t="shared" si="169"/>
        <v>9.6821761130572361E-3</v>
      </c>
      <c r="G1850">
        <v>29.790001</v>
      </c>
      <c r="H1850" s="35">
        <f t="shared" si="170"/>
        <v>-1.7791238073472996E-2</v>
      </c>
      <c r="J1850">
        <v>79.917229000000006</v>
      </c>
      <c r="K1850" s="35">
        <f t="shared" si="171"/>
        <v>-1.4557686928810504E-3</v>
      </c>
      <c r="M1850">
        <v>18.32</v>
      </c>
      <c r="N1850" s="35">
        <f t="shared" si="172"/>
        <v>-1.6375000000000059E-3</v>
      </c>
      <c r="P1850">
        <v>111.14746100000001</v>
      </c>
      <c r="Q1850" s="35">
        <f t="shared" si="173"/>
        <v>-1.4293138014191896E-2</v>
      </c>
    </row>
    <row r="1851" spans="1:17" x14ac:dyDescent="0.4">
      <c r="A1851" s="87">
        <v>43229</v>
      </c>
      <c r="B1851">
        <v>65.565392000000003</v>
      </c>
      <c r="C1851" s="31">
        <f t="shared" si="168"/>
        <v>-4.4148290915434169E-4</v>
      </c>
      <c r="D1851">
        <v>2697.79</v>
      </c>
      <c r="E1851" s="31">
        <f t="shared" si="169"/>
        <v>9.3706329996034541E-3</v>
      </c>
      <c r="G1851">
        <v>29.26</v>
      </c>
      <c r="H1851" s="35">
        <f t="shared" si="170"/>
        <v>2.0505809979493752E-3</v>
      </c>
      <c r="J1851">
        <v>79.800888</v>
      </c>
      <c r="K1851" s="35">
        <f t="shared" si="171"/>
        <v>8.5060456971362158E-4</v>
      </c>
      <c r="M1851">
        <v>18.290001</v>
      </c>
      <c r="N1851" s="35">
        <f t="shared" si="172"/>
        <v>1.4762054961068678E-2</v>
      </c>
      <c r="P1851">
        <v>109.558815</v>
      </c>
      <c r="Q1851" s="35">
        <f t="shared" si="173"/>
        <v>1.8319584781927481E-2</v>
      </c>
    </row>
    <row r="1852" spans="1:17" x14ac:dyDescent="0.4">
      <c r="A1852" s="87">
        <v>43230</v>
      </c>
      <c r="B1852">
        <v>65.536445999999998</v>
      </c>
      <c r="C1852" s="31">
        <f t="shared" si="168"/>
        <v>7.5087379623851383E-3</v>
      </c>
      <c r="D1852">
        <v>2723.07</v>
      </c>
      <c r="E1852" s="31">
        <f t="shared" si="169"/>
        <v>1.7076314600798495E-3</v>
      </c>
      <c r="G1852">
        <v>29.32</v>
      </c>
      <c r="H1852" s="35">
        <f t="shared" si="170"/>
        <v>-1.0231923601637131E-2</v>
      </c>
      <c r="J1852">
        <v>79.868767000000005</v>
      </c>
      <c r="K1852" s="35">
        <f t="shared" si="171"/>
        <v>-1.9421985067079885E-3</v>
      </c>
      <c r="M1852">
        <v>18.559999000000001</v>
      </c>
      <c r="N1852" s="35">
        <f t="shared" si="172"/>
        <v>1.0775916528874829E-2</v>
      </c>
      <c r="P1852">
        <v>111.565887</v>
      </c>
      <c r="Q1852" s="35">
        <f t="shared" si="173"/>
        <v>-9.6297177290402443E-3</v>
      </c>
    </row>
    <row r="1853" spans="1:17" x14ac:dyDescent="0.4">
      <c r="A1853" s="87">
        <v>43231</v>
      </c>
      <c r="B1853">
        <v>66.028542000000002</v>
      </c>
      <c r="C1853" s="31">
        <f t="shared" si="168"/>
        <v>5.9913332631213369E-3</v>
      </c>
      <c r="D1853">
        <v>2727.72</v>
      </c>
      <c r="E1853" s="31">
        <f t="shared" si="169"/>
        <v>8.8352176909664831E-4</v>
      </c>
      <c r="G1853">
        <v>29.02</v>
      </c>
      <c r="H1853" s="35">
        <f t="shared" si="170"/>
        <v>-3.1013094417642957E-3</v>
      </c>
      <c r="J1853">
        <v>79.713645999999997</v>
      </c>
      <c r="K1853" s="35">
        <f t="shared" si="171"/>
        <v>3.6486601051970058E-3</v>
      </c>
      <c r="M1853">
        <v>18.760000000000002</v>
      </c>
      <c r="N1853" s="35">
        <f t="shared" si="172"/>
        <v>-1.7057515991471362E-2</v>
      </c>
      <c r="P1853">
        <v>110.491539</v>
      </c>
      <c r="Q1853" s="35">
        <f t="shared" si="173"/>
        <v>-1.4142711868644056E-3</v>
      </c>
    </row>
    <row r="1854" spans="1:17" x14ac:dyDescent="0.4">
      <c r="A1854" s="87">
        <v>43234</v>
      </c>
      <c r="B1854">
        <v>66.424141000000006</v>
      </c>
      <c r="C1854" s="31">
        <f t="shared" si="168"/>
        <v>9.5875985810640815E-3</v>
      </c>
      <c r="D1854">
        <v>2730.13</v>
      </c>
      <c r="E1854" s="31">
        <f t="shared" si="169"/>
        <v>-6.8421650251088012E-3</v>
      </c>
      <c r="G1854">
        <v>28.93</v>
      </c>
      <c r="H1854" s="35">
        <f t="shared" si="170"/>
        <v>1.832004839267197E-2</v>
      </c>
      <c r="J1854">
        <v>80.004493999999994</v>
      </c>
      <c r="K1854" s="35">
        <f t="shared" si="171"/>
        <v>5.6954925557058137E-3</v>
      </c>
      <c r="M1854">
        <v>18.440000999999999</v>
      </c>
      <c r="N1854" s="35">
        <f t="shared" si="172"/>
        <v>2.3861061612740847E-2</v>
      </c>
      <c r="P1854">
        <v>110.335274</v>
      </c>
      <c r="Q1854" s="35">
        <f t="shared" si="173"/>
        <v>-1.0445263406877429E-2</v>
      </c>
    </row>
    <row r="1855" spans="1:17" x14ac:dyDescent="0.4">
      <c r="A1855" s="87">
        <v>43235</v>
      </c>
      <c r="B1855">
        <v>67.060989000000006</v>
      </c>
      <c r="C1855" s="31">
        <f t="shared" si="168"/>
        <v>2.6474617008705278E-2</v>
      </c>
      <c r="D1855">
        <v>2711.45</v>
      </c>
      <c r="E1855" s="31">
        <f t="shared" si="169"/>
        <v>4.0605580040200704E-3</v>
      </c>
      <c r="G1855">
        <v>29.459999</v>
      </c>
      <c r="H1855" s="35">
        <f t="shared" si="170"/>
        <v>2.2403327304932993E-2</v>
      </c>
      <c r="J1855">
        <v>80.460159000000004</v>
      </c>
      <c r="K1855" s="35">
        <f t="shared" si="171"/>
        <v>2.4405109614560921E-2</v>
      </c>
      <c r="M1855">
        <v>18.879999000000002</v>
      </c>
      <c r="N1855" s="35">
        <f t="shared" si="172"/>
        <v>8.6864464346634654E-2</v>
      </c>
      <c r="P1855">
        <v>109.182793</v>
      </c>
      <c r="Q1855" s="35">
        <f t="shared" si="173"/>
        <v>2.5941514428926459E-2</v>
      </c>
    </row>
    <row r="1856" spans="1:17" x14ac:dyDescent="0.4">
      <c r="A1856" s="87">
        <v>43236</v>
      </c>
      <c r="B1856">
        <v>68.836403000000004</v>
      </c>
      <c r="C1856" s="31">
        <f t="shared" si="168"/>
        <v>-5.6066410094089683E-3</v>
      </c>
      <c r="D1856">
        <v>2722.46</v>
      </c>
      <c r="E1856" s="31">
        <f t="shared" si="169"/>
        <v>-8.5584361202733085E-4</v>
      </c>
      <c r="G1856">
        <v>30.120000999999998</v>
      </c>
      <c r="H1856" s="35">
        <f t="shared" si="170"/>
        <v>3.9840304122167845E-3</v>
      </c>
      <c r="J1856">
        <v>82.423798000000005</v>
      </c>
      <c r="K1856" s="35">
        <f t="shared" si="171"/>
        <v>9.5529570234072388E-3</v>
      </c>
      <c r="M1856">
        <v>20.52</v>
      </c>
      <c r="N1856" s="35">
        <f t="shared" si="172"/>
        <v>-6.8226608187133553E-3</v>
      </c>
      <c r="P1856">
        <v>112.01515999999999</v>
      </c>
      <c r="Q1856" s="35">
        <f t="shared" si="173"/>
        <v>3.7491978764302956E-3</v>
      </c>
    </row>
    <row r="1857" spans="1:17" x14ac:dyDescent="0.4">
      <c r="A1857" s="87">
        <v>43237</v>
      </c>
      <c r="B1857">
        <v>68.450462000000002</v>
      </c>
      <c r="C1857" s="31">
        <f t="shared" si="168"/>
        <v>5.3564868561441839E-3</v>
      </c>
      <c r="D1857">
        <v>2720.13</v>
      </c>
      <c r="E1857" s="31">
        <f t="shared" si="169"/>
        <v>-2.6322271362031629E-3</v>
      </c>
      <c r="G1857">
        <v>30.24</v>
      </c>
      <c r="H1857" s="35">
        <f t="shared" si="170"/>
        <v>5.2910052910052959E-3</v>
      </c>
      <c r="J1857">
        <v>83.211189000000005</v>
      </c>
      <c r="K1857" s="35">
        <f t="shared" si="171"/>
        <v>1.4019028138150618E-3</v>
      </c>
      <c r="M1857">
        <v>20.379999000000002</v>
      </c>
      <c r="N1857" s="35">
        <f t="shared" si="172"/>
        <v>-1.2757507986138911E-2</v>
      </c>
      <c r="P1857">
        <v>112.43512699999999</v>
      </c>
      <c r="Q1857" s="35">
        <f t="shared" si="173"/>
        <v>-2.5190792909407719E-3</v>
      </c>
    </row>
    <row r="1858" spans="1:17" x14ac:dyDescent="0.4">
      <c r="A1858" s="87">
        <v>43238</v>
      </c>
      <c r="B1858">
        <v>68.817115999999999</v>
      </c>
      <c r="C1858" s="31">
        <f t="shared" si="168"/>
        <v>8.4112795427232641E-4</v>
      </c>
      <c r="D1858">
        <v>2712.97</v>
      </c>
      <c r="E1858" s="31">
        <f t="shared" si="169"/>
        <v>7.386738519040174E-3</v>
      </c>
      <c r="G1858">
        <v>30.4</v>
      </c>
      <c r="H1858" s="35">
        <f t="shared" si="170"/>
        <v>1.9736513157895146E-3</v>
      </c>
      <c r="J1858">
        <v>83.327843000000001</v>
      </c>
      <c r="K1858" s="35">
        <f t="shared" si="171"/>
        <v>5.7161926056335339E-3</v>
      </c>
      <c r="M1858">
        <v>20.120000999999998</v>
      </c>
      <c r="N1858" s="35">
        <f t="shared" si="172"/>
        <v>-4.9701786794135896E-4</v>
      </c>
      <c r="P1858">
        <v>112.151894</v>
      </c>
      <c r="Q1858" s="35">
        <f t="shared" si="173"/>
        <v>8.9698083921793213E-3</v>
      </c>
    </row>
    <row r="1859" spans="1:17" x14ac:dyDescent="0.4">
      <c r="A1859" s="87">
        <v>43241</v>
      </c>
      <c r="B1859">
        <v>68.875</v>
      </c>
      <c r="C1859" s="31">
        <f t="shared" ref="C1859:C1922" si="174">(B1860-B1859)/B1859</f>
        <v>-9.8066061705989944E-4</v>
      </c>
      <c r="D1859">
        <v>2733.01</v>
      </c>
      <c r="E1859" s="31">
        <f t="shared" ref="E1859:E1922" si="175">(D1860-D1859)/D1859</f>
        <v>-3.1357367883762454E-3</v>
      </c>
      <c r="G1859">
        <v>30.459999</v>
      </c>
      <c r="H1859" s="35">
        <f t="shared" ref="H1859:H1922" si="176">(G1860-G1859)/G1859</f>
        <v>-9.848949765231433E-3</v>
      </c>
      <c r="J1859">
        <v>83.804160999999993</v>
      </c>
      <c r="K1859" s="35">
        <f t="shared" ref="K1859:K1922" si="177">(J1860-J1859)/J1859</f>
        <v>-6.3796951561867869E-3</v>
      </c>
      <c r="M1859">
        <v>20.110001</v>
      </c>
      <c r="N1859" s="35">
        <f t="shared" ref="N1859:N1922" si="178">(M1860-M1859)/M1859</f>
        <v>-1.3426205200089279E-2</v>
      </c>
      <c r="P1859">
        <v>113.157875</v>
      </c>
      <c r="Q1859" s="35">
        <f t="shared" ref="Q1859:Q1922" si="179">(P1860-P1859)/P1859</f>
        <v>-7.07748356002629E-3</v>
      </c>
    </row>
    <row r="1860" spans="1:17" x14ac:dyDescent="0.4">
      <c r="A1860" s="87">
        <v>43242</v>
      </c>
      <c r="B1860">
        <v>68.807456999999999</v>
      </c>
      <c r="C1860" s="31">
        <f t="shared" si="174"/>
        <v>4.2068114797506325E-4</v>
      </c>
      <c r="D1860">
        <v>2724.44</v>
      </c>
      <c r="E1860" s="31">
        <f t="shared" si="175"/>
        <v>3.2483739777715453E-3</v>
      </c>
      <c r="G1860">
        <v>30.16</v>
      </c>
      <c r="H1860" s="35">
        <f t="shared" si="176"/>
        <v>9.9472811671082921E-4</v>
      </c>
      <c r="J1860">
        <v>83.269515999999996</v>
      </c>
      <c r="K1860" s="35">
        <f t="shared" si="177"/>
        <v>7.4714857235389509E-3</v>
      </c>
      <c r="M1860">
        <v>19.84</v>
      </c>
      <c r="N1860" s="35">
        <f t="shared" si="178"/>
        <v>1.1592741935483892E-2</v>
      </c>
      <c r="P1860">
        <v>112.35700199999999</v>
      </c>
      <c r="Q1860" s="35">
        <f t="shared" si="179"/>
        <v>-9.822663299613496E-3</v>
      </c>
    </row>
    <row r="1861" spans="1:17" x14ac:dyDescent="0.4">
      <c r="A1861" s="87">
        <v>43243</v>
      </c>
      <c r="B1861">
        <v>68.836403000000004</v>
      </c>
      <c r="C1861" s="31">
        <f t="shared" si="174"/>
        <v>1.1774758190081416E-2</v>
      </c>
      <c r="D1861">
        <v>2733.29</v>
      </c>
      <c r="E1861" s="31">
        <f t="shared" si="175"/>
        <v>-2.0232028068736742E-3</v>
      </c>
      <c r="G1861">
        <v>30.190000999999999</v>
      </c>
      <c r="H1861" s="35">
        <f t="shared" si="176"/>
        <v>2.3186153587740131E-3</v>
      </c>
      <c r="J1861">
        <v>83.891662999999994</v>
      </c>
      <c r="K1861" s="35">
        <f t="shared" si="177"/>
        <v>9.2697649824870863E-3</v>
      </c>
      <c r="M1861">
        <v>20.07</v>
      </c>
      <c r="N1861" s="35">
        <f t="shared" si="178"/>
        <v>2.541106128550065E-2</v>
      </c>
      <c r="P1861">
        <v>111.25335699999999</v>
      </c>
      <c r="Q1861" s="35">
        <f t="shared" si="179"/>
        <v>7.9000762197224358E-4</v>
      </c>
    </row>
    <row r="1862" spans="1:17" x14ac:dyDescent="0.4">
      <c r="A1862" s="87">
        <v>43244</v>
      </c>
      <c r="B1862">
        <v>69.646934999999999</v>
      </c>
      <c r="C1862" s="31">
        <f t="shared" si="174"/>
        <v>9.6979142011059888E-4</v>
      </c>
      <c r="D1862">
        <v>2727.76</v>
      </c>
      <c r="E1862" s="31">
        <f t="shared" si="175"/>
        <v>-2.3572455054697958E-3</v>
      </c>
      <c r="G1862">
        <v>30.26</v>
      </c>
      <c r="H1862" s="35">
        <f t="shared" si="176"/>
        <v>1.8175776602775931E-2</v>
      </c>
      <c r="J1862">
        <v>84.669319000000002</v>
      </c>
      <c r="K1862" s="35">
        <f t="shared" si="177"/>
        <v>4.8221363396108267E-3</v>
      </c>
      <c r="M1862">
        <v>20.58</v>
      </c>
      <c r="N1862" s="35">
        <f t="shared" si="178"/>
        <v>1.3119533527696946E-2</v>
      </c>
      <c r="P1862">
        <v>111.34124799999999</v>
      </c>
      <c r="Q1862" s="35">
        <f t="shared" si="179"/>
        <v>-1.2105208305191604E-2</v>
      </c>
    </row>
    <row r="1863" spans="1:17" x14ac:dyDescent="0.4">
      <c r="A1863" s="87">
        <v>43245</v>
      </c>
      <c r="B1863">
        <v>69.714478</v>
      </c>
      <c r="C1863" s="31">
        <f t="shared" si="174"/>
        <v>-1.8408414389906196E-2</v>
      </c>
      <c r="D1863">
        <v>2721.33</v>
      </c>
      <c r="E1863" s="31">
        <f t="shared" si="175"/>
        <v>-1.1564198388288007E-2</v>
      </c>
      <c r="G1863">
        <v>30.809999000000001</v>
      </c>
      <c r="H1863" s="35">
        <f t="shared" si="176"/>
        <v>-3.2781565491125188E-2</v>
      </c>
      <c r="J1863">
        <v>85.077606000000003</v>
      </c>
      <c r="K1863" s="35">
        <f t="shared" si="177"/>
        <v>1.0740464417863286E-2</v>
      </c>
      <c r="M1863">
        <v>20.85</v>
      </c>
      <c r="N1863" s="35">
        <f t="shared" si="178"/>
        <v>-9.1127098321343528E-3</v>
      </c>
      <c r="P1863">
        <v>109.993439</v>
      </c>
      <c r="Q1863" s="35">
        <f t="shared" si="179"/>
        <v>-1.6959775209864917E-2</v>
      </c>
    </row>
    <row r="1864" spans="1:17" x14ac:dyDescent="0.4">
      <c r="A1864" s="87">
        <v>43249</v>
      </c>
      <c r="B1864">
        <v>68.431145000000001</v>
      </c>
      <c r="C1864" s="31">
        <f t="shared" si="174"/>
        <v>1.8471457696637907E-2</v>
      </c>
      <c r="D1864">
        <v>2689.86</v>
      </c>
      <c r="E1864" s="31">
        <f t="shared" si="175"/>
        <v>1.2695828035659882E-2</v>
      </c>
      <c r="G1864">
        <v>29.799999</v>
      </c>
      <c r="H1864" s="35">
        <f t="shared" si="176"/>
        <v>1.6778859623452248E-3</v>
      </c>
      <c r="J1864">
        <v>85.991378999999995</v>
      </c>
      <c r="K1864" s="35">
        <f t="shared" si="177"/>
        <v>1.0174740888851965E-3</v>
      </c>
      <c r="M1864">
        <v>20.66</v>
      </c>
      <c r="N1864" s="35">
        <f t="shared" si="178"/>
        <v>3.5818005808325191E-2</v>
      </c>
      <c r="P1864">
        <v>108.12797500000001</v>
      </c>
      <c r="Q1864" s="35">
        <f t="shared" si="179"/>
        <v>3.8930545032402543E-2</v>
      </c>
    </row>
    <row r="1865" spans="1:17" x14ac:dyDescent="0.4">
      <c r="A1865" s="87">
        <v>43250</v>
      </c>
      <c r="B1865">
        <v>69.695167999999995</v>
      </c>
      <c r="C1865" s="31">
        <f t="shared" si="174"/>
        <v>-5.9527656207098763E-3</v>
      </c>
      <c r="D1865">
        <v>2724.01</v>
      </c>
      <c r="E1865" s="31">
        <f t="shared" si="175"/>
        <v>-6.8795635845684249E-3</v>
      </c>
      <c r="G1865">
        <v>29.85</v>
      </c>
      <c r="H1865" s="35">
        <f t="shared" si="176"/>
        <v>-2.6465695142378565E-2</v>
      </c>
      <c r="J1865">
        <v>86.078873000000002</v>
      </c>
      <c r="K1865" s="35">
        <f t="shared" si="177"/>
        <v>-1.6262132056492008E-2</v>
      </c>
      <c r="M1865">
        <v>21.4</v>
      </c>
      <c r="N1865" s="35">
        <f t="shared" si="178"/>
        <v>-2.3364485981308414E-2</v>
      </c>
      <c r="P1865">
        <v>112.337456</v>
      </c>
      <c r="Q1865" s="35">
        <f t="shared" si="179"/>
        <v>-1.0693752936687555E-2</v>
      </c>
    </row>
    <row r="1866" spans="1:17" x14ac:dyDescent="0.4">
      <c r="A1866" s="87">
        <v>43251</v>
      </c>
      <c r="B1866">
        <v>69.280288999999996</v>
      </c>
      <c r="C1866" s="31">
        <f t="shared" si="174"/>
        <v>1.6200827337772856E-2</v>
      </c>
      <c r="D1866">
        <v>2705.27</v>
      </c>
      <c r="E1866" s="31">
        <f t="shared" si="175"/>
        <v>1.0849194350286629E-2</v>
      </c>
      <c r="G1866">
        <v>29.059999000000001</v>
      </c>
      <c r="H1866" s="35">
        <f t="shared" si="176"/>
        <v>1.4108741022324196E-2</v>
      </c>
      <c r="J1866">
        <v>84.679046999999997</v>
      </c>
      <c r="K1866" s="35">
        <f t="shared" si="177"/>
        <v>1.9745191511189319E-2</v>
      </c>
      <c r="M1866">
        <v>20.9</v>
      </c>
      <c r="N1866" s="35">
        <f t="shared" si="178"/>
        <v>2.2009617224880474E-2</v>
      </c>
      <c r="P1866">
        <v>111.13614699999999</v>
      </c>
      <c r="Q1866" s="35">
        <f t="shared" si="179"/>
        <v>-6.1517158769234682E-3</v>
      </c>
    </row>
    <row r="1867" spans="1:17" x14ac:dyDescent="0.4">
      <c r="A1867" s="87">
        <v>43252</v>
      </c>
      <c r="B1867">
        <v>70.402687</v>
      </c>
      <c r="C1867" s="31">
        <f t="shared" si="174"/>
        <v>1.4705859166994533E-2</v>
      </c>
      <c r="D1867">
        <v>2734.62</v>
      </c>
      <c r="E1867" s="31">
        <f t="shared" si="175"/>
        <v>4.4795986279629347E-3</v>
      </c>
      <c r="G1867">
        <v>29.469999000000001</v>
      </c>
      <c r="H1867" s="35">
        <f t="shared" si="176"/>
        <v>-3.7325416943516329E-3</v>
      </c>
      <c r="J1867">
        <v>86.351050999999998</v>
      </c>
      <c r="K1867" s="35">
        <f t="shared" si="177"/>
        <v>6.6418647295908434E-3</v>
      </c>
      <c r="M1867">
        <v>21.360001</v>
      </c>
      <c r="N1867" s="35">
        <f t="shared" si="178"/>
        <v>6.3202150599150228E-2</v>
      </c>
      <c r="P1867">
        <v>110.45246899999999</v>
      </c>
      <c r="Q1867" s="35">
        <f t="shared" si="179"/>
        <v>1.0345834822397712E-2</v>
      </c>
    </row>
    <row r="1868" spans="1:17" x14ac:dyDescent="0.4">
      <c r="A1868" s="87">
        <v>43255</v>
      </c>
      <c r="B1868">
        <v>71.438018999999997</v>
      </c>
      <c r="C1868" s="31">
        <f t="shared" si="174"/>
        <v>2.9797578793443347E-3</v>
      </c>
      <c r="D1868">
        <v>2746.87</v>
      </c>
      <c r="E1868" s="31">
        <f t="shared" si="175"/>
        <v>7.0261788872436309E-4</v>
      </c>
      <c r="G1868">
        <v>29.360001</v>
      </c>
      <c r="H1868" s="35">
        <f t="shared" si="176"/>
        <v>6.4713213054726814E-3</v>
      </c>
      <c r="J1868">
        <v>86.924582999999998</v>
      </c>
      <c r="K1868" s="35">
        <f t="shared" si="177"/>
        <v>1.5432826407691854E-2</v>
      </c>
      <c r="M1868">
        <v>22.709999</v>
      </c>
      <c r="N1868" s="35">
        <f t="shared" si="178"/>
        <v>3.6107531312528848E-2</v>
      </c>
      <c r="P1868">
        <v>111.595192</v>
      </c>
      <c r="Q1868" s="35">
        <f t="shared" si="179"/>
        <v>8.0517536992095913E-3</v>
      </c>
    </row>
    <row r="1869" spans="1:17" x14ac:dyDescent="0.4">
      <c r="A1869" s="87">
        <v>43256</v>
      </c>
      <c r="B1869">
        <v>71.650886999999997</v>
      </c>
      <c r="C1869" s="31">
        <f t="shared" si="174"/>
        <v>9.4531976973292429E-3</v>
      </c>
      <c r="D1869">
        <v>2748.8</v>
      </c>
      <c r="E1869" s="31">
        <f t="shared" si="175"/>
        <v>8.5673748544818559E-3</v>
      </c>
      <c r="G1869">
        <v>29.549999</v>
      </c>
      <c r="H1869" s="35">
        <f t="shared" si="176"/>
        <v>-3.3164095876957539E-2</v>
      </c>
      <c r="J1869">
        <v>88.266075000000001</v>
      </c>
      <c r="K1869" s="35">
        <f t="shared" si="177"/>
        <v>5.6166313048359182E-3</v>
      </c>
      <c r="M1869">
        <v>23.530000999999999</v>
      </c>
      <c r="N1869" s="35">
        <f t="shared" si="178"/>
        <v>3.0599191219753939E-2</v>
      </c>
      <c r="P1869">
        <v>112.493729</v>
      </c>
      <c r="Q1869" s="35">
        <f t="shared" si="179"/>
        <v>4.644898028049186E-2</v>
      </c>
    </row>
    <row r="1870" spans="1:17" x14ac:dyDescent="0.4">
      <c r="A1870" s="87">
        <v>43257</v>
      </c>
      <c r="B1870">
        <v>72.328216999999995</v>
      </c>
      <c r="C1870" s="31">
        <f t="shared" si="174"/>
        <v>1.3384817712291312E-4</v>
      </c>
      <c r="D1870">
        <v>2772.35</v>
      </c>
      <c r="E1870" s="31">
        <f t="shared" si="175"/>
        <v>-7.1419553808141768E-4</v>
      </c>
      <c r="G1870">
        <v>28.57</v>
      </c>
      <c r="H1870" s="35">
        <f t="shared" si="176"/>
        <v>-8.7504375218760942E-3</v>
      </c>
      <c r="J1870">
        <v>88.761832999999996</v>
      </c>
      <c r="K1870" s="35">
        <f t="shared" si="177"/>
        <v>8.7620993586291893E-4</v>
      </c>
      <c r="M1870">
        <v>24.25</v>
      </c>
      <c r="N1870" s="35">
        <f t="shared" si="178"/>
        <v>-2.8041237113402052E-2</v>
      </c>
      <c r="P1870">
        <v>117.718948</v>
      </c>
      <c r="Q1870" s="35">
        <f t="shared" si="179"/>
        <v>-3.4928964876580447E-2</v>
      </c>
    </row>
    <row r="1871" spans="1:17" x14ac:dyDescent="0.4">
      <c r="A1871" s="87">
        <v>43258</v>
      </c>
      <c r="B1871">
        <v>72.337897999999996</v>
      </c>
      <c r="C1871" s="31">
        <f t="shared" si="174"/>
        <v>1.872711313784692E-3</v>
      </c>
      <c r="D1871">
        <v>2770.37</v>
      </c>
      <c r="E1871" s="31">
        <f t="shared" si="175"/>
        <v>3.1259362467830325E-3</v>
      </c>
      <c r="G1871">
        <v>28.32</v>
      </c>
      <c r="H1871" s="35">
        <f t="shared" si="176"/>
        <v>1.5889830508474551E-2</v>
      </c>
      <c r="J1871">
        <v>88.839607000000001</v>
      </c>
      <c r="K1871" s="35">
        <f t="shared" si="177"/>
        <v>8.3160318347648837E-3</v>
      </c>
      <c r="M1871">
        <v>23.57</v>
      </c>
      <c r="N1871" s="35">
        <f t="shared" si="178"/>
        <v>3.1395799745439157E-2</v>
      </c>
      <c r="P1871">
        <v>113.607147</v>
      </c>
      <c r="Q1871" s="35">
        <f t="shared" si="179"/>
        <v>1.0746163707464701E-2</v>
      </c>
    </row>
    <row r="1872" spans="1:17" x14ac:dyDescent="0.4">
      <c r="A1872" s="87">
        <v>43259</v>
      </c>
      <c r="B1872">
        <v>72.473365999999999</v>
      </c>
      <c r="C1872" s="31">
        <f t="shared" si="174"/>
        <v>-4.1389687902725573E-3</v>
      </c>
      <c r="D1872">
        <v>2779.03</v>
      </c>
      <c r="E1872" s="31">
        <f t="shared" si="175"/>
        <v>1.0687182218255291E-3</v>
      </c>
      <c r="G1872">
        <v>28.77</v>
      </c>
      <c r="H1872" s="35">
        <f t="shared" si="176"/>
        <v>-3.4758428919005944E-4</v>
      </c>
      <c r="J1872">
        <v>89.578400000000002</v>
      </c>
      <c r="K1872" s="35">
        <f t="shared" si="177"/>
        <v>-1.5192613397872975E-3</v>
      </c>
      <c r="M1872">
        <v>24.309999000000001</v>
      </c>
      <c r="N1872" s="35">
        <f t="shared" si="178"/>
        <v>-8.638379623133666E-3</v>
      </c>
      <c r="P1872">
        <v>114.827988</v>
      </c>
      <c r="Q1872" s="35">
        <f t="shared" si="179"/>
        <v>-3.3171790835523347E-3</v>
      </c>
    </row>
    <row r="1873" spans="1:17" x14ac:dyDescent="0.4">
      <c r="A1873" s="87">
        <v>43262</v>
      </c>
      <c r="B1873">
        <v>72.173400999999998</v>
      </c>
      <c r="C1873" s="31">
        <f t="shared" si="174"/>
        <v>-4.0219249194033621E-3</v>
      </c>
      <c r="D1873">
        <v>2782</v>
      </c>
      <c r="E1873" s="31">
        <f t="shared" si="175"/>
        <v>1.7433501078360566E-3</v>
      </c>
      <c r="G1873">
        <v>28.76</v>
      </c>
      <c r="H1873" s="35">
        <f t="shared" si="176"/>
        <v>1.182197496522948E-2</v>
      </c>
      <c r="J1873">
        <v>89.442307</v>
      </c>
      <c r="K1873" s="35">
        <f t="shared" si="177"/>
        <v>6.6296478689889526E-3</v>
      </c>
      <c r="M1873">
        <v>24.1</v>
      </c>
      <c r="N1873" s="35">
        <f t="shared" si="178"/>
        <v>-4.1493775933610548E-3</v>
      </c>
      <c r="P1873">
        <v>114.44708300000001</v>
      </c>
      <c r="Q1873" s="35">
        <f t="shared" si="179"/>
        <v>-1.3824922038423657E-2</v>
      </c>
    </row>
    <row r="1874" spans="1:17" x14ac:dyDescent="0.4">
      <c r="A1874" s="87">
        <v>43263</v>
      </c>
      <c r="B1874">
        <v>71.883125000000007</v>
      </c>
      <c r="C1874" s="31">
        <f t="shared" si="174"/>
        <v>-2.4227661220906941E-3</v>
      </c>
      <c r="D1874">
        <v>2786.85</v>
      </c>
      <c r="E1874" s="31">
        <f t="shared" si="175"/>
        <v>-4.0260509177027113E-3</v>
      </c>
      <c r="G1874">
        <v>29.1</v>
      </c>
      <c r="H1874" s="35">
        <f t="shared" si="176"/>
        <v>-9.621993127147805E-3</v>
      </c>
      <c r="J1874">
        <v>90.035278000000005</v>
      </c>
      <c r="K1874" s="35">
        <f t="shared" si="177"/>
        <v>-1.5223399432386948E-2</v>
      </c>
      <c r="M1874">
        <v>24</v>
      </c>
      <c r="N1874" s="35">
        <f t="shared" si="178"/>
        <v>-1.5833291666666732E-2</v>
      </c>
      <c r="P1874">
        <v>112.864861</v>
      </c>
      <c r="Q1874" s="35">
        <f t="shared" si="179"/>
        <v>-6.5765730221384469E-3</v>
      </c>
    </row>
    <row r="1875" spans="1:17" x14ac:dyDescent="0.4">
      <c r="A1875" s="87">
        <v>43264</v>
      </c>
      <c r="B1875">
        <v>71.708968999999996</v>
      </c>
      <c r="C1875" s="31">
        <f t="shared" si="174"/>
        <v>7.9607057242727496E-3</v>
      </c>
      <c r="D1875">
        <v>2775.63</v>
      </c>
      <c r="E1875" s="31">
        <f t="shared" si="175"/>
        <v>2.4715109722836517E-3</v>
      </c>
      <c r="G1875">
        <v>28.82</v>
      </c>
      <c r="H1875" s="35">
        <f t="shared" si="176"/>
        <v>5.5517002081887628E-3</v>
      </c>
      <c r="J1875">
        <v>88.664635000000004</v>
      </c>
      <c r="K1875" s="35">
        <f t="shared" si="177"/>
        <v>-1.8639675221129317E-3</v>
      </c>
      <c r="M1875">
        <v>23.620000999999998</v>
      </c>
      <c r="N1875" s="35">
        <f t="shared" si="178"/>
        <v>-6.3506347861711394E-3</v>
      </c>
      <c r="P1875">
        <v>112.122597</v>
      </c>
      <c r="Q1875" s="35">
        <f t="shared" si="179"/>
        <v>1.0191594117285733E-2</v>
      </c>
    </row>
    <row r="1876" spans="1:17" x14ac:dyDescent="0.4">
      <c r="A1876" s="87">
        <v>43265</v>
      </c>
      <c r="B1876">
        <v>72.279822999999993</v>
      </c>
      <c r="C1876" s="31">
        <f t="shared" si="174"/>
        <v>1.5261257626488698E-2</v>
      </c>
      <c r="D1876">
        <v>2782.49</v>
      </c>
      <c r="E1876" s="31">
        <f t="shared" si="175"/>
        <v>-1.0170746345898557E-3</v>
      </c>
      <c r="G1876">
        <v>28.98</v>
      </c>
      <c r="H1876" s="35">
        <f t="shared" si="176"/>
        <v>1.5527950310558982E-2</v>
      </c>
      <c r="J1876">
        <v>88.499367000000007</v>
      </c>
      <c r="K1876" s="35">
        <f t="shared" si="177"/>
        <v>6.9200381964312635E-3</v>
      </c>
      <c r="M1876">
        <v>23.469999000000001</v>
      </c>
      <c r="N1876" s="35">
        <f t="shared" si="178"/>
        <v>-1.1077972351000167E-2</v>
      </c>
      <c r="P1876">
        <v>113.265305</v>
      </c>
      <c r="Q1876" s="35">
        <f t="shared" si="179"/>
        <v>7.2432683600684878E-3</v>
      </c>
    </row>
    <row r="1877" spans="1:17" x14ac:dyDescent="0.4">
      <c r="A1877" s="87">
        <v>43266</v>
      </c>
      <c r="B1877">
        <v>73.382903999999996</v>
      </c>
      <c r="C1877" s="31">
        <f t="shared" si="174"/>
        <v>-3.0328181070620316E-3</v>
      </c>
      <c r="D1877">
        <v>2779.66</v>
      </c>
      <c r="E1877" s="31">
        <f t="shared" si="175"/>
        <v>-2.1261593144484775E-3</v>
      </c>
      <c r="G1877">
        <v>29.43</v>
      </c>
      <c r="H1877" s="35">
        <f t="shared" si="176"/>
        <v>7.4753652735303723E-3</v>
      </c>
      <c r="J1877">
        <v>89.111785999999995</v>
      </c>
      <c r="K1877" s="35">
        <f t="shared" si="177"/>
        <v>1.0472374552116056E-2</v>
      </c>
      <c r="M1877">
        <v>23.209999</v>
      </c>
      <c r="N1877" s="35">
        <f t="shared" si="178"/>
        <v>4.3084879064407295E-3</v>
      </c>
      <c r="P1877">
        <v>114.08571600000001</v>
      </c>
      <c r="Q1877" s="35">
        <f t="shared" si="179"/>
        <v>-2.8165419060875274E-2</v>
      </c>
    </row>
    <row r="1878" spans="1:17" x14ac:dyDescent="0.4">
      <c r="A1878" s="87">
        <v>43269</v>
      </c>
      <c r="B1878">
        <v>73.160347000000002</v>
      </c>
      <c r="C1878" s="31">
        <f t="shared" si="174"/>
        <v>-1.7854740355455083E-2</v>
      </c>
      <c r="D1878">
        <v>2773.75</v>
      </c>
      <c r="E1878" s="31">
        <f t="shared" si="175"/>
        <v>-4.023433979269889E-3</v>
      </c>
      <c r="G1878">
        <v>29.65</v>
      </c>
      <c r="H1878" s="35">
        <f t="shared" si="176"/>
        <v>-1.2478887015177065E-2</v>
      </c>
      <c r="J1878">
        <v>90.044998000000007</v>
      </c>
      <c r="K1878" s="35">
        <f t="shared" si="177"/>
        <v>-4.3202843982524512E-4</v>
      </c>
      <c r="M1878">
        <v>23.309999000000001</v>
      </c>
      <c r="N1878" s="35">
        <f t="shared" si="178"/>
        <v>-2.9600945070825731E-2</v>
      </c>
      <c r="P1878">
        <v>110.872444</v>
      </c>
      <c r="Q1878" s="35">
        <f t="shared" si="179"/>
        <v>-2.8453084338972444E-2</v>
      </c>
    </row>
    <row r="1879" spans="1:17" x14ac:dyDescent="0.4">
      <c r="A1879" s="87">
        <v>43270</v>
      </c>
      <c r="B1879">
        <v>71.854088000000004</v>
      </c>
      <c r="C1879" s="31">
        <f t="shared" si="174"/>
        <v>6.1943726848219241E-3</v>
      </c>
      <c r="D1879">
        <v>2762.59</v>
      </c>
      <c r="E1879" s="31">
        <f t="shared" si="175"/>
        <v>1.712161413745803E-3</v>
      </c>
      <c r="G1879">
        <v>29.280000999999999</v>
      </c>
      <c r="H1879" s="35">
        <f t="shared" si="176"/>
        <v>-3.7568646257900369E-3</v>
      </c>
      <c r="J1879">
        <v>90.006095999999999</v>
      </c>
      <c r="K1879" s="35">
        <f t="shared" si="177"/>
        <v>5.0765117064960159E-3</v>
      </c>
      <c r="M1879">
        <v>22.620000999999998</v>
      </c>
      <c r="N1879" s="35">
        <f t="shared" si="178"/>
        <v>2.1662244842518E-2</v>
      </c>
      <c r="P1879">
        <v>107.717781</v>
      </c>
      <c r="Q1879" s="35">
        <f t="shared" si="179"/>
        <v>-5.6215881387308413E-3</v>
      </c>
    </row>
    <row r="1880" spans="1:17" x14ac:dyDescent="0.4">
      <c r="A1880" s="87">
        <v>43271</v>
      </c>
      <c r="B1880">
        <v>72.299178999999995</v>
      </c>
      <c r="C1880" s="31">
        <f t="shared" si="174"/>
        <v>-1.043877690505988E-2</v>
      </c>
      <c r="D1880">
        <v>2767.32</v>
      </c>
      <c r="E1880" s="31">
        <f t="shared" si="175"/>
        <v>-6.3454894988653077E-3</v>
      </c>
      <c r="G1880">
        <v>29.17</v>
      </c>
      <c r="H1880" s="35">
        <f t="shared" si="176"/>
        <v>4.1138189921151758E-2</v>
      </c>
      <c r="J1880">
        <v>90.463013000000004</v>
      </c>
      <c r="K1880" s="35">
        <f t="shared" si="177"/>
        <v>-4.9432578594303285E-3</v>
      </c>
      <c r="M1880">
        <v>23.110001</v>
      </c>
      <c r="N1880" s="35">
        <f t="shared" si="178"/>
        <v>-1.5145001508221435E-2</v>
      </c>
      <c r="P1880">
        <v>107.112236</v>
      </c>
      <c r="Q1880" s="35">
        <f t="shared" si="179"/>
        <v>4.0120626368028304E-3</v>
      </c>
    </row>
    <row r="1881" spans="1:17" x14ac:dyDescent="0.4">
      <c r="A1881" s="87">
        <v>43272</v>
      </c>
      <c r="B1881">
        <v>71.544464000000005</v>
      </c>
      <c r="C1881" s="31">
        <f t="shared" si="174"/>
        <v>-6.8974868551674182E-3</v>
      </c>
      <c r="D1881">
        <v>2749.76</v>
      </c>
      <c r="E1881" s="31">
        <f t="shared" si="175"/>
        <v>1.8619806819503849E-3</v>
      </c>
      <c r="G1881">
        <v>30.370000999999998</v>
      </c>
      <c r="H1881" s="35">
        <f t="shared" si="176"/>
        <v>1.6463285595546486E-3</v>
      </c>
      <c r="J1881">
        <v>90.015831000000006</v>
      </c>
      <c r="K1881" s="35">
        <f t="shared" si="177"/>
        <v>-1.7062509815634629E-2</v>
      </c>
      <c r="M1881">
        <v>22.76</v>
      </c>
      <c r="N1881" s="35">
        <f t="shared" si="178"/>
        <v>-1.6696001757469246E-2</v>
      </c>
      <c r="P1881">
        <v>107.541977</v>
      </c>
      <c r="Q1881" s="35">
        <f t="shared" si="179"/>
        <v>1.1715592693632542E-2</v>
      </c>
    </row>
    <row r="1882" spans="1:17" x14ac:dyDescent="0.4">
      <c r="A1882" s="87">
        <v>43273</v>
      </c>
      <c r="B1882">
        <v>71.050987000000006</v>
      </c>
      <c r="C1882" s="31">
        <f t="shared" si="174"/>
        <v>-1.4707930799047329E-2</v>
      </c>
      <c r="D1882">
        <v>2754.88</v>
      </c>
      <c r="E1882" s="31">
        <f t="shared" si="175"/>
        <v>-1.3724735741665679E-2</v>
      </c>
      <c r="G1882">
        <v>30.42</v>
      </c>
      <c r="H1882" s="35">
        <f t="shared" si="176"/>
        <v>-2.9914529914529916E-2</v>
      </c>
      <c r="J1882">
        <v>88.479934999999998</v>
      </c>
      <c r="K1882" s="35">
        <f t="shared" si="177"/>
        <v>3.5155767236945048E-3</v>
      </c>
      <c r="M1882">
        <v>22.379999000000002</v>
      </c>
      <c r="N1882" s="35">
        <f t="shared" si="178"/>
        <v>-3.1277928117870012E-3</v>
      </c>
      <c r="P1882">
        <v>108.801895</v>
      </c>
      <c r="Q1882" s="35">
        <f t="shared" si="179"/>
        <v>-1.6696648528042611E-2</v>
      </c>
    </row>
    <row r="1883" spans="1:17" x14ac:dyDescent="0.4">
      <c r="A1883" s="87">
        <v>43276</v>
      </c>
      <c r="B1883">
        <v>70.005973999999995</v>
      </c>
      <c r="C1883" s="31">
        <f t="shared" si="174"/>
        <v>2.9024094429427171E-3</v>
      </c>
      <c r="D1883">
        <v>2717.07</v>
      </c>
      <c r="E1883" s="31">
        <f t="shared" si="175"/>
        <v>2.2045806696182951E-3</v>
      </c>
      <c r="G1883">
        <v>29.51</v>
      </c>
      <c r="H1883" s="35">
        <f t="shared" si="176"/>
        <v>2.8464927143341232E-2</v>
      </c>
      <c r="J1883">
        <v>88.790993</v>
      </c>
      <c r="K1883" s="35">
        <f t="shared" si="177"/>
        <v>1.9049725009832971E-2</v>
      </c>
      <c r="M1883">
        <v>22.309999000000001</v>
      </c>
      <c r="N1883" s="35">
        <f t="shared" si="178"/>
        <v>1.2998700717108959E-2</v>
      </c>
      <c r="P1883">
        <v>106.985268</v>
      </c>
      <c r="Q1883" s="35">
        <f t="shared" si="179"/>
        <v>1.8255784525398984E-4</v>
      </c>
    </row>
    <row r="1884" spans="1:17" x14ac:dyDescent="0.4">
      <c r="A1884" s="87">
        <v>43277</v>
      </c>
      <c r="B1884">
        <v>70.209159999999997</v>
      </c>
      <c r="C1884" s="31">
        <f t="shared" si="174"/>
        <v>-1.6675658845654865E-2</v>
      </c>
      <c r="D1884">
        <v>2723.06</v>
      </c>
      <c r="E1884" s="31">
        <f t="shared" si="175"/>
        <v>-8.6042907611289642E-3</v>
      </c>
      <c r="G1884">
        <v>30.35</v>
      </c>
      <c r="H1884" s="35">
        <f t="shared" si="176"/>
        <v>-2.2075782537067601E-2</v>
      </c>
      <c r="J1884">
        <v>90.482437000000004</v>
      </c>
      <c r="K1884" s="35">
        <f t="shared" si="177"/>
        <v>-2.4065244838619871E-2</v>
      </c>
      <c r="M1884">
        <v>22.6</v>
      </c>
      <c r="N1884" s="35">
        <f t="shared" si="178"/>
        <v>9.2919911504424687E-3</v>
      </c>
      <c r="P1884">
        <v>107.00479900000001</v>
      </c>
      <c r="Q1884" s="35">
        <f t="shared" si="179"/>
        <v>-1.1591807204833909E-2</v>
      </c>
    </row>
    <row r="1885" spans="1:17" x14ac:dyDescent="0.4">
      <c r="A1885" s="87">
        <v>43278</v>
      </c>
      <c r="B1885">
        <v>69.038376</v>
      </c>
      <c r="C1885" s="31">
        <f t="shared" si="174"/>
        <v>4.9054021780582137E-3</v>
      </c>
      <c r="D1885">
        <v>2699.63</v>
      </c>
      <c r="E1885" s="31">
        <f t="shared" si="175"/>
        <v>6.1786244781691698E-3</v>
      </c>
      <c r="G1885">
        <v>29.68</v>
      </c>
      <c r="H1885" s="35">
        <f t="shared" si="176"/>
        <v>4.3800202156334747E-3</v>
      </c>
      <c r="J1885">
        <v>88.304955000000007</v>
      </c>
      <c r="K1885" s="35">
        <f t="shared" si="177"/>
        <v>1.5411705945605006E-3</v>
      </c>
      <c r="M1885">
        <v>22.809999000000001</v>
      </c>
      <c r="N1885" s="35">
        <f t="shared" si="178"/>
        <v>2.6304297514436491E-2</v>
      </c>
      <c r="P1885">
        <v>105.76442</v>
      </c>
      <c r="Q1885" s="35">
        <f t="shared" si="179"/>
        <v>-1.3390060665013765E-2</v>
      </c>
    </row>
    <row r="1886" spans="1:17" x14ac:dyDescent="0.4">
      <c r="A1886" s="87">
        <v>43279</v>
      </c>
      <c r="B1886">
        <v>69.377037000000001</v>
      </c>
      <c r="C1886" s="31">
        <f t="shared" si="174"/>
        <v>0.11129681136425577</v>
      </c>
      <c r="D1886">
        <v>2716.31</v>
      </c>
      <c r="E1886" s="31">
        <f t="shared" si="175"/>
        <v>7.5838177527599773E-4</v>
      </c>
      <c r="G1886">
        <v>29.809999000000001</v>
      </c>
      <c r="H1886" s="35">
        <f t="shared" si="176"/>
        <v>6.7091917715260676E-3</v>
      </c>
      <c r="J1886">
        <v>88.441047999999995</v>
      </c>
      <c r="K1886" s="35">
        <f t="shared" si="177"/>
        <v>5.3858814517893433E-3</v>
      </c>
      <c r="M1886">
        <v>23.41</v>
      </c>
      <c r="N1886" s="35">
        <f t="shared" si="178"/>
        <v>-3.9726612558735573E-2</v>
      </c>
      <c r="P1886">
        <v>104.34822800000001</v>
      </c>
      <c r="Q1886" s="35">
        <f t="shared" si="179"/>
        <v>2.0217257546529657E-2</v>
      </c>
    </row>
    <row r="1887" spans="1:17" x14ac:dyDescent="0.4">
      <c r="A1887" s="87">
        <v>43280</v>
      </c>
      <c r="B1887">
        <v>77.098479999999995</v>
      </c>
      <c r="C1887" s="31">
        <f t="shared" si="174"/>
        <v>-1.6691587175259471E-2</v>
      </c>
      <c r="D1887">
        <v>2718.37</v>
      </c>
      <c r="E1887" s="31">
        <f t="shared" si="175"/>
        <v>3.0680150237091144E-3</v>
      </c>
      <c r="G1887">
        <v>30.01</v>
      </c>
      <c r="H1887" s="35">
        <f t="shared" si="176"/>
        <v>1.466181272909026E-2</v>
      </c>
      <c r="J1887">
        <v>88.917381000000006</v>
      </c>
      <c r="K1887" s="35">
        <f t="shared" si="177"/>
        <v>-1.344706722749741E-2</v>
      </c>
      <c r="M1887">
        <v>22.48</v>
      </c>
      <c r="N1887" s="35">
        <f t="shared" si="178"/>
        <v>1.7793594306049442E-3</v>
      </c>
      <c r="P1887">
        <v>106.457863</v>
      </c>
      <c r="Q1887" s="35">
        <f t="shared" si="179"/>
        <v>-1.4403689467259052E-2</v>
      </c>
    </row>
    <row r="1888" spans="1:17" x14ac:dyDescent="0.4">
      <c r="A1888" s="87">
        <v>43283</v>
      </c>
      <c r="B1888">
        <v>75.811583999999996</v>
      </c>
      <c r="C1888" s="31">
        <f t="shared" si="174"/>
        <v>-2.6419735538041233E-2</v>
      </c>
      <c r="D1888">
        <v>2726.71</v>
      </c>
      <c r="E1888" s="31">
        <f t="shared" si="175"/>
        <v>-4.9473541374037708E-3</v>
      </c>
      <c r="G1888">
        <v>30.450001</v>
      </c>
      <c r="H1888" s="35">
        <f t="shared" si="176"/>
        <v>8.2101803543454723E-3</v>
      </c>
      <c r="J1888">
        <v>87.721703000000005</v>
      </c>
      <c r="K1888" s="35">
        <f t="shared" si="177"/>
        <v>2.7703406533271437E-3</v>
      </c>
      <c r="M1888">
        <v>22.52</v>
      </c>
      <c r="N1888" s="35">
        <f t="shared" si="178"/>
        <v>0</v>
      </c>
      <c r="P1888">
        <v>104.924477</v>
      </c>
      <c r="Q1888" s="35">
        <f t="shared" si="179"/>
        <v>4.1887842814790355E-3</v>
      </c>
    </row>
    <row r="1889" spans="1:17" x14ac:dyDescent="0.4">
      <c r="A1889" s="87">
        <v>43284</v>
      </c>
      <c r="B1889">
        <v>73.808661999999998</v>
      </c>
      <c r="C1889" s="31">
        <f t="shared" si="174"/>
        <v>3.5395032631806802E-3</v>
      </c>
      <c r="D1889">
        <v>2713.22</v>
      </c>
      <c r="E1889" s="31">
        <f t="shared" si="175"/>
        <v>8.6207532009937738E-3</v>
      </c>
      <c r="G1889">
        <v>30.700001</v>
      </c>
      <c r="H1889" s="35">
        <f t="shared" si="176"/>
        <v>4.8859607529003375E-3</v>
      </c>
      <c r="J1889">
        <v>87.964721999999995</v>
      </c>
      <c r="K1889" s="35">
        <f t="shared" si="177"/>
        <v>1.6578009534323173E-3</v>
      </c>
      <c r="M1889">
        <v>22.52</v>
      </c>
      <c r="N1889" s="35">
        <f t="shared" si="178"/>
        <v>-1.9982238010657162E-2</v>
      </c>
      <c r="P1889">
        <v>105.363983</v>
      </c>
      <c r="Q1889" s="35">
        <f t="shared" si="179"/>
        <v>-1.2421189506474896E-2</v>
      </c>
    </row>
    <row r="1890" spans="1:17" x14ac:dyDescent="0.4">
      <c r="A1890" s="87">
        <v>43286</v>
      </c>
      <c r="B1890">
        <v>74.069907999999998</v>
      </c>
      <c r="C1890" s="31">
        <f t="shared" si="174"/>
        <v>-9.1455493639870666E-4</v>
      </c>
      <c r="D1890">
        <v>2736.61</v>
      </c>
      <c r="E1890" s="31">
        <f t="shared" si="175"/>
        <v>8.4812962022356251E-3</v>
      </c>
      <c r="G1890">
        <v>30.85</v>
      </c>
      <c r="H1890" s="35">
        <f t="shared" si="176"/>
        <v>4.8622366288492242E-3</v>
      </c>
      <c r="J1890">
        <v>88.110550000000003</v>
      </c>
      <c r="K1890" s="35">
        <f t="shared" si="177"/>
        <v>6.3987456666652733E-3</v>
      </c>
      <c r="M1890">
        <v>22.07</v>
      </c>
      <c r="N1890" s="35">
        <f t="shared" si="178"/>
        <v>8.6089714544631303E-3</v>
      </c>
      <c r="P1890">
        <v>104.05523700000001</v>
      </c>
      <c r="Q1890" s="35">
        <f t="shared" si="179"/>
        <v>1.5017504597100726E-3</v>
      </c>
    </row>
    <row r="1891" spans="1:17" x14ac:dyDescent="0.4">
      <c r="A1891" s="87">
        <v>43287</v>
      </c>
      <c r="B1891">
        <v>74.002167</v>
      </c>
      <c r="C1891" s="31">
        <f t="shared" si="174"/>
        <v>1.0460207199067602E-2</v>
      </c>
      <c r="D1891">
        <v>2759.82</v>
      </c>
      <c r="E1891" s="31">
        <f t="shared" si="175"/>
        <v>8.8230391837148467E-3</v>
      </c>
      <c r="G1891">
        <v>31</v>
      </c>
      <c r="H1891" s="35">
        <f t="shared" si="176"/>
        <v>-1.935451612903266E-3</v>
      </c>
      <c r="J1891">
        <v>88.674346999999997</v>
      </c>
      <c r="K1891" s="35">
        <f t="shared" si="177"/>
        <v>9.7566661528390181E-3</v>
      </c>
      <c r="M1891">
        <v>22.26</v>
      </c>
      <c r="N1891" s="35">
        <f t="shared" si="178"/>
        <v>8.9851752021550082E-4</v>
      </c>
      <c r="P1891">
        <v>104.211502</v>
      </c>
      <c r="Q1891" s="35">
        <f t="shared" si="179"/>
        <v>3.6551147684254518E-3</v>
      </c>
    </row>
    <row r="1892" spans="1:17" x14ac:dyDescent="0.4">
      <c r="A1892" s="87">
        <v>43290</v>
      </c>
      <c r="B1892">
        <v>74.776245000000003</v>
      </c>
      <c r="C1892" s="31">
        <f t="shared" si="174"/>
        <v>3.7526489863190953E-3</v>
      </c>
      <c r="D1892">
        <v>2784.17</v>
      </c>
      <c r="E1892" s="31">
        <f t="shared" si="175"/>
        <v>3.4732074550045695E-3</v>
      </c>
      <c r="G1892">
        <v>30.940000999999999</v>
      </c>
      <c r="H1892" s="35">
        <f t="shared" si="176"/>
        <v>1.1312216828952315E-2</v>
      </c>
      <c r="J1892">
        <v>89.539512999999999</v>
      </c>
      <c r="K1892" s="35">
        <f t="shared" si="177"/>
        <v>-2.6056317728687713E-3</v>
      </c>
      <c r="M1892">
        <v>22.280000999999999</v>
      </c>
      <c r="N1892" s="35">
        <f t="shared" si="178"/>
        <v>1.3016112521718545E-2</v>
      </c>
      <c r="P1892">
        <v>104.59240699999999</v>
      </c>
      <c r="Q1892" s="35">
        <f t="shared" si="179"/>
        <v>1.4287040932139674E-2</v>
      </c>
    </row>
    <row r="1893" spans="1:17" x14ac:dyDescent="0.4">
      <c r="A1893" s="87">
        <v>43291</v>
      </c>
      <c r="B1893">
        <v>75.056854000000001</v>
      </c>
      <c r="C1893" s="31">
        <f t="shared" si="174"/>
        <v>-2.7072943931277359E-3</v>
      </c>
      <c r="D1893">
        <v>2793.84</v>
      </c>
      <c r="E1893" s="31">
        <f t="shared" si="175"/>
        <v>-7.094178621538872E-3</v>
      </c>
      <c r="G1893">
        <v>31.290001</v>
      </c>
      <c r="H1893" s="35">
        <f t="shared" si="176"/>
        <v>-9.9073502746132788E-3</v>
      </c>
      <c r="J1893">
        <v>89.306206000000003</v>
      </c>
      <c r="K1893" s="35">
        <f t="shared" si="177"/>
        <v>-6.4222636442533721E-3</v>
      </c>
      <c r="M1893">
        <v>22.57</v>
      </c>
      <c r="N1893" s="35">
        <f t="shared" si="178"/>
        <v>-1.6836464333185711E-2</v>
      </c>
      <c r="P1893">
        <v>106.08672300000001</v>
      </c>
      <c r="Q1893" s="35">
        <f t="shared" si="179"/>
        <v>-1.6295356771459584E-2</v>
      </c>
    </row>
    <row r="1894" spans="1:17" x14ac:dyDescent="0.4">
      <c r="A1894" s="87">
        <v>43292</v>
      </c>
      <c r="B1894">
        <v>74.853652999999994</v>
      </c>
      <c r="C1894" s="31">
        <f t="shared" si="174"/>
        <v>1.2943924059402579E-4</v>
      </c>
      <c r="D1894">
        <v>2774.02</v>
      </c>
      <c r="E1894" s="31">
        <f t="shared" si="175"/>
        <v>8.749035695488851E-3</v>
      </c>
      <c r="G1894">
        <v>30.98</v>
      </c>
      <c r="H1894" s="35">
        <f t="shared" si="176"/>
        <v>-6.4561007101357655E-4</v>
      </c>
      <c r="J1894">
        <v>88.732658000000001</v>
      </c>
      <c r="K1894" s="35">
        <f t="shared" si="177"/>
        <v>3.2879664215620664E-4</v>
      </c>
      <c r="M1894">
        <v>22.190000999999999</v>
      </c>
      <c r="N1894" s="35">
        <f t="shared" si="178"/>
        <v>-1.2618341026663253E-2</v>
      </c>
      <c r="P1894">
        <v>104.358002</v>
      </c>
      <c r="Q1894" s="35">
        <f t="shared" si="179"/>
        <v>1.4693516267204955E-2</v>
      </c>
    </row>
    <row r="1895" spans="1:17" x14ac:dyDescent="0.4">
      <c r="A1895" s="87">
        <v>43293</v>
      </c>
      <c r="B1895">
        <v>74.863342000000003</v>
      </c>
      <c r="C1895" s="31">
        <f t="shared" si="174"/>
        <v>1.292221231588079E-4</v>
      </c>
      <c r="D1895">
        <v>2798.29</v>
      </c>
      <c r="E1895" s="31">
        <f t="shared" si="175"/>
        <v>1.0792305300737172E-3</v>
      </c>
      <c r="G1895">
        <v>30.959999</v>
      </c>
      <c r="H1895" s="35">
        <f t="shared" si="176"/>
        <v>1.0658979672447675E-2</v>
      </c>
      <c r="J1895">
        <v>88.761832999999996</v>
      </c>
      <c r="K1895" s="35">
        <f t="shared" si="177"/>
        <v>8.3232282956572923E-3</v>
      </c>
      <c r="M1895">
        <v>21.91</v>
      </c>
      <c r="N1895" s="35">
        <f t="shared" si="178"/>
        <v>-1.9169329073482507E-2</v>
      </c>
      <c r="P1895">
        <v>105.89138800000001</v>
      </c>
      <c r="Q1895" s="35">
        <f t="shared" si="179"/>
        <v>1.5034159340701063E-2</v>
      </c>
    </row>
    <row r="1896" spans="1:17" x14ac:dyDescent="0.4">
      <c r="A1896" s="87">
        <v>43294</v>
      </c>
      <c r="B1896">
        <v>74.873016000000007</v>
      </c>
      <c r="C1896" s="31">
        <f t="shared" si="174"/>
        <v>4.7814555780683263E-3</v>
      </c>
      <c r="D1896">
        <v>2801.31</v>
      </c>
      <c r="E1896" s="31">
        <f t="shared" si="175"/>
        <v>-1.0280904291207003E-3</v>
      </c>
      <c r="G1896">
        <v>31.290001</v>
      </c>
      <c r="H1896" s="35">
        <f t="shared" si="176"/>
        <v>-7.031032053977879E-3</v>
      </c>
      <c r="J1896">
        <v>89.500618000000003</v>
      </c>
      <c r="K1896" s="35">
        <f t="shared" si="177"/>
        <v>4.996412427006906E-3</v>
      </c>
      <c r="M1896">
        <v>21.49</v>
      </c>
      <c r="N1896" s="35">
        <f t="shared" si="178"/>
        <v>3.257282456956855E-3</v>
      </c>
      <c r="P1896">
        <v>107.48337600000001</v>
      </c>
      <c r="Q1896" s="35">
        <f t="shared" si="179"/>
        <v>4.9977030866614107E-3</v>
      </c>
    </row>
    <row r="1897" spans="1:17" x14ac:dyDescent="0.4">
      <c r="A1897" s="87">
        <v>43297</v>
      </c>
      <c r="B1897">
        <v>75.231018000000006</v>
      </c>
      <c r="C1897" s="31">
        <f t="shared" si="174"/>
        <v>-3.6010678467757779E-3</v>
      </c>
      <c r="D1897">
        <v>2798.43</v>
      </c>
      <c r="E1897" s="31">
        <f t="shared" si="175"/>
        <v>3.9736566574830696E-3</v>
      </c>
      <c r="G1897">
        <v>31.07</v>
      </c>
      <c r="H1897" s="35">
        <f t="shared" si="176"/>
        <v>2.5104602510460289E-2</v>
      </c>
      <c r="J1897">
        <v>89.947800000000001</v>
      </c>
      <c r="K1897" s="35">
        <f t="shared" si="177"/>
        <v>1.3292943240412821E-2</v>
      </c>
      <c r="M1897">
        <v>21.559999000000001</v>
      </c>
      <c r="N1897" s="35">
        <f t="shared" si="178"/>
        <v>-2.3190631873405781E-3</v>
      </c>
      <c r="P1897">
        <v>108.020546</v>
      </c>
      <c r="Q1897" s="35">
        <f t="shared" si="179"/>
        <v>-1.745026358226328E-2</v>
      </c>
    </row>
    <row r="1898" spans="1:17" x14ac:dyDescent="0.4">
      <c r="A1898" s="87">
        <v>43298</v>
      </c>
      <c r="B1898">
        <v>74.960105999999996</v>
      </c>
      <c r="C1898" s="31">
        <f t="shared" si="174"/>
        <v>-1.1359402293267788E-2</v>
      </c>
      <c r="D1898">
        <v>2809.55</v>
      </c>
      <c r="E1898" s="31">
        <f t="shared" si="175"/>
        <v>2.1604883344306771E-3</v>
      </c>
      <c r="G1898">
        <v>31.85</v>
      </c>
      <c r="H1898" s="35">
        <f t="shared" si="176"/>
        <v>2.5117802197802172E-2</v>
      </c>
      <c r="J1898">
        <v>91.143471000000005</v>
      </c>
      <c r="K1898" s="35">
        <f t="shared" si="177"/>
        <v>-3.5197364822764209E-3</v>
      </c>
      <c r="M1898">
        <v>21.51</v>
      </c>
      <c r="N1898" s="35">
        <f t="shared" si="178"/>
        <v>1.3946954904695474E-2</v>
      </c>
      <c r="P1898">
        <v>106.135559</v>
      </c>
      <c r="Q1898" s="35">
        <f t="shared" si="179"/>
        <v>1.4723463226871897E-2</v>
      </c>
    </row>
    <row r="1899" spans="1:17" x14ac:dyDescent="0.4">
      <c r="A1899" s="87">
        <v>43299</v>
      </c>
      <c r="B1899">
        <v>74.108604</v>
      </c>
      <c r="C1899" s="31">
        <f t="shared" si="174"/>
        <v>4.7003449154163438E-3</v>
      </c>
      <c r="D1899">
        <v>2815.62</v>
      </c>
      <c r="E1899" s="31">
        <f t="shared" si="175"/>
        <v>-3.9529481961344606E-3</v>
      </c>
      <c r="G1899">
        <v>32.650002000000001</v>
      </c>
      <c r="H1899" s="35">
        <f t="shared" si="176"/>
        <v>1.8376660436345435E-2</v>
      </c>
      <c r="J1899">
        <v>90.822670000000002</v>
      </c>
      <c r="K1899" s="35">
        <f t="shared" si="177"/>
        <v>9.5258815888147972E-3</v>
      </c>
      <c r="M1899">
        <v>21.809999000000001</v>
      </c>
      <c r="N1899" s="35">
        <f t="shared" si="178"/>
        <v>1.3296699371696448E-2</v>
      </c>
      <c r="P1899">
        <v>107.69824199999999</v>
      </c>
      <c r="Q1899" s="35">
        <f t="shared" si="179"/>
        <v>-1.541696474488417E-3</v>
      </c>
    </row>
    <row r="1900" spans="1:17" x14ac:dyDescent="0.4">
      <c r="A1900" s="87">
        <v>43300</v>
      </c>
      <c r="B1900">
        <v>74.456940000000003</v>
      </c>
      <c r="C1900" s="31">
        <f t="shared" si="174"/>
        <v>1.2982000066072731E-4</v>
      </c>
      <c r="D1900">
        <v>2804.49</v>
      </c>
      <c r="E1900" s="31">
        <f t="shared" si="175"/>
        <v>-9.4847904610102177E-4</v>
      </c>
      <c r="G1900">
        <v>33.25</v>
      </c>
      <c r="H1900" s="35">
        <f t="shared" si="176"/>
        <v>-0.20992481203007521</v>
      </c>
      <c r="J1900">
        <v>91.687836000000004</v>
      </c>
      <c r="K1900" s="35">
        <f t="shared" si="177"/>
        <v>-3.8166240503266836E-3</v>
      </c>
      <c r="M1900">
        <v>22.1</v>
      </c>
      <c r="N1900" s="35">
        <f t="shared" si="178"/>
        <v>-2.2171900452488728E-2</v>
      </c>
      <c r="P1900">
        <v>107.53220399999999</v>
      </c>
      <c r="Q1900" s="35">
        <f t="shared" si="179"/>
        <v>8.8101979198716117E-3</v>
      </c>
    </row>
    <row r="1901" spans="1:17" x14ac:dyDescent="0.4">
      <c r="A1901" s="87">
        <v>43301</v>
      </c>
      <c r="B1901">
        <v>74.466605999999999</v>
      </c>
      <c r="C1901" s="31">
        <f t="shared" si="174"/>
        <v>-4.8075509175213253E-3</v>
      </c>
      <c r="D1901">
        <v>2801.83</v>
      </c>
      <c r="E1901" s="31">
        <f t="shared" si="175"/>
        <v>1.8380843948419751E-3</v>
      </c>
      <c r="G1901">
        <v>26.27</v>
      </c>
      <c r="H1901" s="35">
        <f t="shared" si="176"/>
        <v>3.9969547011800562E-2</v>
      </c>
      <c r="J1901">
        <v>91.337897999999996</v>
      </c>
      <c r="K1901" s="35">
        <f t="shared" si="177"/>
        <v>-3.2993205076822744E-3</v>
      </c>
      <c r="M1901">
        <v>21.610001</v>
      </c>
      <c r="N1901" s="35">
        <f t="shared" si="178"/>
        <v>-1.0180564082343213E-2</v>
      </c>
      <c r="P1901">
        <v>108.479584</v>
      </c>
      <c r="Q1901" s="35">
        <f t="shared" si="179"/>
        <v>1.8906875601587768E-3</v>
      </c>
    </row>
    <row r="1902" spans="1:17" x14ac:dyDescent="0.4">
      <c r="A1902" s="87">
        <v>43304</v>
      </c>
      <c r="B1902">
        <v>74.108604</v>
      </c>
      <c r="C1902" s="31">
        <f t="shared" si="174"/>
        <v>-1.3839823510911078E-2</v>
      </c>
      <c r="D1902">
        <v>2806.98</v>
      </c>
      <c r="E1902" s="31">
        <f t="shared" si="175"/>
        <v>4.7809389450584163E-3</v>
      </c>
      <c r="G1902">
        <v>27.32</v>
      </c>
      <c r="H1902" s="35">
        <f t="shared" si="176"/>
        <v>-1.0248865300146418E-2</v>
      </c>
      <c r="J1902">
        <v>91.036545000000004</v>
      </c>
      <c r="K1902" s="35">
        <f t="shared" si="177"/>
        <v>-1.5803686310810753E-2</v>
      </c>
      <c r="M1902">
        <v>21.389999</v>
      </c>
      <c r="N1902" s="35">
        <f t="shared" si="178"/>
        <v>-3.6465546351825404E-2</v>
      </c>
      <c r="P1902">
        <v>108.684685</v>
      </c>
      <c r="Q1902" s="35">
        <f t="shared" si="179"/>
        <v>-8.9859946688909166E-4</v>
      </c>
    </row>
    <row r="1903" spans="1:17" x14ac:dyDescent="0.4">
      <c r="A1903" s="87">
        <v>43305</v>
      </c>
      <c r="B1903">
        <v>73.082954000000001</v>
      </c>
      <c r="C1903" s="31">
        <f t="shared" si="174"/>
        <v>2.1580887384491917E-2</v>
      </c>
      <c r="D1903">
        <v>2820.4</v>
      </c>
      <c r="E1903" s="31">
        <f t="shared" si="175"/>
        <v>9.1015458800170444E-3</v>
      </c>
      <c r="G1903">
        <v>27.040001</v>
      </c>
      <c r="H1903" s="35">
        <f t="shared" si="176"/>
        <v>2.2189274327319711E-2</v>
      </c>
      <c r="J1903">
        <v>89.597831999999997</v>
      </c>
      <c r="K1903" s="35">
        <f t="shared" si="177"/>
        <v>8.3542199994303349E-3</v>
      </c>
      <c r="M1903">
        <v>20.610001</v>
      </c>
      <c r="N1903" s="35">
        <f t="shared" si="178"/>
        <v>2.2804414225889549E-2</v>
      </c>
      <c r="P1903">
        <v>108.58702099999999</v>
      </c>
      <c r="Q1903" s="35">
        <f t="shared" si="179"/>
        <v>7.4654041756979928E-3</v>
      </c>
    </row>
    <row r="1904" spans="1:17" x14ac:dyDescent="0.4">
      <c r="A1904" s="87">
        <v>43306</v>
      </c>
      <c r="B1904">
        <v>74.660149000000004</v>
      </c>
      <c r="C1904" s="31">
        <f t="shared" si="174"/>
        <v>1.2830459258794023E-2</v>
      </c>
      <c r="D1904">
        <v>2846.07</v>
      </c>
      <c r="E1904" s="31">
        <f t="shared" si="175"/>
        <v>-3.0322514906520599E-3</v>
      </c>
      <c r="G1904">
        <v>27.639999</v>
      </c>
      <c r="H1904" s="35">
        <f t="shared" si="176"/>
        <v>1.4472142347038499E-3</v>
      </c>
      <c r="J1904">
        <v>90.346351999999996</v>
      </c>
      <c r="K1904" s="35">
        <f t="shared" si="177"/>
        <v>-4.5190535197258512E-3</v>
      </c>
      <c r="M1904">
        <v>21.08</v>
      </c>
      <c r="N1904" s="35">
        <f t="shared" si="178"/>
        <v>4.5540844402277132E-2</v>
      </c>
      <c r="P1904">
        <v>109.397667</v>
      </c>
      <c r="Q1904" s="35">
        <f t="shared" si="179"/>
        <v>-2.3837208521092185E-2</v>
      </c>
    </row>
    <row r="1905" spans="1:17" x14ac:dyDescent="0.4">
      <c r="A1905" s="87">
        <v>43307</v>
      </c>
      <c r="B1905">
        <v>75.618072999999995</v>
      </c>
      <c r="C1905" s="31">
        <f t="shared" si="174"/>
        <v>-1.6123037147481794E-2</v>
      </c>
      <c r="D1905">
        <v>2837.44</v>
      </c>
      <c r="E1905" s="31">
        <f t="shared" si="175"/>
        <v>-6.5622532987481292E-3</v>
      </c>
      <c r="G1905">
        <v>27.68</v>
      </c>
      <c r="H1905" s="35">
        <f t="shared" si="176"/>
        <v>1.2283236994219649E-2</v>
      </c>
      <c r="J1905">
        <v>89.938072000000005</v>
      </c>
      <c r="K1905" s="35">
        <f t="shared" si="177"/>
        <v>-7.7172457065790775E-2</v>
      </c>
      <c r="M1905">
        <v>22.040001</v>
      </c>
      <c r="N1905" s="35">
        <f t="shared" si="178"/>
        <v>-6.5335795583675277E-2</v>
      </c>
      <c r="P1905">
        <v>106.78993199999999</v>
      </c>
      <c r="Q1905" s="35">
        <f t="shared" si="179"/>
        <v>5.8533326905761546E-3</v>
      </c>
    </row>
    <row r="1906" spans="1:17" x14ac:dyDescent="0.4">
      <c r="A1906" s="87">
        <v>43308</v>
      </c>
      <c r="B1906">
        <v>74.398880000000005</v>
      </c>
      <c r="C1906" s="31">
        <f t="shared" si="174"/>
        <v>-1.2095128313759668E-2</v>
      </c>
      <c r="D1906">
        <v>2818.82</v>
      </c>
      <c r="E1906" s="31">
        <f t="shared" si="175"/>
        <v>-5.7541808274385216E-3</v>
      </c>
      <c r="G1906">
        <v>28.02</v>
      </c>
      <c r="H1906" s="35">
        <f t="shared" si="176"/>
        <v>2.8551034975018504E-3</v>
      </c>
      <c r="J1906">
        <v>82.997330000000005</v>
      </c>
      <c r="K1906" s="35">
        <f t="shared" si="177"/>
        <v>-5.8564534545875219E-4</v>
      </c>
      <c r="M1906">
        <v>20.6</v>
      </c>
      <c r="N1906" s="35">
        <f t="shared" si="178"/>
        <v>-2.3786359223301017E-2</v>
      </c>
      <c r="P1906">
        <v>107.415009</v>
      </c>
      <c r="Q1906" s="35">
        <f t="shared" si="179"/>
        <v>5.8192612542629597E-3</v>
      </c>
    </row>
    <row r="1907" spans="1:17" x14ac:dyDescent="0.4">
      <c r="A1907" s="87">
        <v>43311</v>
      </c>
      <c r="B1907">
        <v>73.499015999999997</v>
      </c>
      <c r="C1907" s="31">
        <f t="shared" si="174"/>
        <v>1.2506453147617674E-2</v>
      </c>
      <c r="D1907">
        <v>2802.6</v>
      </c>
      <c r="E1907" s="31">
        <f t="shared" si="175"/>
        <v>4.884749875115983E-3</v>
      </c>
      <c r="G1907">
        <v>28.1</v>
      </c>
      <c r="H1907" s="35">
        <f t="shared" si="176"/>
        <v>-1.3523167259786478E-2</v>
      </c>
      <c r="J1907">
        <v>82.948723000000001</v>
      </c>
      <c r="K1907" s="35">
        <f t="shared" si="177"/>
        <v>1.9336560491714876E-2</v>
      </c>
      <c r="M1907">
        <v>20.110001</v>
      </c>
      <c r="N1907" s="35">
        <f t="shared" si="178"/>
        <v>-6.9618096985673483E-3</v>
      </c>
      <c r="P1907">
        <v>108.040085</v>
      </c>
      <c r="Q1907" s="35">
        <f t="shared" si="179"/>
        <v>0</v>
      </c>
    </row>
    <row r="1908" spans="1:17" x14ac:dyDescent="0.4">
      <c r="A1908" s="87">
        <v>43312</v>
      </c>
      <c r="B1908">
        <v>74.418227999999999</v>
      </c>
      <c r="C1908" s="31">
        <f t="shared" si="174"/>
        <v>8.1915952097113155E-3</v>
      </c>
      <c r="D1908">
        <v>2816.29</v>
      </c>
      <c r="E1908" s="31">
        <f t="shared" si="175"/>
        <v>-1.0403758135702774E-3</v>
      </c>
      <c r="G1908">
        <v>27.719999000000001</v>
      </c>
      <c r="H1908" s="35">
        <f t="shared" si="176"/>
        <v>3.6078644880178522E-4</v>
      </c>
      <c r="J1908">
        <v>84.552666000000002</v>
      </c>
      <c r="K1908" s="35">
        <f t="shared" si="177"/>
        <v>2.1845201190936196E-3</v>
      </c>
      <c r="M1908">
        <v>19.969999000000001</v>
      </c>
      <c r="N1908" s="35">
        <f t="shared" si="178"/>
        <v>-4.4066051280222972E-2</v>
      </c>
      <c r="P1908">
        <v>108.040085</v>
      </c>
      <c r="Q1908" s="35">
        <f t="shared" si="179"/>
        <v>-7.2320287419248685E-3</v>
      </c>
    </row>
    <row r="1909" spans="1:17" x14ac:dyDescent="0.4">
      <c r="A1909" s="87">
        <v>43313</v>
      </c>
      <c r="B1909">
        <v>75.027832000000004</v>
      </c>
      <c r="C1909" s="31">
        <f t="shared" si="174"/>
        <v>1.4315167736687265E-2</v>
      </c>
      <c r="D1909">
        <v>2813.36</v>
      </c>
      <c r="E1909" s="31">
        <f t="shared" si="175"/>
        <v>4.926493587738388E-3</v>
      </c>
      <c r="G1909">
        <v>27.73</v>
      </c>
      <c r="H1909" s="35">
        <f t="shared" si="176"/>
        <v>1.2982329606923889E-2</v>
      </c>
      <c r="J1909">
        <v>84.737373000000005</v>
      </c>
      <c r="K1909" s="35">
        <f t="shared" si="177"/>
        <v>7.2271770804128175E-3</v>
      </c>
      <c r="M1909">
        <v>19.09</v>
      </c>
      <c r="N1909" s="35">
        <f t="shared" si="178"/>
        <v>2.7239444735463626E-2</v>
      </c>
      <c r="P1909">
        <v>107.258736</v>
      </c>
      <c r="Q1909" s="35">
        <f t="shared" si="179"/>
        <v>-1.8849010116994101E-2</v>
      </c>
    </row>
    <row r="1910" spans="1:17" x14ac:dyDescent="0.4">
      <c r="A1910" s="87">
        <v>43314</v>
      </c>
      <c r="B1910">
        <v>76.101867999999996</v>
      </c>
      <c r="C1910" s="31">
        <f t="shared" si="174"/>
        <v>1.144176907720599E-3</v>
      </c>
      <c r="D1910">
        <v>2827.22</v>
      </c>
      <c r="E1910" s="31">
        <f t="shared" si="175"/>
        <v>4.6441380578802179E-3</v>
      </c>
      <c r="G1910">
        <v>28.09</v>
      </c>
      <c r="H1910" s="35">
        <f t="shared" si="176"/>
        <v>1.068031327874639E-3</v>
      </c>
      <c r="J1910">
        <v>85.349784999999997</v>
      </c>
      <c r="K1910" s="35">
        <f t="shared" si="177"/>
        <v>-1.378131180998287E-2</v>
      </c>
      <c r="M1910">
        <v>19.610001</v>
      </c>
      <c r="N1910" s="35">
        <f t="shared" si="178"/>
        <v>3.5695561667742522E-3</v>
      </c>
      <c r="P1910">
        <v>105.237015</v>
      </c>
      <c r="Q1910" s="35">
        <f t="shared" si="179"/>
        <v>1.9953635134938065E-2</v>
      </c>
    </row>
    <row r="1911" spans="1:17" x14ac:dyDescent="0.4">
      <c r="A1911" s="87">
        <v>43315</v>
      </c>
      <c r="B1911">
        <v>76.188941999999997</v>
      </c>
      <c r="C1911" s="31">
        <f t="shared" si="174"/>
        <v>9.7791619156491153E-3</v>
      </c>
      <c r="D1911">
        <v>2840.35</v>
      </c>
      <c r="E1911" s="31">
        <f t="shared" si="175"/>
        <v>3.5382963367191307E-3</v>
      </c>
      <c r="G1911">
        <v>28.120000999999998</v>
      </c>
      <c r="H1911" s="35">
        <f t="shared" si="176"/>
        <v>2.4182004829942972E-2</v>
      </c>
      <c r="J1911">
        <v>84.173552999999998</v>
      </c>
      <c r="K1911" s="35">
        <f t="shared" si="177"/>
        <v>1.0624869310197743E-2</v>
      </c>
      <c r="M1911">
        <v>19.68</v>
      </c>
      <c r="N1911" s="35">
        <f t="shared" si="178"/>
        <v>1.5243394308943146E-3</v>
      </c>
      <c r="P1911">
        <v>107.336876</v>
      </c>
      <c r="Q1911" s="35">
        <f t="shared" si="179"/>
        <v>-1.0191092202087181E-2</v>
      </c>
    </row>
    <row r="1912" spans="1:17" x14ac:dyDescent="0.4">
      <c r="A1912" s="87">
        <v>43318</v>
      </c>
      <c r="B1912">
        <v>76.934005999999997</v>
      </c>
      <c r="C1912" s="31">
        <f t="shared" si="174"/>
        <v>1.282847535587843E-2</v>
      </c>
      <c r="D1912">
        <v>2850.4</v>
      </c>
      <c r="E1912" s="31">
        <f t="shared" si="175"/>
        <v>2.8241650294694525E-3</v>
      </c>
      <c r="G1912">
        <v>28.799999</v>
      </c>
      <c r="H1912" s="35">
        <f t="shared" si="176"/>
        <v>5.2084029586251246E-3</v>
      </c>
      <c r="J1912">
        <v>85.067886000000001</v>
      </c>
      <c r="K1912" s="35">
        <f t="shared" si="177"/>
        <v>1.0512991941518311E-2</v>
      </c>
      <c r="M1912">
        <v>19.709999</v>
      </c>
      <c r="N1912" s="35">
        <f t="shared" si="178"/>
        <v>8.6250638571824228E-3</v>
      </c>
      <c r="P1912">
        <v>106.24299600000001</v>
      </c>
      <c r="Q1912" s="35">
        <f t="shared" si="179"/>
        <v>1.0204032649832171E-2</v>
      </c>
    </row>
    <row r="1913" spans="1:17" x14ac:dyDescent="0.4">
      <c r="A1913" s="87">
        <v>43319</v>
      </c>
      <c r="B1913">
        <v>77.920952</v>
      </c>
      <c r="C1913" s="31">
        <f t="shared" si="174"/>
        <v>-3.7245438171748285E-4</v>
      </c>
      <c r="D1913">
        <v>2858.45</v>
      </c>
      <c r="E1913" s="31">
        <f t="shared" si="175"/>
        <v>-2.6237996116776574E-4</v>
      </c>
      <c r="G1913">
        <v>28.950001</v>
      </c>
      <c r="H1913" s="35">
        <f t="shared" si="176"/>
        <v>4.4904661661323599E-3</v>
      </c>
      <c r="J1913">
        <v>85.962204</v>
      </c>
      <c r="K1913" s="35">
        <f t="shared" si="177"/>
        <v>-2.48783756172651E-3</v>
      </c>
      <c r="M1913">
        <v>19.879999000000002</v>
      </c>
      <c r="N1913" s="35">
        <f t="shared" si="178"/>
        <v>1.8611721258134793E-2</v>
      </c>
      <c r="P1913">
        <v>107.32710299999999</v>
      </c>
      <c r="Q1913" s="35">
        <f t="shared" si="179"/>
        <v>6.7340585909601274E-3</v>
      </c>
    </row>
    <row r="1914" spans="1:17" x14ac:dyDescent="0.4">
      <c r="A1914" s="87">
        <v>43320</v>
      </c>
      <c r="B1914">
        <v>77.891930000000002</v>
      </c>
      <c r="C1914" s="31">
        <f t="shared" si="174"/>
        <v>9.44095235539796E-3</v>
      </c>
      <c r="D1914">
        <v>2857.7</v>
      </c>
      <c r="E1914" s="31">
        <f t="shared" si="175"/>
        <v>-1.4417188648213218E-3</v>
      </c>
      <c r="G1914">
        <v>29.08</v>
      </c>
      <c r="H1914" s="35">
        <f t="shared" si="176"/>
        <v>1.2379676753782685E-2</v>
      </c>
      <c r="J1914">
        <v>85.748344000000003</v>
      </c>
      <c r="K1914" s="35">
        <f t="shared" si="177"/>
        <v>2.7888095424909859E-2</v>
      </c>
      <c r="M1914">
        <v>20.25</v>
      </c>
      <c r="N1914" s="35">
        <f t="shared" si="178"/>
        <v>2.3209827160493895E-2</v>
      </c>
      <c r="P1914">
        <v>108.04985000000001</v>
      </c>
      <c r="Q1914" s="35">
        <f t="shared" si="179"/>
        <v>8.3702383668278965E-2</v>
      </c>
    </row>
    <row r="1915" spans="1:17" x14ac:dyDescent="0.4">
      <c r="A1915" s="87">
        <v>43321</v>
      </c>
      <c r="B1915">
        <v>78.627303999999995</v>
      </c>
      <c r="C1915" s="31">
        <f t="shared" si="174"/>
        <v>-6.5220346357036706E-3</v>
      </c>
      <c r="D1915">
        <v>2853.58</v>
      </c>
      <c r="E1915" s="31">
        <f t="shared" si="175"/>
        <v>-7.1138709971333303E-3</v>
      </c>
      <c r="G1915">
        <v>29.440000999999999</v>
      </c>
      <c r="H1915" s="35">
        <f t="shared" si="176"/>
        <v>-5.0951085225845807E-3</v>
      </c>
      <c r="J1915">
        <v>88.139702</v>
      </c>
      <c r="K1915" s="35">
        <f t="shared" si="177"/>
        <v>-5.9558631137644974E-3</v>
      </c>
      <c r="M1915">
        <v>20.719999000000001</v>
      </c>
      <c r="N1915" s="35">
        <f t="shared" si="178"/>
        <v>-4.3436295532639675E-3</v>
      </c>
      <c r="P1915">
        <v>117.09388</v>
      </c>
      <c r="Q1915" s="35">
        <f t="shared" si="179"/>
        <v>-2.2854260188491422E-2</v>
      </c>
    </row>
    <row r="1916" spans="1:17" x14ac:dyDescent="0.4">
      <c r="A1916" s="87">
        <v>43322</v>
      </c>
      <c r="B1916">
        <v>78.114493999999993</v>
      </c>
      <c r="C1916" s="31">
        <f t="shared" si="174"/>
        <v>-7.1845565561750513E-3</v>
      </c>
      <c r="D1916">
        <v>2833.28</v>
      </c>
      <c r="E1916" s="31">
        <f t="shared" si="175"/>
        <v>-4.0059577592050071E-3</v>
      </c>
      <c r="G1916">
        <v>29.290001</v>
      </c>
      <c r="H1916" s="35">
        <f t="shared" si="176"/>
        <v>-5.1212698831932654E-3</v>
      </c>
      <c r="J1916">
        <v>87.614754000000005</v>
      </c>
      <c r="K1916" s="35">
        <f t="shared" si="177"/>
        <v>-7.3225566552409934E-3</v>
      </c>
      <c r="M1916">
        <v>20.629999000000002</v>
      </c>
      <c r="N1916" s="35">
        <f t="shared" si="178"/>
        <v>8.2404269626963206E-3</v>
      </c>
      <c r="P1916">
        <v>114.41778600000001</v>
      </c>
      <c r="Q1916" s="35">
        <f t="shared" si="179"/>
        <v>1.3743038167160429E-2</v>
      </c>
    </row>
    <row r="1917" spans="1:17" x14ac:dyDescent="0.4">
      <c r="A1917" s="87">
        <v>43325</v>
      </c>
      <c r="B1917">
        <v>77.553275999999997</v>
      </c>
      <c r="C1917" s="31">
        <f t="shared" si="174"/>
        <v>-1.2503662643474574E-4</v>
      </c>
      <c r="D1917">
        <v>2821.93</v>
      </c>
      <c r="E1917" s="31">
        <f t="shared" si="175"/>
        <v>6.3892442406438855E-3</v>
      </c>
      <c r="G1917">
        <v>29.139999</v>
      </c>
      <c r="H1917" s="35">
        <f t="shared" si="176"/>
        <v>1.784492168307901E-2</v>
      </c>
      <c r="J1917">
        <v>86.973190000000002</v>
      </c>
      <c r="K1917" s="35">
        <f t="shared" si="177"/>
        <v>9.0532726234371416E-3</v>
      </c>
      <c r="M1917">
        <v>20.799999</v>
      </c>
      <c r="N1917" s="35">
        <f t="shared" si="178"/>
        <v>3.4615434356511265E-2</v>
      </c>
      <c r="P1917">
        <v>115.990234</v>
      </c>
      <c r="Q1917" s="35">
        <f t="shared" si="179"/>
        <v>2.1892360351647958E-3</v>
      </c>
    </row>
    <row r="1918" spans="1:17" x14ac:dyDescent="0.4">
      <c r="A1918" s="87">
        <v>43326</v>
      </c>
      <c r="B1918">
        <v>77.543578999999994</v>
      </c>
      <c r="C1918" s="31">
        <f t="shared" si="174"/>
        <v>-7.1124006282969471E-3</v>
      </c>
      <c r="D1918">
        <v>2839.96</v>
      </c>
      <c r="E1918" s="31">
        <f t="shared" si="175"/>
        <v>-7.6022197495739892E-3</v>
      </c>
      <c r="G1918">
        <v>29.66</v>
      </c>
      <c r="H1918" s="35">
        <f t="shared" si="176"/>
        <v>-2.8320971004720159E-2</v>
      </c>
      <c r="J1918">
        <v>87.760581999999999</v>
      </c>
      <c r="K1918" s="35">
        <f t="shared" si="177"/>
        <v>1.6544443609090884E-2</v>
      </c>
      <c r="M1918">
        <v>21.52</v>
      </c>
      <c r="N1918" s="35">
        <f t="shared" si="178"/>
        <v>-4.3215613382899615E-2</v>
      </c>
      <c r="P1918">
        <v>116.244164</v>
      </c>
      <c r="Q1918" s="35">
        <f t="shared" si="179"/>
        <v>-1.7307948466126901E-2</v>
      </c>
    </row>
    <row r="1919" spans="1:17" x14ac:dyDescent="0.4">
      <c r="A1919" s="87">
        <v>43327</v>
      </c>
      <c r="B1919">
        <v>76.992058</v>
      </c>
      <c r="C1919" s="31">
        <f t="shared" si="174"/>
        <v>6.0324014198971914E-3</v>
      </c>
      <c r="D1919">
        <v>2818.37</v>
      </c>
      <c r="E1919" s="31">
        <f t="shared" si="175"/>
        <v>7.9194711836984375E-3</v>
      </c>
      <c r="G1919">
        <v>28.82</v>
      </c>
      <c r="H1919" s="35">
        <f t="shared" si="176"/>
        <v>1.8390006939625298E-2</v>
      </c>
      <c r="J1919">
        <v>89.212531999999996</v>
      </c>
      <c r="K1919" s="35">
        <f t="shared" si="177"/>
        <v>-2.1955289868916598E-2</v>
      </c>
      <c r="M1919">
        <v>20.59</v>
      </c>
      <c r="N1919" s="35">
        <f t="shared" si="178"/>
        <v>1.6027197668771337E-2</v>
      </c>
      <c r="P1919">
        <v>114.23221599999999</v>
      </c>
      <c r="Q1919" s="35">
        <f t="shared" si="179"/>
        <v>1.4021902542799329E-2</v>
      </c>
    </row>
    <row r="1920" spans="1:17" x14ac:dyDescent="0.4">
      <c r="A1920" s="87">
        <v>43328</v>
      </c>
      <c r="B1920">
        <v>77.456505000000007</v>
      </c>
      <c r="C1920" s="31">
        <f t="shared" si="174"/>
        <v>-3.747690397339801E-3</v>
      </c>
      <c r="D1920">
        <v>2840.69</v>
      </c>
      <c r="E1920" s="31">
        <f t="shared" si="175"/>
        <v>3.3231362802699535E-3</v>
      </c>
      <c r="G1920">
        <v>29.35</v>
      </c>
      <c r="H1920" s="35">
        <f t="shared" si="176"/>
        <v>2.2146507666098759E-2</v>
      </c>
      <c r="J1920">
        <v>87.253844999999998</v>
      </c>
      <c r="K1920" s="35">
        <f t="shared" si="177"/>
        <v>1.4853889819984433E-2</v>
      </c>
      <c r="M1920">
        <v>20.92</v>
      </c>
      <c r="N1920" s="35">
        <f t="shared" si="178"/>
        <v>-2.0554493307839542E-2</v>
      </c>
      <c r="P1920">
        <v>115.833969</v>
      </c>
      <c r="Q1920" s="35">
        <f t="shared" si="179"/>
        <v>-1.6868108870546122E-4</v>
      </c>
    </row>
    <row r="1921" spans="1:17" x14ac:dyDescent="0.4">
      <c r="A1921" s="87">
        <v>43329</v>
      </c>
      <c r="B1921">
        <v>77.166222000000005</v>
      </c>
      <c r="C1921" s="31">
        <f t="shared" si="174"/>
        <v>3.0470326770694934E-2</v>
      </c>
      <c r="D1921">
        <v>2850.13</v>
      </c>
      <c r="E1921" s="31">
        <f t="shared" si="175"/>
        <v>2.4279594264121542E-3</v>
      </c>
      <c r="G1921">
        <v>30</v>
      </c>
      <c r="H1921" s="35">
        <f t="shared" si="176"/>
        <v>-1.3333333333333286E-2</v>
      </c>
      <c r="J1921">
        <v>88.549903999999998</v>
      </c>
      <c r="K1921" s="35">
        <f t="shared" si="177"/>
        <v>5.5024791444156056E-3</v>
      </c>
      <c r="M1921">
        <v>20.49</v>
      </c>
      <c r="N1921" s="35">
        <f t="shared" si="178"/>
        <v>3.5139043435822422E-2</v>
      </c>
      <c r="P1921">
        <v>115.81443</v>
      </c>
      <c r="Q1921" s="35">
        <f t="shared" si="179"/>
        <v>1.1806438973105519E-2</v>
      </c>
    </row>
    <row r="1922" spans="1:17" x14ac:dyDescent="0.4">
      <c r="A1922" s="87">
        <v>43332</v>
      </c>
      <c r="B1922">
        <v>79.517501999999993</v>
      </c>
      <c r="C1922" s="31">
        <f t="shared" si="174"/>
        <v>9.3696102274441577E-3</v>
      </c>
      <c r="D1922">
        <v>2857.05</v>
      </c>
      <c r="E1922" s="31">
        <f t="shared" si="175"/>
        <v>2.0685672284348729E-3</v>
      </c>
      <c r="G1922">
        <v>29.6</v>
      </c>
      <c r="H1922" s="35">
        <f t="shared" si="176"/>
        <v>-9.1216216216217262E-3</v>
      </c>
      <c r="J1922">
        <v>89.037148000000002</v>
      </c>
      <c r="K1922" s="35">
        <f t="shared" si="177"/>
        <v>-2.1911079182364794E-4</v>
      </c>
      <c r="M1922">
        <v>21.209999</v>
      </c>
      <c r="N1922" s="35">
        <f t="shared" si="178"/>
        <v>2.074497976166801E-2</v>
      </c>
      <c r="P1922">
        <v>117.181786</v>
      </c>
      <c r="Q1922" s="35">
        <f t="shared" si="179"/>
        <v>1.4169045008411103E-2</v>
      </c>
    </row>
    <row r="1923" spans="1:17" x14ac:dyDescent="0.4">
      <c r="A1923" s="87">
        <v>43333</v>
      </c>
      <c r="B1923">
        <v>80.262550000000005</v>
      </c>
      <c r="C1923" s="31">
        <f t="shared" ref="C1923:C1986" si="180">(B1924-B1923)/B1923</f>
        <v>-3.7371974850039804E-3</v>
      </c>
      <c r="D1923">
        <v>2862.96</v>
      </c>
      <c r="E1923" s="31">
        <f t="shared" ref="E1923:E1986" si="181">(D1924-D1923)/D1923</f>
        <v>-3.9818928661241253E-4</v>
      </c>
      <c r="G1923">
        <v>29.33</v>
      </c>
      <c r="H1923" s="35">
        <f t="shared" ref="H1923:H1986" si="182">(G1924-G1923)/G1923</f>
        <v>1.0228775997273155E-3</v>
      </c>
      <c r="J1923">
        <v>89.017639000000003</v>
      </c>
      <c r="K1923" s="35">
        <f t="shared" ref="K1923:K1986" si="183">(J1924-J1923)/J1923</f>
        <v>-5.1449578436921295E-3</v>
      </c>
      <c r="M1923">
        <v>21.65</v>
      </c>
      <c r="N1923" s="35">
        <f t="shared" ref="N1923:N1986" si="184">(M1924-M1923)/M1923</f>
        <v>-4.6193995381057915E-4</v>
      </c>
      <c r="P1923">
        <v>118.84214</v>
      </c>
      <c r="Q1923" s="35">
        <f t="shared" ref="Q1923:Q1986" si="185">(P1924-P1923)/P1923</f>
        <v>3.8625188001494967E-3</v>
      </c>
    </row>
    <row r="1924" spans="1:17" x14ac:dyDescent="0.4">
      <c r="A1924" s="87">
        <v>43334</v>
      </c>
      <c r="B1924">
        <v>79.962592999999998</v>
      </c>
      <c r="C1924" s="31">
        <f t="shared" si="180"/>
        <v>3.2671026563633309E-3</v>
      </c>
      <c r="D1924">
        <v>2861.82</v>
      </c>
      <c r="E1924" s="31">
        <f t="shared" si="181"/>
        <v>-1.6912314541096733E-3</v>
      </c>
      <c r="G1924">
        <v>29.360001</v>
      </c>
      <c r="H1924" s="35">
        <f t="shared" si="182"/>
        <v>8.1743525826174519E-3</v>
      </c>
      <c r="J1924">
        <v>88.559646999999998</v>
      </c>
      <c r="K1924" s="35">
        <f t="shared" si="183"/>
        <v>-3.191080921991476E-3</v>
      </c>
      <c r="M1924">
        <v>21.639999</v>
      </c>
      <c r="N1924" s="35">
        <f t="shared" si="184"/>
        <v>4.6211185129906383E-3</v>
      </c>
      <c r="P1924">
        <v>119.30117</v>
      </c>
      <c r="Q1924" s="35">
        <f t="shared" si="185"/>
        <v>1.4736150533980464E-3</v>
      </c>
    </row>
    <row r="1925" spans="1:17" x14ac:dyDescent="0.4">
      <c r="A1925" s="87">
        <v>43335</v>
      </c>
      <c r="B1925">
        <v>80.223838999999998</v>
      </c>
      <c r="C1925" s="31">
        <f t="shared" si="180"/>
        <v>-5.5481139465290985E-3</v>
      </c>
      <c r="D1925">
        <v>2856.98</v>
      </c>
      <c r="E1925" s="31">
        <f t="shared" si="181"/>
        <v>6.1988533346400872E-3</v>
      </c>
      <c r="G1925">
        <v>29.6</v>
      </c>
      <c r="H1925" s="35">
        <f t="shared" si="182"/>
        <v>-1.1486486486486482E-2</v>
      </c>
      <c r="J1925">
        <v>88.277045999999999</v>
      </c>
      <c r="K1925" s="35">
        <f t="shared" si="183"/>
        <v>-1.1038203521218973E-3</v>
      </c>
      <c r="M1925">
        <v>21.74</v>
      </c>
      <c r="N1925" s="35">
        <f t="shared" si="184"/>
        <v>-1.1039558417663223E-2</v>
      </c>
      <c r="P1925">
        <v>119.476974</v>
      </c>
      <c r="Q1925" s="35">
        <f t="shared" si="185"/>
        <v>1.773892432193673E-2</v>
      </c>
    </row>
    <row r="1926" spans="1:17" x14ac:dyDescent="0.4">
      <c r="A1926" s="87">
        <v>43336</v>
      </c>
      <c r="B1926">
        <v>79.778747999999993</v>
      </c>
      <c r="C1926" s="31">
        <f t="shared" si="180"/>
        <v>2.4256961264923476E-3</v>
      </c>
      <c r="D1926">
        <v>2874.69</v>
      </c>
      <c r="E1926" s="31">
        <f t="shared" si="181"/>
        <v>7.6703922857768057E-3</v>
      </c>
      <c r="G1926">
        <v>29.26</v>
      </c>
      <c r="H1926" s="35">
        <f t="shared" si="182"/>
        <v>1.8113499658236453E-2</v>
      </c>
      <c r="J1926">
        <v>88.179603999999998</v>
      </c>
      <c r="K1926" s="35">
        <f t="shared" si="183"/>
        <v>-5.4148349316695812E-3</v>
      </c>
      <c r="M1926">
        <v>21.5</v>
      </c>
      <c r="N1926" s="35">
        <f t="shared" si="184"/>
        <v>-4.0930186046511698E-2</v>
      </c>
      <c r="P1926">
        <v>121.596367</v>
      </c>
      <c r="Q1926" s="35">
        <f t="shared" si="185"/>
        <v>1.1325346587040734E-2</v>
      </c>
    </row>
    <row r="1927" spans="1:17" x14ac:dyDescent="0.4">
      <c r="A1927" s="87">
        <v>43339</v>
      </c>
      <c r="B1927">
        <v>79.972267000000002</v>
      </c>
      <c r="C1927" s="31">
        <f t="shared" si="180"/>
        <v>-8.4686857757836857E-4</v>
      </c>
      <c r="D1927">
        <v>2896.74</v>
      </c>
      <c r="E1927" s="31">
        <f t="shared" si="181"/>
        <v>2.6926821185201301E-4</v>
      </c>
      <c r="G1927">
        <v>29.790001</v>
      </c>
      <c r="H1927" s="35">
        <f t="shared" si="182"/>
        <v>-1.0070828799233209E-3</v>
      </c>
      <c r="J1927">
        <v>87.702126000000007</v>
      </c>
      <c r="K1927" s="35">
        <f t="shared" si="183"/>
        <v>7.6667012610388578E-3</v>
      </c>
      <c r="M1927">
        <v>20.620000999999998</v>
      </c>
      <c r="N1927" s="35">
        <f t="shared" si="184"/>
        <v>1.5518912923428099E-2</v>
      </c>
      <c r="P1927">
        <v>122.973488</v>
      </c>
      <c r="Q1927" s="35">
        <f t="shared" si="185"/>
        <v>3.8915786466103908E-3</v>
      </c>
    </row>
    <row r="1928" spans="1:17" x14ac:dyDescent="0.4">
      <c r="A1928" s="87">
        <v>43340</v>
      </c>
      <c r="B1928">
        <v>79.904540999999995</v>
      </c>
      <c r="C1928" s="31">
        <f t="shared" si="180"/>
        <v>2.5430469589958235E-3</v>
      </c>
      <c r="D1928">
        <v>2897.52</v>
      </c>
      <c r="E1928" s="31">
        <f t="shared" si="181"/>
        <v>5.7014274275932458E-3</v>
      </c>
      <c r="G1928">
        <v>29.76</v>
      </c>
      <c r="H1928" s="35">
        <f t="shared" si="182"/>
        <v>-3.0577956989247316E-2</v>
      </c>
      <c r="J1928">
        <v>88.374511999999996</v>
      </c>
      <c r="K1928" s="35">
        <f t="shared" si="183"/>
        <v>4.9619170740088647E-3</v>
      </c>
      <c r="M1928">
        <v>20.940000999999999</v>
      </c>
      <c r="N1928" s="35">
        <f t="shared" si="184"/>
        <v>6.2081658926378055E-3</v>
      </c>
      <c r="P1928">
        <v>123.452049</v>
      </c>
      <c r="Q1928" s="35">
        <f t="shared" si="185"/>
        <v>-6.7246271465287539E-3</v>
      </c>
    </row>
    <row r="1929" spans="1:17" x14ac:dyDescent="0.4">
      <c r="A1929" s="87">
        <v>43341</v>
      </c>
      <c r="B1929">
        <v>80.107742000000002</v>
      </c>
      <c r="C1929" s="31">
        <f t="shared" si="180"/>
        <v>-1.6789613168724661E-2</v>
      </c>
      <c r="D1929">
        <v>2914.04</v>
      </c>
      <c r="E1929" s="31">
        <f t="shared" si="181"/>
        <v>-4.4302754938160957E-3</v>
      </c>
      <c r="G1929">
        <v>28.85</v>
      </c>
      <c r="H1929" s="35">
        <f t="shared" si="182"/>
        <v>3.466551126516131E-4</v>
      </c>
      <c r="J1929">
        <v>88.813018999999997</v>
      </c>
      <c r="K1929" s="35">
        <f t="shared" si="183"/>
        <v>-1.5361103758898239E-2</v>
      </c>
      <c r="M1929">
        <v>21.07</v>
      </c>
      <c r="N1929" s="35">
        <f t="shared" si="184"/>
        <v>-1.8984337921214931E-2</v>
      </c>
      <c r="P1929">
        <v>122.62188</v>
      </c>
      <c r="Q1929" s="35">
        <f t="shared" si="185"/>
        <v>-4.4604763848018359E-3</v>
      </c>
    </row>
    <row r="1930" spans="1:17" x14ac:dyDescent="0.4">
      <c r="A1930" s="87">
        <v>43342</v>
      </c>
      <c r="B1930">
        <v>78.762764000000004</v>
      </c>
      <c r="C1930" s="31">
        <f t="shared" si="180"/>
        <v>1.231528644677822E-2</v>
      </c>
      <c r="D1930">
        <v>2901.13</v>
      </c>
      <c r="E1930" s="31">
        <f t="shared" si="181"/>
        <v>1.3443037712886796E-4</v>
      </c>
      <c r="G1930">
        <v>28.860001</v>
      </c>
      <c r="H1930" s="35">
        <f t="shared" si="182"/>
        <v>2.1482986088600619E-2</v>
      </c>
      <c r="J1930">
        <v>87.448752999999996</v>
      </c>
      <c r="K1930" s="35">
        <f t="shared" si="183"/>
        <v>1.0697453856203083E-2</v>
      </c>
      <c r="M1930">
        <v>20.67</v>
      </c>
      <c r="N1930" s="35">
        <f t="shared" si="184"/>
        <v>-1.064339622641516E-2</v>
      </c>
      <c r="P1930">
        <v>122.074928</v>
      </c>
      <c r="Q1930" s="35">
        <f t="shared" si="185"/>
        <v>-5.7604047900809974E-3</v>
      </c>
    </row>
    <row r="1931" spans="1:17" x14ac:dyDescent="0.4">
      <c r="A1931" s="87">
        <v>43343</v>
      </c>
      <c r="B1931">
        <v>79.732749999999996</v>
      </c>
      <c r="C1931" s="31">
        <f t="shared" si="180"/>
        <v>-3.1630126892650767E-2</v>
      </c>
      <c r="D1931">
        <v>2901.52</v>
      </c>
      <c r="E1931" s="31">
        <f t="shared" si="181"/>
        <v>-1.6543053296203996E-3</v>
      </c>
      <c r="G1931">
        <v>29.48</v>
      </c>
      <c r="H1931" s="35">
        <f t="shared" si="182"/>
        <v>3.3921302578018273E-3</v>
      </c>
      <c r="J1931">
        <v>88.384231999999997</v>
      </c>
      <c r="K1931" s="35">
        <f t="shared" si="183"/>
        <v>3.307637498055111E-3</v>
      </c>
      <c r="M1931">
        <v>20.450001</v>
      </c>
      <c r="N1931" s="35">
        <f t="shared" si="184"/>
        <v>1.4669877033257832E-2</v>
      </c>
      <c r="P1931">
        <v>121.37172700000001</v>
      </c>
      <c r="Q1931" s="35">
        <f t="shared" si="185"/>
        <v>-1.8508041827566754E-2</v>
      </c>
    </row>
    <row r="1932" spans="1:17" x14ac:dyDescent="0.4">
      <c r="A1932" s="87">
        <v>43347</v>
      </c>
      <c r="B1932">
        <v>77.210792999999995</v>
      </c>
      <c r="C1932" s="31">
        <f t="shared" si="180"/>
        <v>4.0200856375092828E-3</v>
      </c>
      <c r="D1932">
        <v>2896.72</v>
      </c>
      <c r="E1932" s="31">
        <f t="shared" si="181"/>
        <v>-2.8031704824766947E-3</v>
      </c>
      <c r="G1932">
        <v>29.58</v>
      </c>
      <c r="H1932" s="35">
        <f t="shared" si="182"/>
        <v>-3.0087863421230546E-2</v>
      </c>
      <c r="J1932">
        <v>88.676575</v>
      </c>
      <c r="K1932" s="35">
        <f t="shared" si="183"/>
        <v>-9.6702088460228139E-3</v>
      </c>
      <c r="M1932">
        <v>20.75</v>
      </c>
      <c r="N1932" s="35">
        <f t="shared" si="184"/>
        <v>-1.4457783132530105E-2</v>
      </c>
      <c r="P1932">
        <v>119.12537399999999</v>
      </c>
      <c r="Q1932" s="35">
        <f t="shared" si="185"/>
        <v>-1.1478226292913823E-2</v>
      </c>
    </row>
    <row r="1933" spans="1:17" x14ac:dyDescent="0.4">
      <c r="A1933" s="87">
        <v>43348</v>
      </c>
      <c r="B1933">
        <v>77.521186999999998</v>
      </c>
      <c r="C1933" s="31">
        <f t="shared" si="180"/>
        <v>6.006190281890365E-3</v>
      </c>
      <c r="D1933">
        <v>2888.6</v>
      </c>
      <c r="E1933" s="31">
        <f t="shared" si="181"/>
        <v>-3.652288305753558E-3</v>
      </c>
      <c r="G1933">
        <v>28.690000999999999</v>
      </c>
      <c r="H1933" s="35">
        <f t="shared" si="182"/>
        <v>-1.010808608894786E-2</v>
      </c>
      <c r="J1933">
        <v>87.819053999999994</v>
      </c>
      <c r="K1933" s="35">
        <f t="shared" si="183"/>
        <v>9.6535997757390014E-3</v>
      </c>
      <c r="M1933">
        <v>20.450001</v>
      </c>
      <c r="N1933" s="35">
        <f t="shared" si="184"/>
        <v>-1.9560390241545795E-3</v>
      </c>
      <c r="P1933">
        <v>117.758026</v>
      </c>
      <c r="Q1933" s="35">
        <f t="shared" si="185"/>
        <v>-5.9717033639813018E-3</v>
      </c>
    </row>
    <row r="1934" spans="1:17" x14ac:dyDescent="0.4">
      <c r="A1934" s="87">
        <v>43349</v>
      </c>
      <c r="B1934">
        <v>77.986794000000003</v>
      </c>
      <c r="C1934" s="31">
        <f t="shared" si="180"/>
        <v>-1.2439029100234896E-3</v>
      </c>
      <c r="D1934">
        <v>2878.05</v>
      </c>
      <c r="E1934" s="31">
        <f t="shared" si="181"/>
        <v>-2.2133041469051423E-3</v>
      </c>
      <c r="G1934">
        <v>28.4</v>
      </c>
      <c r="H1934" s="35">
        <f t="shared" si="182"/>
        <v>-5.9859154929576821E-3</v>
      </c>
      <c r="J1934">
        <v>88.666824000000005</v>
      </c>
      <c r="K1934" s="35">
        <f t="shared" si="183"/>
        <v>-2.8572242533465055E-3</v>
      </c>
      <c r="M1934">
        <v>20.41</v>
      </c>
      <c r="N1934" s="35">
        <f t="shared" si="184"/>
        <v>-3.6746692797648209E-2</v>
      </c>
      <c r="P1934">
        <v>117.05481</v>
      </c>
      <c r="Q1934" s="35">
        <f t="shared" si="185"/>
        <v>-2.0858946334627155E-3</v>
      </c>
    </row>
    <row r="1935" spans="1:17" x14ac:dyDescent="0.4">
      <c r="A1935" s="87">
        <v>43350</v>
      </c>
      <c r="B1935">
        <v>77.889786000000001</v>
      </c>
      <c r="C1935" s="31">
        <f t="shared" si="180"/>
        <v>2.2416019990092226E-2</v>
      </c>
      <c r="D1935">
        <v>2871.68</v>
      </c>
      <c r="E1935" s="31">
        <f t="shared" si="181"/>
        <v>1.897843770893788E-3</v>
      </c>
      <c r="G1935">
        <v>28.23</v>
      </c>
      <c r="H1935" s="35">
        <f t="shared" si="182"/>
        <v>1.948285511866802E-2</v>
      </c>
      <c r="J1935">
        <v>88.413482999999999</v>
      </c>
      <c r="K1935" s="35">
        <f t="shared" si="183"/>
        <v>2.0279961145745245E-2</v>
      </c>
      <c r="M1935">
        <v>19.66</v>
      </c>
      <c r="N1935" s="35">
        <f t="shared" si="184"/>
        <v>2.1363173957273558E-2</v>
      </c>
      <c r="P1935">
        <v>116.81064600000001</v>
      </c>
      <c r="Q1935" s="35">
        <f t="shared" si="185"/>
        <v>7.5251103396859944E-3</v>
      </c>
    </row>
    <row r="1936" spans="1:17" x14ac:dyDescent="0.4">
      <c r="A1936" s="87">
        <v>43353</v>
      </c>
      <c r="B1936">
        <v>79.635765000000006</v>
      </c>
      <c r="C1936" s="31">
        <f t="shared" si="180"/>
        <v>6.4554412204114175E-3</v>
      </c>
      <c r="D1936">
        <v>2877.13</v>
      </c>
      <c r="E1936" s="31">
        <f t="shared" si="181"/>
        <v>3.7398379635260703E-3</v>
      </c>
      <c r="G1936">
        <v>28.780000999999999</v>
      </c>
      <c r="H1936" s="35">
        <f t="shared" si="182"/>
        <v>-2.7797080340615102E-3</v>
      </c>
      <c r="J1936">
        <v>90.206505000000007</v>
      </c>
      <c r="K1936" s="35">
        <f t="shared" si="183"/>
        <v>-2.1605204635741903E-3</v>
      </c>
      <c r="M1936">
        <v>20.079999999999998</v>
      </c>
      <c r="N1936" s="35">
        <f t="shared" si="184"/>
        <v>3.9840637450200131E-3</v>
      </c>
      <c r="P1936">
        <v>117.68965900000001</v>
      </c>
      <c r="Q1936" s="35">
        <f t="shared" si="185"/>
        <v>-6.6394958286016242E-4</v>
      </c>
    </row>
    <row r="1937" spans="1:17" x14ac:dyDescent="0.4">
      <c r="A1937" s="87">
        <v>43354</v>
      </c>
      <c r="B1937">
        <v>80.149849000000003</v>
      </c>
      <c r="C1937" s="31">
        <f t="shared" si="180"/>
        <v>4.4777002636648229E-3</v>
      </c>
      <c r="D1937">
        <v>2887.89</v>
      </c>
      <c r="E1937" s="31">
        <f t="shared" si="181"/>
        <v>3.5666178420930164E-4</v>
      </c>
      <c r="G1937">
        <v>28.700001</v>
      </c>
      <c r="H1937" s="35">
        <f t="shared" si="182"/>
        <v>-7.9442540785974139E-2</v>
      </c>
      <c r="J1937">
        <v>90.011612</v>
      </c>
      <c r="K1937" s="35">
        <f t="shared" si="183"/>
        <v>-7.5783555570582998E-4</v>
      </c>
      <c r="M1937">
        <v>20.16</v>
      </c>
      <c r="N1937" s="35">
        <f t="shared" si="184"/>
        <v>-3.96825396825406E-3</v>
      </c>
      <c r="P1937">
        <v>117.611519</v>
      </c>
      <c r="Q1937" s="35">
        <f t="shared" si="185"/>
        <v>1.4283345834518098E-2</v>
      </c>
    </row>
    <row r="1938" spans="1:17" x14ac:dyDescent="0.4">
      <c r="A1938" s="87">
        <v>43355</v>
      </c>
      <c r="B1938">
        <v>80.508735999999999</v>
      </c>
      <c r="C1938" s="31">
        <f t="shared" si="180"/>
        <v>5.6626649808537632E-3</v>
      </c>
      <c r="D1938">
        <v>2888.92</v>
      </c>
      <c r="E1938" s="31">
        <f t="shared" si="181"/>
        <v>5.2822508065296942E-3</v>
      </c>
      <c r="G1938">
        <v>26.42</v>
      </c>
      <c r="H1938" s="35">
        <f t="shared" si="182"/>
        <v>8.7055261165782313E-3</v>
      </c>
      <c r="J1938">
        <v>89.943398000000002</v>
      </c>
      <c r="K1938" s="35">
        <f t="shared" si="183"/>
        <v>-2.4919783439802767E-3</v>
      </c>
      <c r="M1938">
        <v>20.079999999999998</v>
      </c>
      <c r="N1938" s="35">
        <f t="shared" si="184"/>
        <v>-2.091633466135449E-2</v>
      </c>
      <c r="P1938">
        <v>119.291405</v>
      </c>
      <c r="Q1938" s="35">
        <f t="shared" si="185"/>
        <v>5.9767424149292456E-3</v>
      </c>
    </row>
    <row r="1939" spans="1:17" x14ac:dyDescent="0.4">
      <c r="A1939" s="87">
        <v>43356</v>
      </c>
      <c r="B1939">
        <v>80.96463</v>
      </c>
      <c r="C1939" s="31">
        <f t="shared" si="180"/>
        <v>2.3982077111949052E-4</v>
      </c>
      <c r="D1939">
        <v>2904.18</v>
      </c>
      <c r="E1939" s="31">
        <f t="shared" si="181"/>
        <v>2.7546501938591341E-4</v>
      </c>
      <c r="G1939">
        <v>26.65</v>
      </c>
      <c r="H1939" s="35">
        <f t="shared" si="182"/>
        <v>2.101309568480305E-2</v>
      </c>
      <c r="J1939">
        <v>89.719261000000003</v>
      </c>
      <c r="K1939" s="35">
        <f t="shared" si="183"/>
        <v>-3.8014579723299651E-3</v>
      </c>
      <c r="M1939">
        <v>19.66</v>
      </c>
      <c r="N1939" s="35">
        <f t="shared" si="184"/>
        <v>-3.5605340793489336E-2</v>
      </c>
      <c r="P1939">
        <v>120.004379</v>
      </c>
      <c r="Q1939" s="35">
        <f t="shared" si="185"/>
        <v>-4.5576920155555225E-3</v>
      </c>
    </row>
    <row r="1940" spans="1:17" x14ac:dyDescent="0.4">
      <c r="A1940" s="87">
        <v>43357</v>
      </c>
      <c r="B1940">
        <v>80.984047000000004</v>
      </c>
      <c r="C1940" s="31">
        <f t="shared" si="180"/>
        <v>-2.7550364332867877E-3</v>
      </c>
      <c r="D1940">
        <v>2904.98</v>
      </c>
      <c r="E1940" s="31">
        <f t="shared" si="181"/>
        <v>-5.5697457469586148E-3</v>
      </c>
      <c r="G1940">
        <v>27.209999</v>
      </c>
      <c r="H1940" s="35">
        <f t="shared" si="182"/>
        <v>1.0657883522891719E-2</v>
      </c>
      <c r="J1940">
        <v>89.378197</v>
      </c>
      <c r="K1940" s="35">
        <f t="shared" si="183"/>
        <v>-1.2974327508530954E-2</v>
      </c>
      <c r="M1940">
        <v>18.959999</v>
      </c>
      <c r="N1940" s="35">
        <f t="shared" si="184"/>
        <v>7.91149830756851E-3</v>
      </c>
      <c r="P1940">
        <v>119.457436</v>
      </c>
      <c r="Q1940" s="35">
        <f t="shared" si="185"/>
        <v>-8.1759414290458656E-3</v>
      </c>
    </row>
    <row r="1941" spans="1:17" x14ac:dyDescent="0.4">
      <c r="A1941" s="87">
        <v>43360</v>
      </c>
      <c r="B1941">
        <v>80.760932999999994</v>
      </c>
      <c r="C1941" s="31">
        <f t="shared" si="180"/>
        <v>2.4021168749994649E-2</v>
      </c>
      <c r="D1941">
        <v>2888.8</v>
      </c>
      <c r="E1941" s="31">
        <f t="shared" si="181"/>
        <v>5.3690113541954316E-3</v>
      </c>
      <c r="G1941">
        <v>27.5</v>
      </c>
      <c r="H1941" s="35">
        <f t="shared" si="182"/>
        <v>1.7454545454545469E-2</v>
      </c>
      <c r="J1941">
        <v>88.218575000000001</v>
      </c>
      <c r="K1941" s="35">
        <f t="shared" si="183"/>
        <v>1.9772479888730866E-2</v>
      </c>
      <c r="M1941">
        <v>19.110001</v>
      </c>
      <c r="N1941" s="35">
        <f t="shared" si="184"/>
        <v>-7.8493978100786406E-3</v>
      </c>
      <c r="P1941">
        <v>118.48075900000001</v>
      </c>
      <c r="Q1941" s="35">
        <f t="shared" si="185"/>
        <v>1.1458248676479137E-2</v>
      </c>
    </row>
    <row r="1942" spans="1:17" x14ac:dyDescent="0.4">
      <c r="A1942" s="87">
        <v>43361</v>
      </c>
      <c r="B1942">
        <v>82.700905000000006</v>
      </c>
      <c r="C1942" s="31">
        <f t="shared" si="180"/>
        <v>-9.734984157670365E-3</v>
      </c>
      <c r="D1942">
        <v>2904.31</v>
      </c>
      <c r="E1942" s="31">
        <f t="shared" si="181"/>
        <v>1.2533097362195746E-3</v>
      </c>
      <c r="G1942">
        <v>27.98</v>
      </c>
      <c r="H1942" s="35">
        <f t="shared" si="182"/>
        <v>-5.0035739814153169E-3</v>
      </c>
      <c r="J1942">
        <v>89.962874999999997</v>
      </c>
      <c r="K1942" s="35">
        <f t="shared" si="183"/>
        <v>-6.0656576393317164E-3</v>
      </c>
      <c r="M1942">
        <v>18.959999</v>
      </c>
      <c r="N1942" s="35">
        <f t="shared" si="184"/>
        <v>-1.0548471020488887E-2</v>
      </c>
      <c r="P1942">
        <v>119.838341</v>
      </c>
      <c r="Q1942" s="35">
        <f t="shared" si="185"/>
        <v>-5.7049354513344476E-3</v>
      </c>
    </row>
    <row r="1943" spans="1:17" x14ac:dyDescent="0.4">
      <c r="A1943" s="87">
        <v>43362</v>
      </c>
      <c r="B1943">
        <v>81.895813000000004</v>
      </c>
      <c r="C1943" s="31">
        <f t="shared" si="180"/>
        <v>1.1133524005677785E-2</v>
      </c>
      <c r="D1943">
        <v>2907.95</v>
      </c>
      <c r="E1943" s="31">
        <f t="shared" si="181"/>
        <v>7.8405749754982667E-3</v>
      </c>
      <c r="G1943">
        <v>27.84</v>
      </c>
      <c r="H1943" s="35">
        <f t="shared" si="182"/>
        <v>-4.5258620689655228E-2</v>
      </c>
      <c r="J1943">
        <v>89.417191000000003</v>
      </c>
      <c r="K1943" s="35">
        <f t="shared" si="183"/>
        <v>8.7174512113676018E-4</v>
      </c>
      <c r="M1943">
        <v>18.760000000000002</v>
      </c>
      <c r="N1943" s="35">
        <f t="shared" si="184"/>
        <v>6.6098081023454075E-2</v>
      </c>
      <c r="P1943">
        <v>119.15467099999999</v>
      </c>
      <c r="Q1943" s="35">
        <f t="shared" si="185"/>
        <v>1.3934443241423683E-2</v>
      </c>
    </row>
    <row r="1944" spans="1:17" x14ac:dyDescent="0.4">
      <c r="A1944" s="87">
        <v>43363</v>
      </c>
      <c r="B1944">
        <v>82.807602000000003</v>
      </c>
      <c r="C1944" s="31">
        <f t="shared" si="180"/>
        <v>2.1085745243534181E-3</v>
      </c>
      <c r="D1944">
        <v>2930.75</v>
      </c>
      <c r="E1944" s="31">
        <f t="shared" si="181"/>
        <v>-3.6850635502855148E-4</v>
      </c>
      <c r="G1944">
        <v>26.58</v>
      </c>
      <c r="H1944" s="35">
        <f t="shared" si="182"/>
        <v>1.5048908954100909E-2</v>
      </c>
      <c r="J1944">
        <v>89.495140000000006</v>
      </c>
      <c r="K1944" s="35">
        <f t="shared" si="183"/>
        <v>-6.9687806511058957E-3</v>
      </c>
      <c r="M1944">
        <v>20</v>
      </c>
      <c r="N1944" s="35">
        <f t="shared" si="184"/>
        <v>2.8500000000000015E-2</v>
      </c>
      <c r="P1944">
        <v>120.81502500000001</v>
      </c>
      <c r="Q1944" s="35">
        <f t="shared" si="185"/>
        <v>1.6166863351638677E-4</v>
      </c>
    </row>
    <row r="1945" spans="1:17" x14ac:dyDescent="0.4">
      <c r="A1945" s="87">
        <v>43364</v>
      </c>
      <c r="B1945">
        <v>82.982208</v>
      </c>
      <c r="C1945" s="31">
        <f t="shared" si="180"/>
        <v>-1.4962147066513307E-2</v>
      </c>
      <c r="D1945">
        <v>2929.67</v>
      </c>
      <c r="E1945" s="31">
        <f t="shared" si="181"/>
        <v>-3.5157543341059511E-3</v>
      </c>
      <c r="G1945">
        <v>26.98</v>
      </c>
      <c r="H1945" s="35">
        <f t="shared" si="182"/>
        <v>4.4477390659748333E-3</v>
      </c>
      <c r="J1945">
        <v>88.871467999999993</v>
      </c>
      <c r="K1945" s="35">
        <f t="shared" si="183"/>
        <v>-8.8814443798767208E-3</v>
      </c>
      <c r="M1945">
        <v>20.57</v>
      </c>
      <c r="N1945" s="35">
        <f t="shared" si="184"/>
        <v>5.8337870685463526E-3</v>
      </c>
      <c r="P1945">
        <v>120.834557</v>
      </c>
      <c r="Q1945" s="35">
        <f t="shared" si="185"/>
        <v>-1.0103409407956097E-2</v>
      </c>
    </row>
    <row r="1946" spans="1:17" x14ac:dyDescent="0.4">
      <c r="A1946" s="87">
        <v>43367</v>
      </c>
      <c r="B1946">
        <v>81.740616000000003</v>
      </c>
      <c r="C1946" s="31">
        <f t="shared" si="180"/>
        <v>6.1709468888759495E-3</v>
      </c>
      <c r="D1946">
        <v>2919.37</v>
      </c>
      <c r="E1946" s="31">
        <f t="shared" si="181"/>
        <v>-1.3050760951849015E-3</v>
      </c>
      <c r="G1946">
        <v>27.1</v>
      </c>
      <c r="H1946" s="35">
        <f t="shared" si="182"/>
        <v>9.2250922509225092E-3</v>
      </c>
      <c r="J1946">
        <v>88.082160999999999</v>
      </c>
      <c r="K1946" s="35">
        <f t="shared" si="183"/>
        <v>2.8763713006541027E-3</v>
      </c>
      <c r="M1946">
        <v>20.690000999999999</v>
      </c>
      <c r="N1946" s="35">
        <f t="shared" si="184"/>
        <v>-1.2083131363792588E-2</v>
      </c>
      <c r="P1946">
        <v>119.613716</v>
      </c>
      <c r="Q1946" s="35">
        <f t="shared" si="185"/>
        <v>1.1921224820070018E-2</v>
      </c>
    </row>
    <row r="1947" spans="1:17" x14ac:dyDescent="0.4">
      <c r="A1947" s="87">
        <v>43368</v>
      </c>
      <c r="B1947">
        <v>82.245033000000006</v>
      </c>
      <c r="C1947" s="31">
        <f t="shared" si="180"/>
        <v>-1.2855536212138209E-2</v>
      </c>
      <c r="D1947">
        <v>2915.56</v>
      </c>
      <c r="E1947" s="31">
        <f t="shared" si="181"/>
        <v>-3.2892480346829239E-3</v>
      </c>
      <c r="G1947">
        <v>27.35</v>
      </c>
      <c r="H1947" s="35">
        <f t="shared" si="182"/>
        <v>4.0219012797074365E-3</v>
      </c>
      <c r="J1947">
        <v>88.335517999999993</v>
      </c>
      <c r="K1947" s="35">
        <f t="shared" si="183"/>
        <v>1.0921111030333337E-2</v>
      </c>
      <c r="M1947">
        <v>20.440000999999999</v>
      </c>
      <c r="N1947" s="35">
        <f t="shared" si="184"/>
        <v>3.2289577676635275E-2</v>
      </c>
      <c r="P1947">
        <v>121.039658</v>
      </c>
      <c r="Q1947" s="35">
        <f t="shared" si="185"/>
        <v>-1.0409076007138111E-2</v>
      </c>
    </row>
    <row r="1948" spans="1:17" x14ac:dyDescent="0.4">
      <c r="A1948" s="87">
        <v>43369</v>
      </c>
      <c r="B1948">
        <v>81.187729000000004</v>
      </c>
      <c r="C1948" s="31">
        <f t="shared" si="180"/>
        <v>1.0035863917316746E-2</v>
      </c>
      <c r="D1948">
        <v>2905.97</v>
      </c>
      <c r="E1948" s="31">
        <f t="shared" si="181"/>
        <v>2.7632769780831187E-3</v>
      </c>
      <c r="G1948">
        <v>27.459999</v>
      </c>
      <c r="H1948" s="35">
        <f t="shared" si="182"/>
        <v>1.0196686460185182E-2</v>
      </c>
      <c r="J1948">
        <v>89.300240000000002</v>
      </c>
      <c r="K1948" s="35">
        <f t="shared" si="183"/>
        <v>1.1785287475151283E-2</v>
      </c>
      <c r="M1948">
        <v>21.1</v>
      </c>
      <c r="N1948" s="35">
        <f t="shared" si="184"/>
        <v>-2.3697156398105089E-3</v>
      </c>
      <c r="P1948">
        <v>119.779747</v>
      </c>
      <c r="Q1948" s="35">
        <f t="shared" si="185"/>
        <v>2.4461480954705529E-3</v>
      </c>
    </row>
    <row r="1949" spans="1:17" x14ac:dyDescent="0.4">
      <c r="A1949" s="87">
        <v>43370</v>
      </c>
      <c r="B1949">
        <v>82.002517999999995</v>
      </c>
      <c r="C1949" s="31">
        <f t="shared" si="180"/>
        <v>2.1289955998668041E-3</v>
      </c>
      <c r="D1949">
        <v>2914</v>
      </c>
      <c r="E1949" s="31">
        <f t="shared" si="181"/>
        <v>-6.8634179821488707E-6</v>
      </c>
      <c r="G1949">
        <v>27.74</v>
      </c>
      <c r="H1949" s="35">
        <f t="shared" si="182"/>
        <v>6.8493150684931971E-3</v>
      </c>
      <c r="J1949">
        <v>90.352669000000006</v>
      </c>
      <c r="K1949" s="35">
        <f t="shared" si="183"/>
        <v>3.7747307719265288E-3</v>
      </c>
      <c r="M1949">
        <v>21.049999</v>
      </c>
      <c r="N1949" s="35">
        <f t="shared" si="184"/>
        <v>8.0760098848461567E-3</v>
      </c>
      <c r="P1949">
        <v>120.072746</v>
      </c>
      <c r="Q1949" s="35">
        <f t="shared" si="185"/>
        <v>-6.3445038560206559E-3</v>
      </c>
    </row>
    <row r="1950" spans="1:17" x14ac:dyDescent="0.4">
      <c r="A1950" s="87">
        <v>43371</v>
      </c>
      <c r="B1950">
        <v>82.177100999999993</v>
      </c>
      <c r="C1950" s="31">
        <f t="shared" si="180"/>
        <v>-3.0687624281123108E-3</v>
      </c>
      <c r="D1950">
        <v>2913.98</v>
      </c>
      <c r="E1950" s="31">
        <f t="shared" si="181"/>
        <v>3.6410682297064933E-3</v>
      </c>
      <c r="G1950">
        <v>27.93</v>
      </c>
      <c r="H1950" s="35">
        <f t="shared" si="182"/>
        <v>-2.2198388829215841E-2</v>
      </c>
      <c r="J1950">
        <v>90.693725999999998</v>
      </c>
      <c r="K1950" s="35">
        <f t="shared" si="183"/>
        <v>2.6861946326916211E-3</v>
      </c>
      <c r="M1950">
        <v>21.219999000000001</v>
      </c>
      <c r="N1950" s="35">
        <f t="shared" si="184"/>
        <v>-3.7700284528760742E-3</v>
      </c>
      <c r="P1950">
        <v>119.31094400000001</v>
      </c>
      <c r="Q1950" s="35">
        <f t="shared" si="185"/>
        <v>1.1869615246695185E-2</v>
      </c>
    </row>
    <row r="1951" spans="1:17" x14ac:dyDescent="0.4">
      <c r="A1951" s="87">
        <v>43374</v>
      </c>
      <c r="B1951">
        <v>81.924919000000003</v>
      </c>
      <c r="C1951" s="31">
        <f t="shared" si="180"/>
        <v>-2.000946744909202E-2</v>
      </c>
      <c r="D1951">
        <v>2924.59</v>
      </c>
      <c r="E1951" s="31">
        <f t="shared" si="181"/>
        <v>-3.9663679353355827E-4</v>
      </c>
      <c r="G1951">
        <v>27.309999000000001</v>
      </c>
      <c r="H1951" s="35">
        <f t="shared" si="182"/>
        <v>-2.0871439797562893E-2</v>
      </c>
      <c r="J1951">
        <v>90.937347000000003</v>
      </c>
      <c r="K1951" s="35">
        <f t="shared" si="183"/>
        <v>-3.1718695290286029E-2</v>
      </c>
      <c r="M1951">
        <v>21.139999</v>
      </c>
      <c r="N1951" s="35">
        <f t="shared" si="184"/>
        <v>-4.3992433490654362E-2</v>
      </c>
      <c r="P1951">
        <v>120.727119</v>
      </c>
      <c r="Q1951" s="35">
        <f t="shared" si="185"/>
        <v>-4.7730783669243243E-3</v>
      </c>
    </row>
    <row r="1952" spans="1:17" x14ac:dyDescent="0.4">
      <c r="A1952" s="87">
        <v>43375</v>
      </c>
      <c r="B1952">
        <v>80.285645000000002</v>
      </c>
      <c r="C1952" s="31">
        <f t="shared" si="180"/>
        <v>-3.2622270145553456E-3</v>
      </c>
      <c r="D1952">
        <v>2923.43</v>
      </c>
      <c r="E1952" s="31">
        <f t="shared" si="181"/>
        <v>7.1149300650276632E-4</v>
      </c>
      <c r="G1952">
        <v>26.74</v>
      </c>
      <c r="H1952" s="35">
        <f t="shared" si="182"/>
        <v>-4.1137247569183587E-3</v>
      </c>
      <c r="J1952">
        <v>88.052932999999996</v>
      </c>
      <c r="K1952" s="35">
        <f t="shared" si="183"/>
        <v>1.7485584494953795E-2</v>
      </c>
      <c r="M1952">
        <v>20.209999</v>
      </c>
      <c r="N1952" s="35">
        <f t="shared" si="184"/>
        <v>1.5833845414836428E-2</v>
      </c>
      <c r="P1952">
        <v>120.150879</v>
      </c>
      <c r="Q1952" s="35">
        <f t="shared" si="185"/>
        <v>3.8205130401084498E-3</v>
      </c>
    </row>
    <row r="1953" spans="1:17" x14ac:dyDescent="0.4">
      <c r="A1953" s="87">
        <v>43376</v>
      </c>
      <c r="B1953">
        <v>80.023735000000002</v>
      </c>
      <c r="C1953" s="31">
        <f t="shared" si="180"/>
        <v>-2.8121044337658184E-2</v>
      </c>
      <c r="D1953">
        <v>2925.51</v>
      </c>
      <c r="E1953" s="31">
        <f t="shared" si="181"/>
        <v>-8.1695157425543206E-3</v>
      </c>
      <c r="G1953">
        <v>26.629999000000002</v>
      </c>
      <c r="H1953" s="35">
        <f t="shared" si="182"/>
        <v>-9.0123923774838282E-3</v>
      </c>
      <c r="J1953">
        <v>89.592590000000001</v>
      </c>
      <c r="K1953" s="35">
        <f t="shared" si="183"/>
        <v>-2.5886560484522186E-2</v>
      </c>
      <c r="M1953">
        <v>20.530000999999999</v>
      </c>
      <c r="N1953" s="35">
        <f t="shared" si="184"/>
        <v>-3.1661079802187887E-2</v>
      </c>
      <c r="P1953">
        <v>120.609917</v>
      </c>
      <c r="Q1953" s="35">
        <f t="shared" si="185"/>
        <v>-2.4536357155440208E-2</v>
      </c>
    </row>
    <row r="1954" spans="1:17" x14ac:dyDescent="0.4">
      <c r="A1954" s="87">
        <v>43377</v>
      </c>
      <c r="B1954">
        <v>77.773383999999993</v>
      </c>
      <c r="C1954" s="31">
        <f t="shared" si="180"/>
        <v>-7.4818655184142073E-4</v>
      </c>
      <c r="D1954">
        <v>2901.61</v>
      </c>
      <c r="E1954" s="31">
        <f t="shared" si="181"/>
        <v>-5.5279655088037206E-3</v>
      </c>
      <c r="G1954">
        <v>26.389999</v>
      </c>
      <c r="H1954" s="35">
        <f t="shared" si="182"/>
        <v>-1.2125767795595569E-2</v>
      </c>
      <c r="J1954">
        <v>87.273346000000004</v>
      </c>
      <c r="K1954" s="35">
        <f t="shared" si="183"/>
        <v>-3.3490179235253983E-4</v>
      </c>
      <c r="M1954">
        <v>19.879999000000002</v>
      </c>
      <c r="N1954" s="35">
        <f t="shared" si="184"/>
        <v>-2.3138783860099783E-2</v>
      </c>
      <c r="P1954">
        <v>117.650589</v>
      </c>
      <c r="Q1954" s="35">
        <f t="shared" si="185"/>
        <v>-7.2223692819761475E-3</v>
      </c>
    </row>
    <row r="1955" spans="1:17" x14ac:dyDescent="0.4">
      <c r="A1955" s="87">
        <v>43378</v>
      </c>
      <c r="B1955">
        <v>77.715194999999994</v>
      </c>
      <c r="C1955" s="31">
        <f t="shared" si="180"/>
        <v>1.3729232745283745E-3</v>
      </c>
      <c r="D1955">
        <v>2885.57</v>
      </c>
      <c r="E1955" s="31">
        <f t="shared" si="181"/>
        <v>-3.9506925841352919E-4</v>
      </c>
      <c r="G1955">
        <v>26.07</v>
      </c>
      <c r="H1955" s="35">
        <f t="shared" si="182"/>
        <v>1.764484081319518E-2</v>
      </c>
      <c r="J1955">
        <v>87.244118</v>
      </c>
      <c r="K1955" s="35">
        <f t="shared" si="183"/>
        <v>7.8187506004700005E-4</v>
      </c>
      <c r="M1955">
        <v>19.420000000000002</v>
      </c>
      <c r="N1955" s="35">
        <f t="shared" si="184"/>
        <v>-3.6045314109165952E-3</v>
      </c>
      <c r="P1955">
        <v>116.800873</v>
      </c>
      <c r="Q1955" s="35">
        <f t="shared" si="185"/>
        <v>-6.0205115076493723E-3</v>
      </c>
    </row>
    <row r="1956" spans="1:17" x14ac:dyDescent="0.4">
      <c r="A1956" s="87">
        <v>43381</v>
      </c>
      <c r="B1956">
        <v>77.821892000000005</v>
      </c>
      <c r="C1956" s="31">
        <f t="shared" si="180"/>
        <v>2.3678812640534406E-3</v>
      </c>
      <c r="D1956">
        <v>2884.43</v>
      </c>
      <c r="E1956" s="31">
        <f t="shared" si="181"/>
        <v>-1.4179577940874595E-3</v>
      </c>
      <c r="G1956">
        <v>26.530000999999999</v>
      </c>
      <c r="H1956" s="35">
        <f t="shared" si="182"/>
        <v>7.5378813592962446E-4</v>
      </c>
      <c r="J1956">
        <v>87.312331999999998</v>
      </c>
      <c r="K1956" s="35">
        <f t="shared" si="183"/>
        <v>-1.3391922689683913E-3</v>
      </c>
      <c r="M1956">
        <v>19.350000000000001</v>
      </c>
      <c r="N1956" s="35">
        <f t="shared" si="184"/>
        <v>2.5839793281652278E-3</v>
      </c>
      <c r="P1956">
        <v>116.097672</v>
      </c>
      <c r="Q1956" s="35">
        <f t="shared" si="185"/>
        <v>-1.2282330691350988E-2</v>
      </c>
    </row>
    <row r="1957" spans="1:17" x14ac:dyDescent="0.4">
      <c r="A1957" s="87">
        <v>43382</v>
      </c>
      <c r="B1957">
        <v>78.006164999999996</v>
      </c>
      <c r="C1957" s="31">
        <f t="shared" si="180"/>
        <v>-6.8142126971631023E-2</v>
      </c>
      <c r="D1957">
        <v>2880.34</v>
      </c>
      <c r="E1957" s="31">
        <f t="shared" si="181"/>
        <v>-3.2864175757028789E-2</v>
      </c>
      <c r="G1957">
        <v>26.549999</v>
      </c>
      <c r="H1957" s="35">
        <f t="shared" si="182"/>
        <v>-5.8380378846718588E-2</v>
      </c>
      <c r="J1957">
        <v>87.195403999999996</v>
      </c>
      <c r="K1957" s="35">
        <f t="shared" si="183"/>
        <v>-4.0567860663848689E-2</v>
      </c>
      <c r="M1957">
        <v>19.399999999999999</v>
      </c>
      <c r="N1957" s="35">
        <f t="shared" si="184"/>
        <v>-5.8762886597937998E-2</v>
      </c>
      <c r="P1957">
        <v>114.671722</v>
      </c>
      <c r="Q1957" s="35">
        <f t="shared" si="185"/>
        <v>-4.9910535048911166E-2</v>
      </c>
    </row>
    <row r="1958" spans="1:17" x14ac:dyDescent="0.4">
      <c r="A1958" s="87">
        <v>43383</v>
      </c>
      <c r="B1958">
        <v>72.690658999999997</v>
      </c>
      <c r="C1958" s="31">
        <f t="shared" si="180"/>
        <v>-5.737697329171166E-3</v>
      </c>
      <c r="D1958">
        <v>2785.68</v>
      </c>
      <c r="E1958" s="31">
        <f t="shared" si="181"/>
        <v>-2.0573073719881662E-2</v>
      </c>
      <c r="G1958">
        <v>25</v>
      </c>
      <c r="H1958" s="35">
        <f t="shared" si="182"/>
        <v>7.6000399999999503E-3</v>
      </c>
      <c r="J1958">
        <v>83.658073000000002</v>
      </c>
      <c r="K1958" s="35">
        <f t="shared" si="183"/>
        <v>-8.7361562822514897E-3</v>
      </c>
      <c r="M1958">
        <v>18.260000000000002</v>
      </c>
      <c r="N1958" s="35">
        <f t="shared" si="184"/>
        <v>-1.6429353778751991E-3</v>
      </c>
      <c r="P1958">
        <v>108.948395</v>
      </c>
      <c r="Q1958" s="35">
        <f t="shared" si="185"/>
        <v>-2.4205037623546747E-3</v>
      </c>
    </row>
    <row r="1959" spans="1:17" x14ac:dyDescent="0.4">
      <c r="A1959" s="87">
        <v>43384</v>
      </c>
      <c r="B1959">
        <v>72.273582000000005</v>
      </c>
      <c r="C1959" s="31">
        <f t="shared" si="180"/>
        <v>1.8789216784633637E-2</v>
      </c>
      <c r="D1959">
        <v>2728.37</v>
      </c>
      <c r="E1959" s="31">
        <f t="shared" si="181"/>
        <v>1.4206284338267984E-2</v>
      </c>
      <c r="G1959">
        <v>25.190000999999999</v>
      </c>
      <c r="H1959" s="35">
        <f t="shared" si="182"/>
        <v>1.786415173226872E-2</v>
      </c>
      <c r="J1959">
        <v>82.927222999999998</v>
      </c>
      <c r="K1959" s="35">
        <f t="shared" si="183"/>
        <v>2.3619252268944346E-2</v>
      </c>
      <c r="M1959">
        <v>18.23</v>
      </c>
      <c r="N1959" s="35">
        <f t="shared" si="184"/>
        <v>2.4136039495337425E-2</v>
      </c>
      <c r="P1959">
        <v>108.684685</v>
      </c>
      <c r="Q1959" s="35">
        <f t="shared" si="185"/>
        <v>3.7742392131881156E-3</v>
      </c>
    </row>
    <row r="1960" spans="1:17" x14ac:dyDescent="0.4">
      <c r="A1960" s="87">
        <v>43385</v>
      </c>
      <c r="B1960">
        <v>73.631546</v>
      </c>
      <c r="C1960" s="31">
        <f t="shared" si="180"/>
        <v>-1.2119737374521423E-2</v>
      </c>
      <c r="D1960">
        <v>2767.13</v>
      </c>
      <c r="E1960" s="31">
        <f t="shared" si="181"/>
        <v>-5.9050351808553067E-3</v>
      </c>
      <c r="G1960">
        <v>25.639999</v>
      </c>
      <c r="H1960" s="35">
        <f t="shared" si="182"/>
        <v>4.6802263915845712E-3</v>
      </c>
      <c r="J1960">
        <v>84.885902000000002</v>
      </c>
      <c r="K1960" s="35">
        <f t="shared" si="183"/>
        <v>4.7067533075161897E-3</v>
      </c>
      <c r="M1960">
        <v>18.670000000000002</v>
      </c>
      <c r="N1960" s="35">
        <f t="shared" si="184"/>
        <v>4.8205677557578925E-3</v>
      </c>
      <c r="P1960">
        <v>109.094887</v>
      </c>
      <c r="Q1960" s="35">
        <f t="shared" si="185"/>
        <v>1.1280281173947219E-2</v>
      </c>
    </row>
    <row r="1961" spans="1:17" x14ac:dyDescent="0.4">
      <c r="A1961" s="87">
        <v>43388</v>
      </c>
      <c r="B1961">
        <v>72.739151000000007</v>
      </c>
      <c r="C1961" s="31">
        <f t="shared" si="180"/>
        <v>3.3204621813636391E-2</v>
      </c>
      <c r="D1961">
        <v>2750.79</v>
      </c>
      <c r="E1961" s="31">
        <f t="shared" si="181"/>
        <v>2.1495643069809077E-2</v>
      </c>
      <c r="G1961">
        <v>25.76</v>
      </c>
      <c r="H1961" s="35">
        <f t="shared" si="182"/>
        <v>3.8431677018633474E-2</v>
      </c>
      <c r="J1961">
        <v>85.285438999999997</v>
      </c>
      <c r="K1961" s="35">
        <f t="shared" si="183"/>
        <v>1.9652569297321714E-2</v>
      </c>
      <c r="M1961">
        <v>18.760000000000002</v>
      </c>
      <c r="N1961" s="35">
        <f t="shared" si="184"/>
        <v>4.2643869936034091E-2</v>
      </c>
      <c r="P1961">
        <v>110.325508</v>
      </c>
      <c r="Q1961" s="35">
        <f t="shared" si="185"/>
        <v>2.8240078441333784E-2</v>
      </c>
    </row>
    <row r="1962" spans="1:17" x14ac:dyDescent="0.4">
      <c r="A1962" s="87">
        <v>43389</v>
      </c>
      <c r="B1962">
        <v>75.154426999999998</v>
      </c>
      <c r="C1962" s="31">
        <f t="shared" si="180"/>
        <v>-1.290657169137876E-2</v>
      </c>
      <c r="D1962">
        <v>2809.92</v>
      </c>
      <c r="E1962" s="31">
        <f t="shared" si="181"/>
        <v>-2.5267623277532329E-4</v>
      </c>
      <c r="G1962">
        <v>26.75</v>
      </c>
      <c r="H1962" s="35">
        <f t="shared" si="182"/>
        <v>-2.2429532710280839E-3</v>
      </c>
      <c r="J1962">
        <v>86.961517000000001</v>
      </c>
      <c r="K1962" s="35">
        <f t="shared" si="183"/>
        <v>-4.7064381363080172E-3</v>
      </c>
      <c r="M1962">
        <v>19.559999000000001</v>
      </c>
      <c r="N1962" s="35">
        <f t="shared" si="184"/>
        <v>-2.2494786426113966E-2</v>
      </c>
      <c r="P1962">
        <v>113.441109</v>
      </c>
      <c r="Q1962" s="35">
        <f t="shared" si="185"/>
        <v>1.3774988747686234E-3</v>
      </c>
    </row>
    <row r="1963" spans="1:17" x14ac:dyDescent="0.4">
      <c r="A1963" s="87">
        <v>43390</v>
      </c>
      <c r="B1963">
        <v>74.184441000000007</v>
      </c>
      <c r="C1963" s="31">
        <f t="shared" si="180"/>
        <v>-1.1506253717002592E-2</v>
      </c>
      <c r="D1963">
        <v>2809.21</v>
      </c>
      <c r="E1963" s="31">
        <f t="shared" si="181"/>
        <v>-1.4391946490294365E-2</v>
      </c>
      <c r="G1963">
        <v>26.690000999999999</v>
      </c>
      <c r="H1963" s="35">
        <f t="shared" si="182"/>
        <v>-2.1356312425765751E-2</v>
      </c>
      <c r="J1963">
        <v>86.552238000000003</v>
      </c>
      <c r="K1963" s="35">
        <f t="shared" si="183"/>
        <v>-1.0470462935920917E-2</v>
      </c>
      <c r="M1963">
        <v>19.120000999999998</v>
      </c>
      <c r="N1963" s="35">
        <f t="shared" si="184"/>
        <v>-2.6150626247352187E-2</v>
      </c>
      <c r="P1963">
        <v>113.597374</v>
      </c>
      <c r="Q1963" s="35">
        <f t="shared" si="185"/>
        <v>-2.5105316254933899E-2</v>
      </c>
    </row>
    <row r="1964" spans="1:17" x14ac:dyDescent="0.4">
      <c r="A1964" s="87">
        <v>43391</v>
      </c>
      <c r="B1964">
        <v>73.330855999999997</v>
      </c>
      <c r="C1964" s="31">
        <f t="shared" si="180"/>
        <v>-1.8386380216262498E-2</v>
      </c>
      <c r="D1964">
        <v>2768.78</v>
      </c>
      <c r="E1964" s="31">
        <f t="shared" si="181"/>
        <v>-3.6116990154508479E-4</v>
      </c>
      <c r="G1964">
        <v>26.120000999999998</v>
      </c>
      <c r="H1964" s="35">
        <f t="shared" si="182"/>
        <v>0.137825339286932</v>
      </c>
      <c r="J1964">
        <v>85.645995999999997</v>
      </c>
      <c r="K1964" s="35">
        <f t="shared" si="183"/>
        <v>-2.2983409522145021E-2</v>
      </c>
      <c r="M1964">
        <v>18.620000999999998</v>
      </c>
      <c r="N1964" s="35">
        <f t="shared" si="184"/>
        <v>-2.2556389766036973E-2</v>
      </c>
      <c r="P1964">
        <v>110.745476</v>
      </c>
      <c r="Q1964" s="35">
        <f t="shared" si="185"/>
        <v>2.9279471425090117E-2</v>
      </c>
    </row>
    <row r="1965" spans="1:17" x14ac:dyDescent="0.4">
      <c r="A1965" s="87">
        <v>43392</v>
      </c>
      <c r="B1965">
        <v>71.982567000000003</v>
      </c>
      <c r="C1965" s="31">
        <f t="shared" si="180"/>
        <v>9.2981402010850322E-3</v>
      </c>
      <c r="D1965">
        <v>2767.78</v>
      </c>
      <c r="E1965" s="31">
        <f t="shared" si="181"/>
        <v>-4.2994746692295235E-3</v>
      </c>
      <c r="G1965">
        <v>29.719999000000001</v>
      </c>
      <c r="H1965" s="35">
        <f t="shared" si="182"/>
        <v>-4.9461610008802531E-2</v>
      </c>
      <c r="J1965">
        <v>83.677559000000002</v>
      </c>
      <c r="K1965" s="35">
        <f t="shared" si="183"/>
        <v>1.5838021756824944E-2</v>
      </c>
      <c r="M1965">
        <v>18.200001</v>
      </c>
      <c r="N1965" s="35">
        <f t="shared" si="184"/>
        <v>2.0879064786864462E-2</v>
      </c>
      <c r="P1965">
        <v>113.988045</v>
      </c>
      <c r="Q1965" s="35">
        <f t="shared" si="185"/>
        <v>-1.2938067321007191E-2</v>
      </c>
    </row>
    <row r="1966" spans="1:17" x14ac:dyDescent="0.4">
      <c r="A1966" s="87">
        <v>43395</v>
      </c>
      <c r="B1966">
        <v>72.651871</v>
      </c>
      <c r="C1966" s="31">
        <f t="shared" si="180"/>
        <v>-2.0694401662415644E-2</v>
      </c>
      <c r="D1966">
        <v>2755.88</v>
      </c>
      <c r="E1966" s="31">
        <f t="shared" si="181"/>
        <v>-5.5118510239923557E-3</v>
      </c>
      <c r="G1966">
        <v>28.25</v>
      </c>
      <c r="H1966" s="35">
        <f t="shared" si="182"/>
        <v>-2.6548672566371681E-2</v>
      </c>
      <c r="J1966">
        <v>85.002846000000005</v>
      </c>
      <c r="K1966" s="35">
        <f t="shared" si="183"/>
        <v>2.5221037893247765E-3</v>
      </c>
      <c r="M1966">
        <v>18.579999999999998</v>
      </c>
      <c r="N1966" s="35">
        <f t="shared" si="184"/>
        <v>-2.6910118406888958E-3</v>
      </c>
      <c r="P1966">
        <v>112.51326</v>
      </c>
      <c r="Q1966" s="35">
        <f t="shared" si="185"/>
        <v>-6.3367375543114304E-3</v>
      </c>
    </row>
    <row r="1967" spans="1:17" x14ac:dyDescent="0.4">
      <c r="A1967" s="87">
        <v>43396</v>
      </c>
      <c r="B1967">
        <v>71.148383999999993</v>
      </c>
      <c r="C1967" s="31">
        <f t="shared" si="180"/>
        <v>-1.6768743475607181E-2</v>
      </c>
      <c r="D1967">
        <v>2740.69</v>
      </c>
      <c r="E1967" s="31">
        <f t="shared" si="181"/>
        <v>-3.0864490329077766E-2</v>
      </c>
      <c r="G1967">
        <v>27.5</v>
      </c>
      <c r="H1967" s="35">
        <f t="shared" si="182"/>
        <v>-3.7454581818181766E-2</v>
      </c>
      <c r="J1967">
        <v>85.217231999999996</v>
      </c>
      <c r="K1967" s="35">
        <f t="shared" si="183"/>
        <v>-1.4179655588907105E-2</v>
      </c>
      <c r="M1967">
        <v>18.530000999999999</v>
      </c>
      <c r="N1967" s="35">
        <f t="shared" si="184"/>
        <v>-1.6190015316243006E-2</v>
      </c>
      <c r="P1967">
        <v>111.800293</v>
      </c>
      <c r="Q1967" s="35">
        <f t="shared" si="185"/>
        <v>-8.9980175633349313E-3</v>
      </c>
    </row>
    <row r="1968" spans="1:17" x14ac:dyDescent="0.4">
      <c r="A1968" s="87">
        <v>43397</v>
      </c>
      <c r="B1968">
        <v>69.955314999999999</v>
      </c>
      <c r="C1968" s="31">
        <f t="shared" si="180"/>
        <v>1.3588560068666695E-2</v>
      </c>
      <c r="D1968">
        <v>2656.1</v>
      </c>
      <c r="E1968" s="31">
        <f t="shared" si="181"/>
        <v>1.8625051767629328E-2</v>
      </c>
      <c r="G1968">
        <v>26.469999000000001</v>
      </c>
      <c r="H1968" s="35">
        <f t="shared" si="182"/>
        <v>1.8889687151101963E-3</v>
      </c>
      <c r="J1968">
        <v>84.008881000000002</v>
      </c>
      <c r="K1968" s="35">
        <f t="shared" si="183"/>
        <v>1.7283375075546989E-2</v>
      </c>
      <c r="M1968">
        <v>18.23</v>
      </c>
      <c r="N1968" s="35">
        <f t="shared" si="184"/>
        <v>1.5359297860669288E-2</v>
      </c>
      <c r="P1968">
        <v>110.79431200000001</v>
      </c>
      <c r="Q1968" s="35">
        <f t="shared" si="185"/>
        <v>3.8346210408346598E-2</v>
      </c>
    </row>
    <row r="1969" spans="1:17" x14ac:dyDescent="0.4">
      <c r="A1969" s="87">
        <v>43398</v>
      </c>
      <c r="B1969">
        <v>70.905906999999999</v>
      </c>
      <c r="C1969" s="31">
        <f t="shared" si="180"/>
        <v>-1.4090391651008774E-2</v>
      </c>
      <c r="D1969">
        <v>2705.57</v>
      </c>
      <c r="E1969" s="31">
        <f t="shared" si="181"/>
        <v>-1.7327217554896052E-2</v>
      </c>
      <c r="G1969">
        <v>26.52</v>
      </c>
      <c r="H1969" s="35">
        <f t="shared" si="182"/>
        <v>2.2624434389139788E-3</v>
      </c>
      <c r="J1969">
        <v>85.460837999999995</v>
      </c>
      <c r="K1969" s="35">
        <f t="shared" si="183"/>
        <v>-2.4287136056400441E-2</v>
      </c>
      <c r="M1969">
        <v>18.510000000000002</v>
      </c>
      <c r="N1969" s="35">
        <f t="shared" si="184"/>
        <v>-2.8633171258779098E-2</v>
      </c>
      <c r="P1969">
        <v>115.04285400000001</v>
      </c>
      <c r="Q1969" s="35">
        <f t="shared" si="185"/>
        <v>-1.3583416489302313E-2</v>
      </c>
    </row>
    <row r="1970" spans="1:17" x14ac:dyDescent="0.4">
      <c r="A1970" s="87">
        <v>43399</v>
      </c>
      <c r="B1970">
        <v>69.906814999999995</v>
      </c>
      <c r="C1970" s="31">
        <f t="shared" si="180"/>
        <v>1.6649878842284499E-3</v>
      </c>
      <c r="D1970">
        <v>2658.69</v>
      </c>
      <c r="E1970" s="31">
        <f t="shared" si="181"/>
        <v>-6.5596214677153238E-3</v>
      </c>
      <c r="G1970">
        <v>26.58</v>
      </c>
      <c r="H1970" s="35">
        <f t="shared" si="182"/>
        <v>7.9007148231753904E-3</v>
      </c>
      <c r="J1970">
        <v>83.385238999999999</v>
      </c>
      <c r="K1970" s="35">
        <f t="shared" si="183"/>
        <v>4.943294579991548E-2</v>
      </c>
      <c r="M1970">
        <v>17.98</v>
      </c>
      <c r="N1970" s="35">
        <f t="shared" si="184"/>
        <v>1.1679699666295791E-2</v>
      </c>
      <c r="P1970">
        <v>113.48017900000001</v>
      </c>
      <c r="Q1970" s="35">
        <f t="shared" si="185"/>
        <v>8.5988584843445026E-5</v>
      </c>
    </row>
    <row r="1971" spans="1:17" x14ac:dyDescent="0.4">
      <c r="A1971" s="87">
        <v>43402</v>
      </c>
      <c r="B1971">
        <v>70.023208999999994</v>
      </c>
      <c r="C1971" s="31">
        <f t="shared" si="180"/>
        <v>3.2137530286565567E-2</v>
      </c>
      <c r="D1971">
        <v>2641.25</v>
      </c>
      <c r="E1971" s="31">
        <f t="shared" si="181"/>
        <v>1.56668244202556E-2</v>
      </c>
      <c r="G1971">
        <v>26.790001</v>
      </c>
      <c r="H1971" s="35">
        <f t="shared" si="182"/>
        <v>4.5912614934206217E-2</v>
      </c>
      <c r="J1971">
        <v>87.507216999999997</v>
      </c>
      <c r="K1971" s="35">
        <f t="shared" si="183"/>
        <v>2.5167078505079252E-2</v>
      </c>
      <c r="M1971">
        <v>18.190000999999999</v>
      </c>
      <c r="N1971" s="35">
        <f t="shared" si="184"/>
        <v>0.27707524590020649</v>
      </c>
      <c r="P1971">
        <v>113.489937</v>
      </c>
      <c r="Q1971" s="35">
        <f t="shared" si="185"/>
        <v>-8.3476387866881878E-3</v>
      </c>
    </row>
    <row r="1972" spans="1:17" x14ac:dyDescent="0.4">
      <c r="A1972" s="87">
        <v>43403</v>
      </c>
      <c r="B1972">
        <v>72.273582000000005</v>
      </c>
      <c r="C1972" s="31">
        <f t="shared" si="180"/>
        <v>7.1128202833504513E-3</v>
      </c>
      <c r="D1972">
        <v>2682.63</v>
      </c>
      <c r="E1972" s="31">
        <f t="shared" si="181"/>
        <v>1.0851291456518294E-2</v>
      </c>
      <c r="G1972">
        <v>28.02</v>
      </c>
      <c r="H1972" s="35">
        <f t="shared" si="182"/>
        <v>1.9628836545324792E-2</v>
      </c>
      <c r="J1972">
        <v>89.709518000000003</v>
      </c>
      <c r="K1972" s="35">
        <f t="shared" si="183"/>
        <v>-1.9335272763365052E-2</v>
      </c>
      <c r="M1972">
        <v>23.23</v>
      </c>
      <c r="N1972" s="35">
        <f t="shared" si="184"/>
        <v>-4.8213473956091261E-2</v>
      </c>
      <c r="P1972">
        <v>112.542564</v>
      </c>
      <c r="Q1972" s="35">
        <f t="shared" si="185"/>
        <v>2.308426170208807E-2</v>
      </c>
    </row>
    <row r="1973" spans="1:17" x14ac:dyDescent="0.4">
      <c r="A1973" s="87">
        <v>43404</v>
      </c>
      <c r="B1973">
        <v>72.787650999999997</v>
      </c>
      <c r="C1973" s="31">
        <f t="shared" si="180"/>
        <v>2.3320975147281528E-2</v>
      </c>
      <c r="D1973">
        <v>2711.74</v>
      </c>
      <c r="E1973" s="31">
        <f t="shared" si="181"/>
        <v>1.0557796838930027E-2</v>
      </c>
      <c r="G1973">
        <v>28.57</v>
      </c>
      <c r="H1973" s="35">
        <f t="shared" si="182"/>
        <v>1.0500560028001336E-2</v>
      </c>
      <c r="J1973">
        <v>87.974959999999996</v>
      </c>
      <c r="K1973" s="35">
        <f t="shared" si="183"/>
        <v>1.0965870288545843E-2</v>
      </c>
      <c r="M1973">
        <v>22.110001</v>
      </c>
      <c r="N1973" s="35">
        <f t="shared" si="184"/>
        <v>5.5630888483451421E-2</v>
      </c>
      <c r="P1973">
        <v>115.14052599999999</v>
      </c>
      <c r="Q1973" s="35">
        <f t="shared" si="185"/>
        <v>-1.0178979032977431E-2</v>
      </c>
    </row>
    <row r="1974" spans="1:17" x14ac:dyDescent="0.4">
      <c r="A1974" s="87">
        <v>43405</v>
      </c>
      <c r="B1974">
        <v>74.485129999999998</v>
      </c>
      <c r="C1974" s="31">
        <f t="shared" si="180"/>
        <v>-2.7347337649808912E-3</v>
      </c>
      <c r="D1974">
        <v>2740.37</v>
      </c>
      <c r="E1974" s="31">
        <f t="shared" si="181"/>
        <v>-6.3166652678287773E-3</v>
      </c>
      <c r="G1974">
        <v>28.870000999999998</v>
      </c>
      <c r="H1974" s="35">
        <f t="shared" si="182"/>
        <v>1.2816036965152858E-2</v>
      </c>
      <c r="J1974">
        <v>88.939682000000005</v>
      </c>
      <c r="K1974" s="35">
        <f t="shared" si="183"/>
        <v>2.4213938610664145E-2</v>
      </c>
      <c r="M1974">
        <v>23.34</v>
      </c>
      <c r="N1974" s="35">
        <f t="shared" si="184"/>
        <v>1.5424207369323071E-2</v>
      </c>
      <c r="P1974">
        <v>113.968513</v>
      </c>
      <c r="Q1974" s="35">
        <f t="shared" si="185"/>
        <v>1.3197346884748745E-2</v>
      </c>
    </row>
    <row r="1975" spans="1:17" x14ac:dyDescent="0.4">
      <c r="A1975" s="87">
        <v>43406</v>
      </c>
      <c r="B1975">
        <v>74.281433000000007</v>
      </c>
      <c r="C1975" s="31">
        <f t="shared" si="180"/>
        <v>1.2405334183577036E-2</v>
      </c>
      <c r="D1975">
        <v>2723.06</v>
      </c>
      <c r="E1975" s="31">
        <f t="shared" si="181"/>
        <v>5.6003172901074524E-3</v>
      </c>
      <c r="G1975">
        <v>29.24</v>
      </c>
      <c r="H1975" s="35">
        <f t="shared" si="182"/>
        <v>3.0095793433652533E-2</v>
      </c>
      <c r="J1975">
        <v>91.093261999999996</v>
      </c>
      <c r="K1975" s="35">
        <f t="shared" si="183"/>
        <v>-3.3161508696438165E-3</v>
      </c>
      <c r="M1975">
        <v>23.700001</v>
      </c>
      <c r="N1975" s="35">
        <f t="shared" si="184"/>
        <v>1.2236244209441093E-2</v>
      </c>
      <c r="P1975">
        <v>115.472595</v>
      </c>
      <c r="Q1975" s="35">
        <f t="shared" si="185"/>
        <v>5.9206255821993921E-4</v>
      </c>
    </row>
    <row r="1976" spans="1:17" x14ac:dyDescent="0.4">
      <c r="A1976" s="87">
        <v>43409</v>
      </c>
      <c r="B1976">
        <v>75.202918999999994</v>
      </c>
      <c r="C1976" s="31">
        <f t="shared" si="180"/>
        <v>-1.2382165644394684E-2</v>
      </c>
      <c r="D1976">
        <v>2738.31</v>
      </c>
      <c r="E1976" s="31">
        <f t="shared" si="181"/>
        <v>6.2593351373657008E-3</v>
      </c>
      <c r="G1976">
        <v>30.120000999999998</v>
      </c>
      <c r="H1976" s="35">
        <f t="shared" si="182"/>
        <v>9.9598270265662046E-4</v>
      </c>
      <c r="J1976">
        <v>90.791183000000004</v>
      </c>
      <c r="K1976" s="35">
        <f t="shared" si="183"/>
        <v>-5.3666334538234458E-3</v>
      </c>
      <c r="M1976">
        <v>23.99</v>
      </c>
      <c r="N1976" s="35">
        <f t="shared" si="184"/>
        <v>-2.876202584410166E-2</v>
      </c>
      <c r="P1976">
        <v>115.54096199999999</v>
      </c>
      <c r="Q1976" s="35">
        <f t="shared" si="185"/>
        <v>-2.4513643914440978E-3</v>
      </c>
    </row>
    <row r="1977" spans="1:17" x14ac:dyDescent="0.4">
      <c r="A1977" s="87">
        <v>43410</v>
      </c>
      <c r="B1977">
        <v>74.271743999999998</v>
      </c>
      <c r="C1977" s="31">
        <f t="shared" si="180"/>
        <v>1.828392504153397E-2</v>
      </c>
      <c r="D1977">
        <v>2755.45</v>
      </c>
      <c r="E1977" s="31">
        <f t="shared" si="181"/>
        <v>2.1208876952947816E-2</v>
      </c>
      <c r="G1977">
        <v>30.15</v>
      </c>
      <c r="H1977" s="35">
        <f t="shared" si="182"/>
        <v>-3.0514096185737916E-2</v>
      </c>
      <c r="J1977">
        <v>90.303939999999997</v>
      </c>
      <c r="K1977" s="35">
        <f t="shared" si="183"/>
        <v>2.4819404336068273E-3</v>
      </c>
      <c r="M1977">
        <v>23.299999</v>
      </c>
      <c r="N1977" s="35">
        <f t="shared" si="184"/>
        <v>-1.8025751846598714E-2</v>
      </c>
      <c r="P1977">
        <v>115.257729</v>
      </c>
      <c r="Q1977" s="35">
        <f t="shared" si="185"/>
        <v>-2.9658522943827915E-2</v>
      </c>
    </row>
    <row r="1978" spans="1:17" x14ac:dyDescent="0.4">
      <c r="A1978" s="87">
        <v>43411</v>
      </c>
      <c r="B1978">
        <v>75.629722999999998</v>
      </c>
      <c r="C1978" s="31">
        <f t="shared" si="180"/>
        <v>-2.4369254929043883E-3</v>
      </c>
      <c r="D1978">
        <v>2813.89</v>
      </c>
      <c r="E1978" s="31">
        <f t="shared" si="181"/>
        <v>-2.5089822274502365E-3</v>
      </c>
      <c r="G1978">
        <v>29.23</v>
      </c>
      <c r="H1978" s="35">
        <f t="shared" si="182"/>
        <v>1.4710913445090651E-2</v>
      </c>
      <c r="J1978">
        <v>90.528069000000002</v>
      </c>
      <c r="K1978" s="35">
        <f t="shared" si="183"/>
        <v>8.5040033274100067E-3</v>
      </c>
      <c r="M1978">
        <v>22.879999000000002</v>
      </c>
      <c r="N1978" s="35">
        <f t="shared" si="184"/>
        <v>4.3706732679489576E-3</v>
      </c>
      <c r="P1978">
        <v>111.839355</v>
      </c>
      <c r="Q1978" s="35">
        <f t="shared" si="185"/>
        <v>-3.4058225747099356E-3</v>
      </c>
    </row>
    <row r="1979" spans="1:17" x14ac:dyDescent="0.4">
      <c r="A1979" s="87">
        <v>43412</v>
      </c>
      <c r="B1979">
        <v>75.445419000000001</v>
      </c>
      <c r="C1979" s="31">
        <f t="shared" si="180"/>
        <v>-1.825644311154263E-2</v>
      </c>
      <c r="D1979">
        <v>2806.83</v>
      </c>
      <c r="E1979" s="31">
        <f t="shared" si="181"/>
        <v>-9.1989896074930466E-3</v>
      </c>
      <c r="G1979">
        <v>29.66</v>
      </c>
      <c r="H1979" s="35">
        <f t="shared" si="182"/>
        <v>-2.3937929871881317E-2</v>
      </c>
      <c r="J1979">
        <v>91.297920000000005</v>
      </c>
      <c r="K1979" s="35">
        <f t="shared" si="183"/>
        <v>-6.831349498433276E-3</v>
      </c>
      <c r="M1979">
        <v>22.98</v>
      </c>
      <c r="N1979" s="35">
        <f t="shared" si="184"/>
        <v>-1.0008703220191489E-2</v>
      </c>
      <c r="P1979">
        <v>111.45845</v>
      </c>
      <c r="Q1979" s="35">
        <f t="shared" si="185"/>
        <v>1.7350169502626349E-2</v>
      </c>
    </row>
    <row r="1980" spans="1:17" x14ac:dyDescent="0.4">
      <c r="A1980" s="87">
        <v>43413</v>
      </c>
      <c r="B1980">
        <v>74.068054000000004</v>
      </c>
      <c r="C1980" s="31">
        <f t="shared" si="180"/>
        <v>-1.6501014053913254E-2</v>
      </c>
      <c r="D1980">
        <v>2781.01</v>
      </c>
      <c r="E1980" s="31">
        <f t="shared" si="181"/>
        <v>-1.970147536326745E-2</v>
      </c>
      <c r="G1980">
        <v>28.950001</v>
      </c>
      <c r="H1980" s="35">
        <f t="shared" si="182"/>
        <v>-3.4542658565020049E-3</v>
      </c>
      <c r="J1980">
        <v>90.674232000000003</v>
      </c>
      <c r="K1980" s="35">
        <f t="shared" si="183"/>
        <v>-1.515305914032998E-2</v>
      </c>
      <c r="M1980">
        <v>22.75</v>
      </c>
      <c r="N1980" s="35">
        <f t="shared" si="184"/>
        <v>-7.032967032967039E-3</v>
      </c>
      <c r="P1980">
        <v>113.392273</v>
      </c>
      <c r="Q1980" s="35">
        <f t="shared" si="185"/>
        <v>-2.1016379131936064E-2</v>
      </c>
    </row>
    <row r="1981" spans="1:17" x14ac:dyDescent="0.4">
      <c r="A1981" s="87">
        <v>43416</v>
      </c>
      <c r="B1981">
        <v>72.845855999999998</v>
      </c>
      <c r="C1981" s="31">
        <f t="shared" si="180"/>
        <v>1.3315788340795723E-3</v>
      </c>
      <c r="D1981">
        <v>2726.22</v>
      </c>
      <c r="E1981" s="31">
        <f t="shared" si="181"/>
        <v>-1.4819053487979562E-3</v>
      </c>
      <c r="G1981">
        <v>28.85</v>
      </c>
      <c r="H1981" s="35">
        <f t="shared" si="182"/>
        <v>-1.8717538994800699E-2</v>
      </c>
      <c r="J1981">
        <v>89.300240000000002</v>
      </c>
      <c r="K1981" s="35">
        <f t="shared" si="183"/>
        <v>-4.1465174113753276E-3</v>
      </c>
      <c r="M1981">
        <v>22.59</v>
      </c>
      <c r="N1981" s="35">
        <f t="shared" si="184"/>
        <v>8.8535192563081143E-3</v>
      </c>
      <c r="P1981">
        <v>111.00917800000001</v>
      </c>
      <c r="Q1981" s="35">
        <f t="shared" si="185"/>
        <v>2.2875297752407427E-2</v>
      </c>
    </row>
    <row r="1982" spans="1:17" x14ac:dyDescent="0.4">
      <c r="A1982" s="87">
        <v>43417</v>
      </c>
      <c r="B1982">
        <v>72.942856000000006</v>
      </c>
      <c r="C1982" s="31">
        <f t="shared" si="180"/>
        <v>0</v>
      </c>
      <c r="D1982">
        <v>2722.18</v>
      </c>
      <c r="E1982" s="31">
        <f t="shared" si="181"/>
        <v>-7.5674643116913319E-3</v>
      </c>
      <c r="G1982">
        <v>28.309999000000001</v>
      </c>
      <c r="H1982" s="35">
        <f t="shared" si="182"/>
        <v>1.7662310761649696E-3</v>
      </c>
      <c r="J1982">
        <v>88.929955000000007</v>
      </c>
      <c r="K1982" s="35">
        <f t="shared" si="183"/>
        <v>1.1425902554431698E-2</v>
      </c>
      <c r="M1982">
        <v>22.790001</v>
      </c>
      <c r="N1982" s="35">
        <f t="shared" si="184"/>
        <v>-9.2146112674590004E-3</v>
      </c>
      <c r="P1982">
        <v>113.548546</v>
      </c>
      <c r="Q1982" s="35">
        <f t="shared" si="185"/>
        <v>2.4083795841823817E-3</v>
      </c>
    </row>
    <row r="1983" spans="1:17" x14ac:dyDescent="0.4">
      <c r="A1983" s="87">
        <v>43418</v>
      </c>
      <c r="B1983">
        <v>72.942856000000006</v>
      </c>
      <c r="C1983" s="31">
        <f t="shared" si="180"/>
        <v>-1.1569261834222714E-2</v>
      </c>
      <c r="D1983">
        <v>2701.58</v>
      </c>
      <c r="E1983" s="31">
        <f t="shared" si="181"/>
        <v>1.0593800664796116E-2</v>
      </c>
      <c r="G1983">
        <v>28.360001</v>
      </c>
      <c r="H1983" s="35">
        <f t="shared" si="182"/>
        <v>-3.1734907202577343E-2</v>
      </c>
      <c r="J1983">
        <v>89.946060000000003</v>
      </c>
      <c r="K1983" s="35">
        <f t="shared" si="183"/>
        <v>-2.6069179683912763E-3</v>
      </c>
      <c r="M1983">
        <v>22.58</v>
      </c>
      <c r="N1983" s="35">
        <f t="shared" si="184"/>
        <v>-8.4145704162975534E-3</v>
      </c>
      <c r="P1983">
        <v>113.822014</v>
      </c>
      <c r="Q1983" s="35">
        <f t="shared" si="185"/>
        <v>5.1484416713975696E-3</v>
      </c>
    </row>
    <row r="1984" spans="1:17" x14ac:dyDescent="0.4">
      <c r="A1984" s="87">
        <v>43419</v>
      </c>
      <c r="B1984">
        <v>72.098961000000003</v>
      </c>
      <c r="C1984" s="31">
        <f t="shared" si="180"/>
        <v>5.5163069548255002E-3</v>
      </c>
      <c r="D1984">
        <v>2730.2</v>
      </c>
      <c r="E1984" s="31">
        <f t="shared" si="181"/>
        <v>2.2232803457622754E-3</v>
      </c>
      <c r="G1984">
        <v>27.459999</v>
      </c>
      <c r="H1984" s="35">
        <f t="shared" si="182"/>
        <v>-6.1907504075291355E-3</v>
      </c>
      <c r="J1984">
        <v>89.711578000000003</v>
      </c>
      <c r="K1984" s="35">
        <f t="shared" si="183"/>
        <v>-1.4049279124262026E-2</v>
      </c>
      <c r="M1984">
        <v>22.389999</v>
      </c>
      <c r="N1984" s="35">
        <f t="shared" si="184"/>
        <v>-2.8584145984106545E-2</v>
      </c>
      <c r="P1984">
        <v>114.40801999999999</v>
      </c>
      <c r="Q1984" s="35">
        <f t="shared" si="185"/>
        <v>-9.3906878206606701E-4</v>
      </c>
    </row>
    <row r="1985" spans="1:17" x14ac:dyDescent="0.4">
      <c r="A1985" s="87">
        <v>43420</v>
      </c>
      <c r="B1985">
        <v>72.496680999999995</v>
      </c>
      <c r="C1985" s="31">
        <f t="shared" si="180"/>
        <v>-2.9703166687037662E-2</v>
      </c>
      <c r="D1985">
        <v>2736.27</v>
      </c>
      <c r="E1985" s="31">
        <f t="shared" si="181"/>
        <v>-1.6643094431470565E-2</v>
      </c>
      <c r="G1985">
        <v>27.290001</v>
      </c>
      <c r="H1985" s="35">
        <f t="shared" si="182"/>
        <v>-3.737636359925383E-2</v>
      </c>
      <c r="J1985">
        <v>88.451194999999998</v>
      </c>
      <c r="K1985" s="35">
        <f t="shared" si="183"/>
        <v>-2.0987494855213666E-2</v>
      </c>
      <c r="M1985">
        <v>21.75</v>
      </c>
      <c r="N1985" s="35">
        <f t="shared" si="184"/>
        <v>-2.8046022988505767E-2</v>
      </c>
      <c r="P1985">
        <v>114.300583</v>
      </c>
      <c r="Q1985" s="35">
        <f t="shared" si="185"/>
        <v>-2.2900145662424196E-2</v>
      </c>
    </row>
    <row r="1986" spans="1:17" x14ac:dyDescent="0.4">
      <c r="A1986" s="87">
        <v>43423</v>
      </c>
      <c r="B1986">
        <v>70.343299999999999</v>
      </c>
      <c r="C1986" s="31">
        <f t="shared" si="180"/>
        <v>-1.930490892522822E-2</v>
      </c>
      <c r="D1986">
        <v>2690.73</v>
      </c>
      <c r="E1986" s="31">
        <f t="shared" si="181"/>
        <v>-1.8151208036480862E-2</v>
      </c>
      <c r="G1986">
        <v>26.27</v>
      </c>
      <c r="H1986" s="35">
        <f t="shared" si="182"/>
        <v>-1.4845869813475373E-2</v>
      </c>
      <c r="J1986">
        <v>86.594825999999998</v>
      </c>
      <c r="K1986" s="35">
        <f t="shared" si="183"/>
        <v>-7.1081845005381934E-3</v>
      </c>
      <c r="M1986">
        <v>21.139999</v>
      </c>
      <c r="N1986" s="35">
        <f t="shared" si="184"/>
        <v>-1.4664097193192926E-2</v>
      </c>
      <c r="P1986">
        <v>111.683083</v>
      </c>
      <c r="Q1986" s="35">
        <f t="shared" si="185"/>
        <v>-1.0494096048548307E-2</v>
      </c>
    </row>
    <row r="1987" spans="1:17" x14ac:dyDescent="0.4">
      <c r="A1987" s="87">
        <v>43424</v>
      </c>
      <c r="B1987">
        <v>68.985328999999993</v>
      </c>
      <c r="C1987" s="31">
        <f t="shared" ref="C1987:C2050" si="186">(B1988-B1987)/B1987</f>
        <v>1.7575780496748926E-2</v>
      </c>
      <c r="D1987">
        <v>2641.89</v>
      </c>
      <c r="E1987" s="31">
        <f t="shared" ref="E1987:E2050" si="187">(D1988-D1987)/D1987</f>
        <v>3.0432758366169539E-3</v>
      </c>
      <c r="G1987">
        <v>25.879999000000002</v>
      </c>
      <c r="H1987" s="35">
        <f t="shared" ref="H1987:H2050" si="188">(G1988-G1987)/G1987</f>
        <v>3.1298378334558556E-2</v>
      </c>
      <c r="J1987">
        <v>85.979293999999996</v>
      </c>
      <c r="K1987" s="35">
        <f t="shared" ref="K1987:K2050" si="189">(J1988-J1987)/J1987</f>
        <v>2.1704725791305071E-2</v>
      </c>
      <c r="M1987">
        <v>20.83</v>
      </c>
      <c r="N1987" s="35">
        <f t="shared" ref="N1987:N2050" si="190">(M1988-M1987)/M1987</f>
        <v>3.2165146423427833E-2</v>
      </c>
      <c r="P1987">
        <v>110.51107</v>
      </c>
      <c r="Q1987" s="35">
        <f t="shared" ref="Q1987:Q2050" si="191">(P1988-P1987)/P1987</f>
        <v>2.8192659794172639E-2</v>
      </c>
    </row>
    <row r="1988" spans="1:17" x14ac:dyDescent="0.4">
      <c r="A1988" s="87">
        <v>43425</v>
      </c>
      <c r="B1988">
        <v>70.197800000000001</v>
      </c>
      <c r="C1988" s="31">
        <f t="shared" si="186"/>
        <v>-1.2159711557912005E-2</v>
      </c>
      <c r="D1988">
        <v>2649.93</v>
      </c>
      <c r="E1988" s="31">
        <f t="shared" si="187"/>
        <v>-6.5548901291731824E-3</v>
      </c>
      <c r="G1988">
        <v>26.690000999999999</v>
      </c>
      <c r="H1988" s="35">
        <f t="shared" si="188"/>
        <v>-1.8358935243202069E-2</v>
      </c>
      <c r="J1988">
        <v>87.845450999999997</v>
      </c>
      <c r="K1988" s="35">
        <f t="shared" si="189"/>
        <v>-8.8985825799904052E-4</v>
      </c>
      <c r="M1988">
        <v>21.5</v>
      </c>
      <c r="N1988" s="35">
        <f t="shared" si="190"/>
        <v>0</v>
      </c>
      <c r="P1988">
        <v>113.626671</v>
      </c>
      <c r="Q1988" s="35">
        <f t="shared" si="191"/>
        <v>-1.323698025087792E-2</v>
      </c>
    </row>
    <row r="1989" spans="1:17" x14ac:dyDescent="0.4">
      <c r="A1989" s="87">
        <v>43427</v>
      </c>
      <c r="B1989">
        <v>69.344215000000005</v>
      </c>
      <c r="C1989" s="31">
        <f t="shared" si="186"/>
        <v>1.706531684005648E-2</v>
      </c>
      <c r="D1989">
        <v>2632.56</v>
      </c>
      <c r="E1989" s="31">
        <f t="shared" si="187"/>
        <v>1.5532409517731742E-2</v>
      </c>
      <c r="G1989">
        <v>26.200001</v>
      </c>
      <c r="H1989" s="35">
        <f t="shared" si="188"/>
        <v>3.0534311811667474E-2</v>
      </c>
      <c r="J1989">
        <v>87.767280999999997</v>
      </c>
      <c r="K1989" s="35">
        <f t="shared" si="189"/>
        <v>1.680943038442767E-2</v>
      </c>
      <c r="M1989">
        <v>21.5</v>
      </c>
      <c r="N1989" s="35">
        <f t="shared" si="190"/>
        <v>3.348832558139541E-2</v>
      </c>
      <c r="P1989">
        <v>112.122597</v>
      </c>
      <c r="Q1989" s="35">
        <f t="shared" si="191"/>
        <v>-1.50697454858275E-2</v>
      </c>
    </row>
    <row r="1990" spans="1:17" x14ac:dyDescent="0.4">
      <c r="A1990" s="87">
        <v>43430</v>
      </c>
      <c r="B1990">
        <v>70.527596000000003</v>
      </c>
      <c r="C1990" s="31">
        <f t="shared" si="186"/>
        <v>-8.5272011823571119E-3</v>
      </c>
      <c r="D1990">
        <v>2673.45</v>
      </c>
      <c r="E1990" s="31">
        <f t="shared" si="187"/>
        <v>3.2617030428847577E-3</v>
      </c>
      <c r="G1990">
        <v>27</v>
      </c>
      <c r="H1990" s="35">
        <f t="shared" si="188"/>
        <v>-2.7037037037037054E-2</v>
      </c>
      <c r="J1990">
        <v>89.242598999999998</v>
      </c>
      <c r="K1990" s="35">
        <f t="shared" si="189"/>
        <v>-3.6128788674117382E-2</v>
      </c>
      <c r="M1990">
        <v>22.219999000000001</v>
      </c>
      <c r="N1990" s="35">
        <f t="shared" si="190"/>
        <v>-1.8901891039689141E-2</v>
      </c>
      <c r="P1990">
        <v>110.43293799999999</v>
      </c>
      <c r="Q1990" s="35">
        <f t="shared" si="191"/>
        <v>-4.0682880319637153E-3</v>
      </c>
    </row>
    <row r="1991" spans="1:17" x14ac:dyDescent="0.4">
      <c r="A1991" s="87">
        <v>43431</v>
      </c>
      <c r="B1991">
        <v>69.926192999999998</v>
      </c>
      <c r="C1991" s="31">
        <f t="shared" si="186"/>
        <v>3.5650074643703261E-2</v>
      </c>
      <c r="D1991">
        <v>2682.17</v>
      </c>
      <c r="E1991" s="31">
        <f t="shared" si="187"/>
        <v>2.2973935283744092E-2</v>
      </c>
      <c r="G1991">
        <v>26.27</v>
      </c>
      <c r="H1991" s="35">
        <f t="shared" si="188"/>
        <v>2.3981728207080281E-2</v>
      </c>
      <c r="J1991">
        <v>86.018371999999999</v>
      </c>
      <c r="K1991" s="35">
        <f t="shared" si="189"/>
        <v>2.0672479130388492E-2</v>
      </c>
      <c r="M1991">
        <v>21.799999</v>
      </c>
      <c r="N1991" s="35">
        <f t="shared" si="190"/>
        <v>5.5504635573607221E-2</v>
      </c>
      <c r="P1991">
        <v>109.983665</v>
      </c>
      <c r="Q1991" s="35">
        <f t="shared" si="191"/>
        <v>1.1899467070859994E-2</v>
      </c>
    </row>
    <row r="1992" spans="1:17" x14ac:dyDescent="0.4">
      <c r="A1992" s="87">
        <v>43432</v>
      </c>
      <c r="B1992">
        <v>72.419066999999998</v>
      </c>
      <c r="C1992" s="31">
        <f t="shared" si="186"/>
        <v>-4.2862883058130651E-3</v>
      </c>
      <c r="D1992">
        <v>2743.79</v>
      </c>
      <c r="E1992" s="31">
        <f t="shared" si="187"/>
        <v>-2.1831116812874828E-3</v>
      </c>
      <c r="G1992">
        <v>26.9</v>
      </c>
      <c r="H1992" s="35">
        <f t="shared" si="188"/>
        <v>-1.2639442379182058E-2</v>
      </c>
      <c r="J1992">
        <v>87.796584999999993</v>
      </c>
      <c r="K1992" s="35">
        <f t="shared" si="189"/>
        <v>2.7819760871110552E-3</v>
      </c>
      <c r="M1992">
        <v>23.01</v>
      </c>
      <c r="N1992" s="35">
        <f t="shared" si="190"/>
        <v>5.6496740547587118E-3</v>
      </c>
      <c r="P1992">
        <v>111.292412</v>
      </c>
      <c r="Q1992" s="35">
        <f t="shared" si="191"/>
        <v>-9.6533176044383325E-3</v>
      </c>
    </row>
    <row r="1993" spans="1:17" x14ac:dyDescent="0.4">
      <c r="A1993" s="87">
        <v>43433</v>
      </c>
      <c r="B1993">
        <v>72.108658000000005</v>
      </c>
      <c r="C1993" s="31">
        <f t="shared" si="186"/>
        <v>1.3491722450305485E-2</v>
      </c>
      <c r="D1993">
        <v>2737.8</v>
      </c>
      <c r="E1993" s="31">
        <f t="shared" si="187"/>
        <v>8.1707940682299255E-3</v>
      </c>
      <c r="G1993">
        <v>26.559999000000001</v>
      </c>
      <c r="H1993" s="35">
        <f t="shared" si="188"/>
        <v>1.6566303334574626E-2</v>
      </c>
      <c r="J1993">
        <v>88.040833000000006</v>
      </c>
      <c r="K1993" s="35">
        <f t="shared" si="189"/>
        <v>1.3539183574058079E-2</v>
      </c>
      <c r="M1993">
        <v>23.139999</v>
      </c>
      <c r="N1993" s="35">
        <f t="shared" si="190"/>
        <v>3.1979258080348315E-2</v>
      </c>
      <c r="P1993">
        <v>110.21807099999999</v>
      </c>
      <c r="Q1993" s="35">
        <f t="shared" si="191"/>
        <v>-1.8874599973719333E-2</v>
      </c>
    </row>
    <row r="1994" spans="1:17" x14ac:dyDescent="0.4">
      <c r="A1994" s="87">
        <v>43434</v>
      </c>
      <c r="B1994">
        <v>73.081528000000006</v>
      </c>
      <c r="C1994" s="31">
        <f t="shared" si="186"/>
        <v>3.754015652217875E-2</v>
      </c>
      <c r="D1994">
        <v>2760.17</v>
      </c>
      <c r="E1994" s="31">
        <f t="shared" si="187"/>
        <v>1.0941355061463539E-2</v>
      </c>
      <c r="G1994">
        <v>27</v>
      </c>
      <c r="H1994" s="35">
        <f t="shared" si="188"/>
        <v>4.851848148148153E-2</v>
      </c>
      <c r="J1994">
        <v>89.232833999999997</v>
      </c>
      <c r="K1994" s="35">
        <f t="shared" si="189"/>
        <v>3.9526918981414479E-2</v>
      </c>
      <c r="M1994">
        <v>23.879999000000002</v>
      </c>
      <c r="N1994" s="35">
        <f t="shared" si="190"/>
        <v>4.6064072280738748E-3</v>
      </c>
      <c r="P1994">
        <v>108.137749</v>
      </c>
      <c r="Q1994" s="35">
        <f t="shared" si="191"/>
        <v>1.3728323492289439E-2</v>
      </c>
    </row>
    <row r="1995" spans="1:17" x14ac:dyDescent="0.4">
      <c r="A1995" s="87">
        <v>43437</v>
      </c>
      <c r="B1995">
        <v>75.825019999999995</v>
      </c>
      <c r="C1995" s="31">
        <f t="shared" si="186"/>
        <v>-2.7585353752626645E-2</v>
      </c>
      <c r="D1995">
        <v>2790.37</v>
      </c>
      <c r="E1995" s="31">
        <f t="shared" si="187"/>
        <v>-3.236488351007212E-2</v>
      </c>
      <c r="G1995">
        <v>28.309999000000001</v>
      </c>
      <c r="H1995" s="35">
        <f t="shared" si="188"/>
        <v>-6.0402651374166415E-2</v>
      </c>
      <c r="J1995">
        <v>92.759933000000004</v>
      </c>
      <c r="K1995" s="35">
        <f t="shared" si="189"/>
        <v>-2.8017560124800833E-2</v>
      </c>
      <c r="M1995">
        <v>23.99</v>
      </c>
      <c r="N1995" s="35">
        <f t="shared" si="190"/>
        <v>-2.7094622759483062E-2</v>
      </c>
      <c r="P1995">
        <v>109.622299</v>
      </c>
      <c r="Q1995" s="35">
        <f t="shared" si="191"/>
        <v>-1.4255229221200707E-2</v>
      </c>
    </row>
    <row r="1996" spans="1:17" x14ac:dyDescent="0.4">
      <c r="A1996" s="87">
        <v>43438</v>
      </c>
      <c r="B1996">
        <v>73.733360000000005</v>
      </c>
      <c r="C1996" s="31">
        <f t="shared" si="186"/>
        <v>-3.2987103802133736E-3</v>
      </c>
      <c r="D1996">
        <v>2700.06</v>
      </c>
      <c r="E1996" s="31">
        <f t="shared" si="187"/>
        <v>-1.5221883958134736E-3</v>
      </c>
      <c r="G1996">
        <v>26.6</v>
      </c>
      <c r="H1996" s="35">
        <f t="shared" si="188"/>
        <v>-1.5037556390977484E-2</v>
      </c>
      <c r="J1996">
        <v>90.161026000000007</v>
      </c>
      <c r="K1996" s="35">
        <f t="shared" si="189"/>
        <v>-3.2510832341239495E-3</v>
      </c>
      <c r="M1996">
        <v>23.34</v>
      </c>
      <c r="N1996" s="35">
        <f t="shared" si="190"/>
        <v>3.1276778063410469E-2</v>
      </c>
      <c r="P1996">
        <v>108.059608</v>
      </c>
      <c r="Q1996" s="35">
        <f t="shared" si="191"/>
        <v>-4.5192649597615469E-4</v>
      </c>
    </row>
    <row r="1997" spans="1:17" x14ac:dyDescent="0.4">
      <c r="A1997" s="87">
        <v>43440</v>
      </c>
      <c r="B1997">
        <v>73.490134999999995</v>
      </c>
      <c r="C1997" s="31">
        <f t="shared" si="186"/>
        <v>-2.9123595976521064E-2</v>
      </c>
      <c r="D1997">
        <v>2695.95</v>
      </c>
      <c r="E1997" s="31">
        <f t="shared" si="187"/>
        <v>-2.3320165433335149E-2</v>
      </c>
      <c r="G1997">
        <v>26.200001</v>
      </c>
      <c r="H1997" s="35">
        <f t="shared" si="188"/>
        <v>-6.1450417501892479E-2</v>
      </c>
      <c r="J1997">
        <v>89.867904999999993</v>
      </c>
      <c r="K1997" s="35">
        <f t="shared" si="189"/>
        <v>-3.9247693600957971E-2</v>
      </c>
      <c r="M1997">
        <v>24.07</v>
      </c>
      <c r="N1997" s="35">
        <f t="shared" si="190"/>
        <v>-2.5758163689239715E-2</v>
      </c>
      <c r="P1997">
        <v>108.010773</v>
      </c>
      <c r="Q1997" s="35">
        <f t="shared" si="191"/>
        <v>4.8829573694468258E-3</v>
      </c>
    </row>
    <row r="1998" spans="1:17" x14ac:dyDescent="0.4">
      <c r="A1998" s="87">
        <v>43441</v>
      </c>
      <c r="B1998">
        <v>71.349838000000005</v>
      </c>
      <c r="C1998" s="31">
        <f t="shared" si="186"/>
        <v>-1.1317082457846704E-2</v>
      </c>
      <c r="D1998">
        <v>2633.08</v>
      </c>
      <c r="E1998" s="31">
        <f t="shared" si="187"/>
        <v>1.7621948440608994E-3</v>
      </c>
      <c r="G1998">
        <v>24.59</v>
      </c>
      <c r="H1998" s="35">
        <f t="shared" si="188"/>
        <v>-1.3420089467263046E-2</v>
      </c>
      <c r="J1998">
        <v>86.340796999999995</v>
      </c>
      <c r="K1998" s="35">
        <f t="shared" si="189"/>
        <v>-4.1869314687933571E-3</v>
      </c>
      <c r="M1998">
        <v>23.450001</v>
      </c>
      <c r="N1998" s="35">
        <f t="shared" si="190"/>
        <v>-4.5202641995622975E-2</v>
      </c>
      <c r="P1998">
        <v>108.538185</v>
      </c>
      <c r="Q1998" s="35">
        <f t="shared" si="191"/>
        <v>-9.9883925643311031E-3</v>
      </c>
    </row>
    <row r="1999" spans="1:17" x14ac:dyDescent="0.4">
      <c r="A1999" s="87">
        <v>43444</v>
      </c>
      <c r="B1999">
        <v>70.542366000000001</v>
      </c>
      <c r="C1999" s="31">
        <f t="shared" si="186"/>
        <v>1.4618761156947753E-2</v>
      </c>
      <c r="D1999">
        <v>2637.72</v>
      </c>
      <c r="E1999" s="31">
        <f t="shared" si="187"/>
        <v>-3.5636837875119417E-4</v>
      </c>
      <c r="G1999">
        <v>24.26</v>
      </c>
      <c r="H1999" s="35">
        <f t="shared" si="188"/>
        <v>9.0684253915910493E-3</v>
      </c>
      <c r="J1999">
        <v>85.979293999999996</v>
      </c>
      <c r="K1999" s="35">
        <f t="shared" si="189"/>
        <v>-4.4317995911898412E-3</v>
      </c>
      <c r="M1999">
        <v>22.389999</v>
      </c>
      <c r="N1999" s="35">
        <f t="shared" si="190"/>
        <v>-1.2058866103567092E-2</v>
      </c>
      <c r="P1999">
        <v>107.454063</v>
      </c>
      <c r="Q1999" s="35">
        <f t="shared" si="191"/>
        <v>1.6724328050768948E-2</v>
      </c>
    </row>
    <row r="2000" spans="1:17" x14ac:dyDescent="0.4">
      <c r="A2000" s="87">
        <v>43445</v>
      </c>
      <c r="B2000">
        <v>71.573607999999993</v>
      </c>
      <c r="C2000" s="31">
        <f t="shared" si="186"/>
        <v>1.0194232488601225E-2</v>
      </c>
      <c r="D2000">
        <v>2636.78</v>
      </c>
      <c r="E2000" s="31">
        <f t="shared" si="187"/>
        <v>5.4194889220943584E-3</v>
      </c>
      <c r="G2000">
        <v>24.48</v>
      </c>
      <c r="H2000" s="35">
        <f t="shared" si="188"/>
        <v>-9.3954248366013241E-3</v>
      </c>
      <c r="J2000">
        <v>85.598251000000005</v>
      </c>
      <c r="K2000" s="35">
        <f t="shared" si="189"/>
        <v>1.4837569519965061E-3</v>
      </c>
      <c r="M2000">
        <v>22.120000999999998</v>
      </c>
      <c r="N2000" s="35">
        <f t="shared" si="190"/>
        <v>-0.10443046544166057</v>
      </c>
      <c r="P2000">
        <v>109.25116</v>
      </c>
      <c r="Q2000" s="35">
        <f t="shared" si="191"/>
        <v>1.1174691417464159E-2</v>
      </c>
    </row>
    <row r="2001" spans="1:17" x14ac:dyDescent="0.4">
      <c r="A2001" s="87">
        <v>43446</v>
      </c>
      <c r="B2001">
        <v>72.303246000000001</v>
      </c>
      <c r="C2001" s="31">
        <f t="shared" si="186"/>
        <v>-1.8702784104602983E-2</v>
      </c>
      <c r="D2001">
        <v>2651.07</v>
      </c>
      <c r="E2001" s="31">
        <f t="shared" si="187"/>
        <v>-1.9991927787655551E-4</v>
      </c>
      <c r="G2001">
        <v>24.25</v>
      </c>
      <c r="H2001" s="35">
        <f t="shared" si="188"/>
        <v>-3.0515463917525708E-2</v>
      </c>
      <c r="J2001">
        <v>85.725257999999997</v>
      </c>
      <c r="K2001" s="35">
        <f t="shared" si="189"/>
        <v>-3.647146795405385E-2</v>
      </c>
      <c r="M2001">
        <v>19.809999000000001</v>
      </c>
      <c r="N2001" s="35">
        <f t="shared" si="190"/>
        <v>-5.2498690181660361E-2</v>
      </c>
      <c r="P2001">
        <v>110.472008</v>
      </c>
      <c r="Q2001" s="35">
        <f t="shared" si="191"/>
        <v>3.4479775184316237E-3</v>
      </c>
    </row>
    <row r="2002" spans="1:17" x14ac:dyDescent="0.4">
      <c r="A2002" s="87">
        <v>43447</v>
      </c>
      <c r="B2002">
        <v>70.950974000000002</v>
      </c>
      <c r="C2002" s="31">
        <f t="shared" si="186"/>
        <v>-5.4848154727235657E-3</v>
      </c>
      <c r="D2002">
        <v>2650.54</v>
      </c>
      <c r="E2002" s="31">
        <f t="shared" si="187"/>
        <v>-1.9086676677205455E-2</v>
      </c>
      <c r="G2002">
        <v>23.51</v>
      </c>
      <c r="H2002" s="35">
        <f t="shared" si="188"/>
        <v>-2.5946405784772562E-2</v>
      </c>
      <c r="J2002">
        <v>82.598731999999998</v>
      </c>
      <c r="K2002" s="35">
        <f t="shared" si="189"/>
        <v>-1.5374449089606346E-3</v>
      </c>
      <c r="M2002">
        <v>18.77</v>
      </c>
      <c r="N2002" s="35">
        <f t="shared" si="190"/>
        <v>1.1720831113478896E-2</v>
      </c>
      <c r="P2002">
        <v>110.852913</v>
      </c>
      <c r="Q2002" s="35">
        <f t="shared" si="191"/>
        <v>-3.303967303051384E-2</v>
      </c>
    </row>
    <row r="2003" spans="1:17" x14ac:dyDescent="0.4">
      <c r="A2003" s="87">
        <v>43448</v>
      </c>
      <c r="B2003">
        <v>70.561820999999995</v>
      </c>
      <c r="C2003" s="31">
        <f t="shared" si="186"/>
        <v>-3.6260968945231689E-2</v>
      </c>
      <c r="D2003">
        <v>2599.9499999999998</v>
      </c>
      <c r="E2003" s="31">
        <f t="shared" si="187"/>
        <v>-2.0773476413007853E-2</v>
      </c>
      <c r="G2003">
        <v>22.9</v>
      </c>
      <c r="H2003" s="35">
        <f t="shared" si="188"/>
        <v>-1.0917030567685591E-2</v>
      </c>
      <c r="J2003">
        <v>82.471740999999994</v>
      </c>
      <c r="K2003" s="35">
        <f t="shared" si="189"/>
        <v>-1.2439533682209961E-2</v>
      </c>
      <c r="M2003">
        <v>18.989999999999998</v>
      </c>
      <c r="N2003" s="35">
        <f t="shared" si="190"/>
        <v>-3.1068983675618743E-2</v>
      </c>
      <c r="P2003">
        <v>107.190369</v>
      </c>
      <c r="Q2003" s="35">
        <f t="shared" si="191"/>
        <v>-4.0546693145538111E-2</v>
      </c>
    </row>
    <row r="2004" spans="1:17" x14ac:dyDescent="0.4">
      <c r="A2004" s="87">
        <v>43451</v>
      </c>
      <c r="B2004">
        <v>68.003180999999998</v>
      </c>
      <c r="C2004" s="31">
        <f t="shared" si="186"/>
        <v>1.7882692869911558E-2</v>
      </c>
      <c r="D2004">
        <v>2545.94</v>
      </c>
      <c r="E2004" s="31">
        <f t="shared" si="187"/>
        <v>8.6412091408202824E-5</v>
      </c>
      <c r="G2004">
        <v>22.65</v>
      </c>
      <c r="H2004" s="35">
        <f t="shared" si="188"/>
        <v>1.6777086092715235E-2</v>
      </c>
      <c r="J2004">
        <v>81.445830999999998</v>
      </c>
      <c r="K2004" s="35">
        <f t="shared" si="189"/>
        <v>1.6314905056343601E-2</v>
      </c>
      <c r="M2004">
        <v>18.399999999999999</v>
      </c>
      <c r="N2004" s="35">
        <f t="shared" si="190"/>
        <v>2.2282554347826233E-2</v>
      </c>
      <c r="P2004">
        <v>102.844154</v>
      </c>
      <c r="Q2004" s="35">
        <f t="shared" si="191"/>
        <v>3.9885786799315611E-3</v>
      </c>
    </row>
    <row r="2005" spans="1:17" x14ac:dyDescent="0.4">
      <c r="A2005" s="87">
        <v>43452</v>
      </c>
      <c r="B2005">
        <v>69.219261000000003</v>
      </c>
      <c r="C2005" s="31">
        <f t="shared" si="186"/>
        <v>-3.0639362070045823E-2</v>
      </c>
      <c r="D2005">
        <v>2546.16</v>
      </c>
      <c r="E2005" s="31">
        <f t="shared" si="187"/>
        <v>-1.5395733182517917E-2</v>
      </c>
      <c r="G2005">
        <v>23.030000999999999</v>
      </c>
      <c r="H2005" s="35">
        <f t="shared" si="188"/>
        <v>-3.0395178879931459E-2</v>
      </c>
      <c r="J2005">
        <v>82.774612000000005</v>
      </c>
      <c r="K2005" s="35">
        <f t="shared" si="189"/>
        <v>-9.4427866360764137E-3</v>
      </c>
      <c r="M2005">
        <v>18.809999000000001</v>
      </c>
      <c r="N2005" s="35">
        <f t="shared" si="190"/>
        <v>-3.7745828694621397E-2</v>
      </c>
      <c r="P2005">
        <v>103.254356</v>
      </c>
      <c r="Q2005" s="35">
        <f t="shared" si="191"/>
        <v>-2.9322249610467567E-3</v>
      </c>
    </row>
    <row r="2006" spans="1:17" x14ac:dyDescent="0.4">
      <c r="A2006" s="87">
        <v>43453</v>
      </c>
      <c r="B2006">
        <v>67.098427000000001</v>
      </c>
      <c r="C2006" s="31">
        <f t="shared" si="186"/>
        <v>-2.0878537137688887E-2</v>
      </c>
      <c r="D2006">
        <v>2506.96</v>
      </c>
      <c r="E2006" s="31">
        <f t="shared" si="187"/>
        <v>-1.5772090500047853E-2</v>
      </c>
      <c r="G2006">
        <v>22.33</v>
      </c>
      <c r="H2006" s="35">
        <f t="shared" si="188"/>
        <v>2.2390953873713945E-3</v>
      </c>
      <c r="J2006">
        <v>81.992988999999994</v>
      </c>
      <c r="K2006" s="35">
        <f t="shared" si="189"/>
        <v>-2.9791693531260057E-3</v>
      </c>
      <c r="M2006">
        <v>18.100000000000001</v>
      </c>
      <c r="N2006" s="35">
        <f t="shared" si="190"/>
        <v>-2.2651878453038819E-2</v>
      </c>
      <c r="P2006">
        <v>102.95159099999999</v>
      </c>
      <c r="Q2006" s="35">
        <f t="shared" si="191"/>
        <v>-8.063828756177149E-3</v>
      </c>
    </row>
    <row r="2007" spans="1:17" x14ac:dyDescent="0.4">
      <c r="A2007" s="87">
        <v>43454</v>
      </c>
      <c r="B2007">
        <v>65.697509999999994</v>
      </c>
      <c r="C2007" s="31">
        <f t="shared" si="186"/>
        <v>7.1671757422769988E-2</v>
      </c>
      <c r="D2007">
        <v>2467.42</v>
      </c>
      <c r="E2007" s="31">
        <f t="shared" si="187"/>
        <v>-2.0588306814405405E-2</v>
      </c>
      <c r="G2007">
        <v>22.379999000000002</v>
      </c>
      <c r="H2007" s="35">
        <f t="shared" si="188"/>
        <v>-1.5638874693426164E-2</v>
      </c>
      <c r="J2007">
        <v>81.748717999999997</v>
      </c>
      <c r="K2007" s="35">
        <f t="shared" si="189"/>
        <v>-2.1513267033741047E-2</v>
      </c>
      <c r="M2007">
        <v>17.690000999999999</v>
      </c>
      <c r="N2007" s="35">
        <f t="shared" si="190"/>
        <v>-4.1266362845315777E-2</v>
      </c>
      <c r="P2007">
        <v>102.121407</v>
      </c>
      <c r="Q2007" s="35">
        <f t="shared" si="191"/>
        <v>-7.8423615922174859E-3</v>
      </c>
    </row>
    <row r="2008" spans="1:17" x14ac:dyDescent="0.4">
      <c r="A2008" s="87">
        <v>43455</v>
      </c>
      <c r="B2008">
        <v>70.406165999999999</v>
      </c>
      <c r="C2008" s="31">
        <f t="shared" si="186"/>
        <v>-5.9002559520142064E-2</v>
      </c>
      <c r="D2008">
        <v>2416.62</v>
      </c>
      <c r="E2008" s="31">
        <f t="shared" si="187"/>
        <v>-2.7112247684782872E-2</v>
      </c>
      <c r="G2008">
        <v>22.030000999999999</v>
      </c>
      <c r="H2008" s="35">
        <f t="shared" si="188"/>
        <v>-7.7167495362346177E-3</v>
      </c>
      <c r="J2008">
        <v>79.990036000000003</v>
      </c>
      <c r="K2008" s="35">
        <f t="shared" si="189"/>
        <v>-1.9176488431634199E-2</v>
      </c>
      <c r="M2008">
        <v>16.959999</v>
      </c>
      <c r="N2008" s="35">
        <f t="shared" si="190"/>
        <v>-1.2382017239505723E-2</v>
      </c>
      <c r="P2008">
        <v>101.32053399999999</v>
      </c>
      <c r="Q2008" s="35">
        <f t="shared" si="191"/>
        <v>2.409886627719595E-3</v>
      </c>
    </row>
    <row r="2009" spans="1:17" x14ac:dyDescent="0.4">
      <c r="A2009" s="87">
        <v>43458</v>
      </c>
      <c r="B2009">
        <v>66.252021999999997</v>
      </c>
      <c r="C2009" s="31">
        <f t="shared" si="186"/>
        <v>7.2100123978102962E-2</v>
      </c>
      <c r="D2009">
        <v>2351.1</v>
      </c>
      <c r="E2009" s="31">
        <f t="shared" si="187"/>
        <v>4.9593807154098044E-2</v>
      </c>
      <c r="G2009">
        <v>21.860001</v>
      </c>
      <c r="H2009" s="35">
        <f t="shared" si="188"/>
        <v>6.4958825939669354E-2</v>
      </c>
      <c r="J2009">
        <v>78.456108</v>
      </c>
      <c r="K2009" s="35">
        <f t="shared" si="189"/>
        <v>4.6326322993233443E-2</v>
      </c>
      <c r="M2009">
        <v>16.75</v>
      </c>
      <c r="N2009" s="35">
        <f t="shared" si="190"/>
        <v>6.3880597014925392E-2</v>
      </c>
      <c r="P2009">
        <v>101.564705</v>
      </c>
      <c r="Q2009" s="35">
        <f t="shared" si="191"/>
        <v>7.8854164938498301E-3</v>
      </c>
    </row>
    <row r="2010" spans="1:17" x14ac:dyDescent="0.4">
      <c r="A2010" s="87">
        <v>43460</v>
      </c>
      <c r="B2010">
        <v>71.028801000000001</v>
      </c>
      <c r="C2010" s="31">
        <f t="shared" si="186"/>
        <v>9.0396429470913572E-3</v>
      </c>
      <c r="D2010">
        <v>2467.6999999999998</v>
      </c>
      <c r="E2010" s="31">
        <f t="shared" si="187"/>
        <v>8.5626291688617375E-3</v>
      </c>
      <c r="G2010">
        <v>23.280000999999999</v>
      </c>
      <c r="H2010" s="35">
        <f t="shared" si="188"/>
        <v>-6.4433846029472719E-3</v>
      </c>
      <c r="J2010">
        <v>82.090691000000007</v>
      </c>
      <c r="K2010" s="35">
        <f t="shared" si="189"/>
        <v>7.6172461503582331E-3</v>
      </c>
      <c r="M2010">
        <v>17.82</v>
      </c>
      <c r="N2010" s="35">
        <f t="shared" si="190"/>
        <v>5.0505050505050423E-3</v>
      </c>
      <c r="P2010">
        <v>102.365585</v>
      </c>
      <c r="Q2010" s="35">
        <f t="shared" si="191"/>
        <v>-1.2498819793781276E-2</v>
      </c>
    </row>
    <row r="2011" spans="1:17" x14ac:dyDescent="0.4">
      <c r="A2011" s="87">
        <v>43461</v>
      </c>
      <c r="B2011">
        <v>71.670876000000007</v>
      </c>
      <c r="C2011" s="31">
        <f t="shared" si="186"/>
        <v>-4.4793369066676606E-3</v>
      </c>
      <c r="D2011">
        <v>2488.83</v>
      </c>
      <c r="E2011" s="31">
        <f t="shared" si="187"/>
        <v>-1.2415472330372687E-3</v>
      </c>
      <c r="G2011">
        <v>23.129999000000002</v>
      </c>
      <c r="H2011" s="35">
        <f t="shared" si="188"/>
        <v>1.2970601511914726E-3</v>
      </c>
      <c r="J2011">
        <v>82.715996000000004</v>
      </c>
      <c r="K2011" s="35">
        <f t="shared" si="189"/>
        <v>-2.7168142906724962E-3</v>
      </c>
      <c r="M2011">
        <v>17.91</v>
      </c>
      <c r="N2011" s="35">
        <f t="shared" si="190"/>
        <v>-2.1775544388609746E-2</v>
      </c>
      <c r="P2011">
        <v>101.086136</v>
      </c>
      <c r="Q2011" s="35">
        <f t="shared" si="191"/>
        <v>8.2125703172589975E-3</v>
      </c>
    </row>
    <row r="2012" spans="1:17" x14ac:dyDescent="0.4">
      <c r="A2012" s="87">
        <v>43462</v>
      </c>
      <c r="B2012">
        <v>71.349838000000005</v>
      </c>
      <c r="C2012" s="31">
        <f t="shared" si="186"/>
        <v>1.0907971507937974E-2</v>
      </c>
      <c r="D2012">
        <v>2485.7399999999998</v>
      </c>
      <c r="E2012" s="31">
        <f t="shared" si="187"/>
        <v>8.4924408827955176E-3</v>
      </c>
      <c r="G2012">
        <v>23.16</v>
      </c>
      <c r="H2012" s="35">
        <f t="shared" si="188"/>
        <v>-1.1658074265975846E-2</v>
      </c>
      <c r="J2012">
        <v>82.491271999999995</v>
      </c>
      <c r="K2012" s="35">
        <f t="shared" si="189"/>
        <v>-4.0270805861738757E-3</v>
      </c>
      <c r="M2012">
        <v>17.52</v>
      </c>
      <c r="N2012" s="35">
        <f t="shared" si="190"/>
        <v>8.561643835616561E-3</v>
      </c>
      <c r="P2012">
        <v>101.916313</v>
      </c>
      <c r="Q2012" s="35">
        <f t="shared" si="191"/>
        <v>-9.5892401445052178E-5</v>
      </c>
    </row>
    <row r="2013" spans="1:17" x14ac:dyDescent="0.4">
      <c r="A2013" s="87">
        <v>43465</v>
      </c>
      <c r="B2013">
        <v>72.128119999999996</v>
      </c>
      <c r="C2013" s="31">
        <f t="shared" si="186"/>
        <v>-1.0790105162868408E-3</v>
      </c>
      <c r="D2013">
        <v>2506.85</v>
      </c>
      <c r="E2013" s="31">
        <f t="shared" si="187"/>
        <v>1.2685242435727271E-3</v>
      </c>
      <c r="G2013">
        <v>22.889999</v>
      </c>
      <c r="H2013" s="35">
        <f t="shared" si="188"/>
        <v>1.3106247842125255E-2</v>
      </c>
      <c r="J2013">
        <v>82.159073000000006</v>
      </c>
      <c r="K2013" s="35">
        <f t="shared" si="189"/>
        <v>-3.8055443979998185E-3</v>
      </c>
      <c r="M2013">
        <v>17.670000000000002</v>
      </c>
      <c r="N2013" s="35">
        <f t="shared" si="190"/>
        <v>7.9229767968307593E-3</v>
      </c>
      <c r="P2013">
        <v>101.90654000000001</v>
      </c>
      <c r="Q2013" s="35">
        <f t="shared" si="191"/>
        <v>5.2712024174306083E-3</v>
      </c>
    </row>
    <row r="2014" spans="1:17" x14ac:dyDescent="0.4">
      <c r="A2014" s="87">
        <v>43467</v>
      </c>
      <c r="B2014">
        <v>72.050292999999996</v>
      </c>
      <c r="C2014" s="31">
        <f t="shared" si="186"/>
        <v>-1.768826949808518E-2</v>
      </c>
      <c r="D2014">
        <v>2510.0300000000002</v>
      </c>
      <c r="E2014" s="31">
        <f t="shared" si="187"/>
        <v>-2.4756676215025447E-2</v>
      </c>
      <c r="G2014">
        <v>23.190000999999999</v>
      </c>
      <c r="H2014" s="35">
        <f t="shared" si="188"/>
        <v>-3.0185466572424914E-2</v>
      </c>
      <c r="J2014">
        <v>81.846412999999998</v>
      </c>
      <c r="K2014" s="35">
        <f t="shared" si="189"/>
        <v>-2.6739669092156821E-2</v>
      </c>
      <c r="M2014">
        <v>17.809999000000001</v>
      </c>
      <c r="N2014" s="35">
        <f t="shared" si="190"/>
        <v>-2.4143740827834954E-2</v>
      </c>
      <c r="P2014">
        <v>102.44371</v>
      </c>
      <c r="Q2014" s="35">
        <f t="shared" si="191"/>
        <v>-3.4320603968754555E-3</v>
      </c>
    </row>
    <row r="2015" spans="1:17" x14ac:dyDescent="0.4">
      <c r="A2015" s="87">
        <v>43468</v>
      </c>
      <c r="B2015">
        <v>70.775847999999996</v>
      </c>
      <c r="C2015" s="31">
        <f t="shared" si="186"/>
        <v>2.6116847091680283E-2</v>
      </c>
      <c r="D2015">
        <v>2447.89</v>
      </c>
      <c r="E2015" s="31">
        <f t="shared" si="187"/>
        <v>3.4335693188828002E-2</v>
      </c>
      <c r="G2015">
        <v>22.49</v>
      </c>
      <c r="H2015" s="35">
        <f t="shared" si="188"/>
        <v>2.6678523788350443E-2</v>
      </c>
      <c r="J2015">
        <v>79.657866999999996</v>
      </c>
      <c r="K2015" s="35">
        <f t="shared" si="189"/>
        <v>1.7784847289471085E-2</v>
      </c>
      <c r="M2015">
        <v>17.379999000000002</v>
      </c>
      <c r="N2015" s="35">
        <f t="shared" si="190"/>
        <v>4.3153051965077786E-2</v>
      </c>
      <c r="P2015">
        <v>102.092117</v>
      </c>
      <c r="Q2015" s="35">
        <f t="shared" si="191"/>
        <v>4.0658173441540088E-2</v>
      </c>
    </row>
    <row r="2016" spans="1:17" x14ac:dyDescent="0.4">
      <c r="A2016" s="87">
        <v>43469</v>
      </c>
      <c r="B2016">
        <v>72.624290000000002</v>
      </c>
      <c r="C2016" s="31">
        <f t="shared" si="186"/>
        <v>1.4333744261045382E-2</v>
      </c>
      <c r="D2016">
        <v>2531.94</v>
      </c>
      <c r="E2016" s="31">
        <f t="shared" si="187"/>
        <v>7.0104346864459663E-3</v>
      </c>
      <c r="G2016">
        <v>23.09</v>
      </c>
      <c r="H2016" s="35">
        <f t="shared" si="188"/>
        <v>5.023819835426592E-2</v>
      </c>
      <c r="J2016">
        <v>81.074569999999994</v>
      </c>
      <c r="K2016" s="35">
        <f t="shared" si="189"/>
        <v>1.0966336300026108E-2</v>
      </c>
      <c r="M2016">
        <v>18.129999000000002</v>
      </c>
      <c r="N2016" s="35">
        <f t="shared" si="190"/>
        <v>2.978494372779613E-2</v>
      </c>
      <c r="P2016">
        <v>106.24299600000001</v>
      </c>
      <c r="Q2016" s="35">
        <f t="shared" si="191"/>
        <v>2.9416621496629555E-3</v>
      </c>
    </row>
    <row r="2017" spans="1:17" x14ac:dyDescent="0.4">
      <c r="A2017" s="87">
        <v>43472</v>
      </c>
      <c r="B2017">
        <v>73.665267999999998</v>
      </c>
      <c r="C2017" s="31">
        <f t="shared" si="186"/>
        <v>1.3338674068218939E-2</v>
      </c>
      <c r="D2017">
        <v>2549.69</v>
      </c>
      <c r="E2017" s="31">
        <f t="shared" si="187"/>
        <v>9.695296290921562E-3</v>
      </c>
      <c r="G2017">
        <v>24.25</v>
      </c>
      <c r="H2017" s="35">
        <f t="shared" si="188"/>
        <v>1.8144371134020568E-2</v>
      </c>
      <c r="J2017">
        <v>81.963661000000002</v>
      </c>
      <c r="K2017" s="35">
        <f t="shared" si="189"/>
        <v>5.9602754933066387E-3</v>
      </c>
      <c r="M2017">
        <v>18.670000000000002</v>
      </c>
      <c r="N2017" s="35">
        <f t="shared" si="190"/>
        <v>1.0712426352436891E-2</v>
      </c>
      <c r="P2017">
        <v>106.555527</v>
      </c>
      <c r="Q2017" s="35">
        <f t="shared" si="191"/>
        <v>2.0348339134017884E-2</v>
      </c>
    </row>
    <row r="2018" spans="1:17" x14ac:dyDescent="0.4">
      <c r="A2018" s="87">
        <v>43473</v>
      </c>
      <c r="B2018">
        <v>74.647864999999996</v>
      </c>
      <c r="C2018" s="31">
        <f t="shared" si="186"/>
        <v>-1.824968470297143E-3</v>
      </c>
      <c r="D2018">
        <v>2574.41</v>
      </c>
      <c r="E2018" s="31">
        <f t="shared" si="187"/>
        <v>4.0980263439002263E-3</v>
      </c>
      <c r="G2018">
        <v>24.690000999999999</v>
      </c>
      <c r="H2018" s="35">
        <f t="shared" si="188"/>
        <v>9.7204937334753848E-3</v>
      </c>
      <c r="J2018">
        <v>82.452186999999995</v>
      </c>
      <c r="K2018" s="35">
        <f t="shared" si="189"/>
        <v>-4.5027550330472323E-3</v>
      </c>
      <c r="M2018">
        <v>18.870000999999998</v>
      </c>
      <c r="N2018" s="35">
        <f t="shared" si="190"/>
        <v>1.8547852753161113E-2</v>
      </c>
      <c r="P2018">
        <v>108.723755</v>
      </c>
      <c r="Q2018" s="35">
        <f t="shared" si="191"/>
        <v>7.0067760260855644E-3</v>
      </c>
    </row>
    <row r="2019" spans="1:17" x14ac:dyDescent="0.4">
      <c r="A2019" s="87">
        <v>43474</v>
      </c>
      <c r="B2019">
        <v>74.511634999999998</v>
      </c>
      <c r="C2019" s="31">
        <f t="shared" si="186"/>
        <v>-2.2195594016960088E-3</v>
      </c>
      <c r="D2019">
        <v>2584.96</v>
      </c>
      <c r="E2019" s="31">
        <f t="shared" si="187"/>
        <v>4.5184451596929302E-3</v>
      </c>
      <c r="G2019">
        <v>24.93</v>
      </c>
      <c r="H2019" s="35">
        <f t="shared" si="188"/>
        <v>-1.2033694344164114E-3</v>
      </c>
      <c r="J2019">
        <v>82.080924999999993</v>
      </c>
      <c r="K2019" s="35">
        <f t="shared" si="189"/>
        <v>-2.5949317700793392E-2</v>
      </c>
      <c r="M2019">
        <v>19.219999000000001</v>
      </c>
      <c r="N2019" s="35">
        <f t="shared" si="190"/>
        <v>-1.0404787221893752E-3</v>
      </c>
      <c r="P2019">
        <v>109.485558</v>
      </c>
      <c r="Q2019" s="35">
        <f t="shared" si="191"/>
        <v>4.817183285488651E-3</v>
      </c>
    </row>
    <row r="2020" spans="1:17" x14ac:dyDescent="0.4">
      <c r="A2020" s="87">
        <v>43475</v>
      </c>
      <c r="B2020">
        <v>74.346252000000007</v>
      </c>
      <c r="C2020" s="31">
        <f t="shared" si="186"/>
        <v>-4.9724362702239728E-3</v>
      </c>
      <c r="D2020">
        <v>2596.64</v>
      </c>
      <c r="E2020" s="31">
        <f t="shared" si="187"/>
        <v>-1.463429662947711E-4</v>
      </c>
      <c r="G2020">
        <v>24.9</v>
      </c>
      <c r="H2020" s="35">
        <f t="shared" si="188"/>
        <v>1.4859437751004057E-2</v>
      </c>
      <c r="J2020">
        <v>79.950980999999999</v>
      </c>
      <c r="K2020" s="35">
        <f t="shared" si="189"/>
        <v>8.7987413187588133E-3</v>
      </c>
      <c r="M2020">
        <v>19.200001</v>
      </c>
      <c r="N2020" s="35">
        <f t="shared" si="190"/>
        <v>2.4479113308379586E-2</v>
      </c>
      <c r="P2020">
        <v>110.01297</v>
      </c>
      <c r="Q2020" s="35">
        <f t="shared" si="191"/>
        <v>2.3082460186286003E-3</v>
      </c>
    </row>
    <row r="2021" spans="1:17" x14ac:dyDescent="0.4">
      <c r="A2021" s="87">
        <v>43476</v>
      </c>
      <c r="B2021">
        <v>73.976569999999995</v>
      </c>
      <c r="C2021" s="31">
        <f t="shared" si="186"/>
        <v>6.5768120906391865E-4</v>
      </c>
      <c r="D2021">
        <v>2596.2600000000002</v>
      </c>
      <c r="E2021" s="31">
        <f t="shared" si="187"/>
        <v>-5.2575628018765802E-3</v>
      </c>
      <c r="G2021">
        <v>25.27</v>
      </c>
      <c r="H2021" s="35">
        <f t="shared" si="188"/>
        <v>-1.1871824297585999E-2</v>
      </c>
      <c r="J2021">
        <v>80.654449</v>
      </c>
      <c r="K2021" s="35">
        <f t="shared" si="189"/>
        <v>8.4785155497122289E-4</v>
      </c>
      <c r="M2021">
        <v>19.670000000000002</v>
      </c>
      <c r="N2021" s="35">
        <f t="shared" si="190"/>
        <v>2.0335027961361522E-3</v>
      </c>
      <c r="P2021">
        <v>110.266907</v>
      </c>
      <c r="Q2021" s="35">
        <f t="shared" si="191"/>
        <v>3.80864042917246E-3</v>
      </c>
    </row>
    <row r="2022" spans="1:17" x14ac:dyDescent="0.4">
      <c r="A2022" s="87">
        <v>43479</v>
      </c>
      <c r="B2022">
        <v>74.025222999999997</v>
      </c>
      <c r="C2022" s="31">
        <f t="shared" si="186"/>
        <v>2.3524427613004235E-2</v>
      </c>
      <c r="D2022">
        <v>2582.61</v>
      </c>
      <c r="E2022" s="31">
        <f t="shared" si="187"/>
        <v>1.0721711756711255E-2</v>
      </c>
      <c r="G2022">
        <v>24.969999000000001</v>
      </c>
      <c r="H2022" s="35">
        <f t="shared" si="188"/>
        <v>8.8106531361894468E-3</v>
      </c>
      <c r="J2022">
        <v>80.722831999999997</v>
      </c>
      <c r="K2022" s="35">
        <f t="shared" si="189"/>
        <v>1.3314076988776606E-3</v>
      </c>
      <c r="M2022">
        <v>19.709999</v>
      </c>
      <c r="N2022" s="35">
        <f t="shared" si="190"/>
        <v>1.5221208281136194E-3</v>
      </c>
      <c r="P2022">
        <v>110.686874</v>
      </c>
      <c r="Q2022" s="35">
        <f t="shared" si="191"/>
        <v>4.9412905092974463E-3</v>
      </c>
    </row>
    <row r="2023" spans="1:17" x14ac:dyDescent="0.4">
      <c r="A2023" s="87">
        <v>43480</v>
      </c>
      <c r="B2023">
        <v>75.766623999999993</v>
      </c>
      <c r="C2023" s="31">
        <f t="shared" si="186"/>
        <v>-2.5677401173370877E-3</v>
      </c>
      <c r="D2023">
        <v>2610.3000000000002</v>
      </c>
      <c r="E2023" s="31">
        <f t="shared" si="187"/>
        <v>2.2219668237366307E-3</v>
      </c>
      <c r="G2023">
        <v>25.190000999999999</v>
      </c>
      <c r="H2023" s="35">
        <f t="shared" si="188"/>
        <v>6.3516869253003472E-3</v>
      </c>
      <c r="J2023">
        <v>80.830307000000005</v>
      </c>
      <c r="K2023" s="35">
        <f t="shared" si="189"/>
        <v>-1.2072204550707744E-4</v>
      </c>
      <c r="M2023">
        <v>19.739999999999998</v>
      </c>
      <c r="N2023" s="35">
        <f t="shared" si="190"/>
        <v>-6.5855623100302928E-3</v>
      </c>
      <c r="P2023">
        <v>111.23381000000001</v>
      </c>
      <c r="Q2023" s="35">
        <f t="shared" si="191"/>
        <v>-7.6389363989240932E-3</v>
      </c>
    </row>
    <row r="2024" spans="1:17" x14ac:dyDescent="0.4">
      <c r="A2024" s="87">
        <v>43481</v>
      </c>
      <c r="B2024">
        <v>75.572074999999998</v>
      </c>
      <c r="C2024" s="31">
        <f t="shared" si="186"/>
        <v>1.8666114434465489E-2</v>
      </c>
      <c r="D2024">
        <v>2616.1</v>
      </c>
      <c r="E2024" s="31">
        <f t="shared" si="187"/>
        <v>7.5914529261114361E-3</v>
      </c>
      <c r="G2024">
        <v>25.35</v>
      </c>
      <c r="H2024" s="35">
        <f t="shared" si="188"/>
        <v>6.311641025641021E-2</v>
      </c>
      <c r="J2024">
        <v>80.820549</v>
      </c>
      <c r="K2024" s="35">
        <f t="shared" si="189"/>
        <v>1.353939082992375E-2</v>
      </c>
      <c r="M2024">
        <v>19.610001</v>
      </c>
      <c r="N2024" s="35">
        <f t="shared" si="190"/>
        <v>2.1417642966973748E-2</v>
      </c>
      <c r="P2024">
        <v>110.384102</v>
      </c>
      <c r="Q2024" s="35">
        <f t="shared" si="191"/>
        <v>1.1502417259325968E-2</v>
      </c>
    </row>
    <row r="2025" spans="1:17" x14ac:dyDescent="0.4">
      <c r="A2025" s="87">
        <v>43482</v>
      </c>
      <c r="B2025">
        <v>76.982712000000006</v>
      </c>
      <c r="C2025" s="31">
        <f t="shared" si="186"/>
        <v>1.6681602487581847E-2</v>
      </c>
      <c r="D2025">
        <v>2635.96</v>
      </c>
      <c r="E2025" s="31">
        <f t="shared" si="187"/>
        <v>1.3183052853609311E-2</v>
      </c>
      <c r="G2025">
        <v>26.950001</v>
      </c>
      <c r="H2025" s="35">
        <f t="shared" si="188"/>
        <v>-1.3358107111016451E-2</v>
      </c>
      <c r="J2025">
        <v>81.914810000000003</v>
      </c>
      <c r="K2025" s="35">
        <f t="shared" si="189"/>
        <v>2.6836929732242516E-2</v>
      </c>
      <c r="M2025">
        <v>20.030000999999999</v>
      </c>
      <c r="N2025" s="35">
        <f t="shared" si="190"/>
        <v>2.2965500600823727E-2</v>
      </c>
      <c r="P2025">
        <v>111.653786</v>
      </c>
      <c r="Q2025" s="35">
        <f t="shared" si="191"/>
        <v>1.6270115551657159E-2</v>
      </c>
    </row>
    <row r="2026" spans="1:17" x14ac:dyDescent="0.4">
      <c r="A2026" s="87">
        <v>43483</v>
      </c>
      <c r="B2026">
        <v>78.266907000000003</v>
      </c>
      <c r="C2026" s="31">
        <f t="shared" si="186"/>
        <v>3.7289706618915987E-3</v>
      </c>
      <c r="D2026">
        <v>2670.71</v>
      </c>
      <c r="E2026" s="31">
        <f t="shared" si="187"/>
        <v>-1.4157284018107523E-2</v>
      </c>
      <c r="G2026">
        <v>26.59</v>
      </c>
      <c r="H2026" s="35">
        <f t="shared" si="188"/>
        <v>-3.4223392252726595E-2</v>
      </c>
      <c r="J2026">
        <v>84.113151999999999</v>
      </c>
      <c r="K2026" s="35">
        <f t="shared" si="189"/>
        <v>-5.8079621127501337E-3</v>
      </c>
      <c r="M2026">
        <v>20.49</v>
      </c>
      <c r="N2026" s="35">
        <f t="shared" si="190"/>
        <v>-4.8804294777930751E-4</v>
      </c>
      <c r="P2026">
        <v>113.470406</v>
      </c>
      <c r="Q2026" s="35">
        <f t="shared" si="191"/>
        <v>8.6069137709789438E-4</v>
      </c>
    </row>
    <row r="2027" spans="1:17" x14ac:dyDescent="0.4">
      <c r="A2027" s="87">
        <v>43487</v>
      </c>
      <c r="B2027">
        <v>78.558762000000002</v>
      </c>
      <c r="C2027" s="31">
        <f t="shared" si="186"/>
        <v>-3.0960009273058404E-3</v>
      </c>
      <c r="D2027">
        <v>2632.9</v>
      </c>
      <c r="E2027" s="31">
        <f t="shared" si="187"/>
        <v>2.202894147138033E-3</v>
      </c>
      <c r="G2027">
        <v>25.68</v>
      </c>
      <c r="H2027" s="35">
        <f t="shared" si="188"/>
        <v>-4.2834890965731866E-3</v>
      </c>
      <c r="J2027">
        <v>83.624626000000006</v>
      </c>
      <c r="K2027" s="35">
        <f t="shared" si="189"/>
        <v>1.1686150919227663E-3</v>
      </c>
      <c r="M2027">
        <v>20.48</v>
      </c>
      <c r="N2027" s="35">
        <f t="shared" si="190"/>
        <v>-9.7655761718750886E-3</v>
      </c>
      <c r="P2027">
        <v>113.56806899999999</v>
      </c>
      <c r="Q2027" s="35">
        <f t="shared" si="191"/>
        <v>1.4963871579079227E-2</v>
      </c>
    </row>
    <row r="2028" spans="1:17" x14ac:dyDescent="0.4">
      <c r="A2028" s="87">
        <v>43488</v>
      </c>
      <c r="B2028">
        <v>78.315544000000003</v>
      </c>
      <c r="C2028" s="31">
        <f t="shared" si="186"/>
        <v>-7.4525435206080032E-4</v>
      </c>
      <c r="D2028">
        <v>2638.7</v>
      </c>
      <c r="E2028" s="31">
        <f t="shared" si="187"/>
        <v>1.3756774169098834E-3</v>
      </c>
      <c r="G2028">
        <v>25.57</v>
      </c>
      <c r="H2028" s="35">
        <f t="shared" si="188"/>
        <v>1.7207665232694614E-2</v>
      </c>
      <c r="J2028">
        <v>83.722351000000003</v>
      </c>
      <c r="K2028" s="35">
        <f t="shared" si="189"/>
        <v>8.5188601547989875E-3</v>
      </c>
      <c r="M2028">
        <v>20.280000999999999</v>
      </c>
      <c r="N2028" s="35">
        <f t="shared" si="190"/>
        <v>2.2682395331242826E-2</v>
      </c>
      <c r="P2028">
        <v>115.267487</v>
      </c>
      <c r="Q2028" s="35">
        <f t="shared" si="191"/>
        <v>-3.1265850360735328E-2</v>
      </c>
    </row>
    <row r="2029" spans="1:17" x14ac:dyDescent="0.4">
      <c r="A2029" s="87">
        <v>43489</v>
      </c>
      <c r="B2029">
        <v>78.257178999999994</v>
      </c>
      <c r="C2029" s="31">
        <f t="shared" si="186"/>
        <v>2.1133268808476422E-3</v>
      </c>
      <c r="D2029">
        <v>2642.33</v>
      </c>
      <c r="E2029" s="31">
        <f t="shared" si="187"/>
        <v>8.4887201825662555E-3</v>
      </c>
      <c r="G2029">
        <v>26.01</v>
      </c>
      <c r="H2029" s="35">
        <f t="shared" si="188"/>
        <v>2.3836947327950785E-2</v>
      </c>
      <c r="J2029">
        <v>84.435569999999998</v>
      </c>
      <c r="K2029" s="35">
        <f t="shared" si="189"/>
        <v>1.4232852339363561E-2</v>
      </c>
      <c r="M2029">
        <v>20.74</v>
      </c>
      <c r="N2029" s="35">
        <f t="shared" si="190"/>
        <v>3.3751253616200599E-2</v>
      </c>
      <c r="P2029">
        <v>111.663551</v>
      </c>
      <c r="Q2029" s="35">
        <f t="shared" si="191"/>
        <v>1.810546934872239E-2</v>
      </c>
    </row>
    <row r="2030" spans="1:17" x14ac:dyDescent="0.4">
      <c r="A2030" s="87">
        <v>43490</v>
      </c>
      <c r="B2030">
        <v>78.422561999999999</v>
      </c>
      <c r="C2030" s="31">
        <f t="shared" si="186"/>
        <v>-3.5976253874490443E-3</v>
      </c>
      <c r="D2030">
        <v>2664.76</v>
      </c>
      <c r="E2030" s="31">
        <f t="shared" si="187"/>
        <v>-7.8468605052613768E-3</v>
      </c>
      <c r="G2030">
        <v>26.629999000000002</v>
      </c>
      <c r="H2030" s="35">
        <f t="shared" si="188"/>
        <v>1.05144953253659E-2</v>
      </c>
      <c r="J2030">
        <v>85.637328999999994</v>
      </c>
      <c r="K2030" s="35">
        <f t="shared" si="189"/>
        <v>-1.2550017761529411E-3</v>
      </c>
      <c r="M2030">
        <v>21.440000999999999</v>
      </c>
      <c r="N2030" s="35">
        <f t="shared" si="190"/>
        <v>-4.664225528720773E-3</v>
      </c>
      <c r="P2030">
        <v>113.685272</v>
      </c>
      <c r="Q2030" s="35">
        <f t="shared" si="191"/>
        <v>-7.7316963273831626E-4</v>
      </c>
    </row>
    <row r="2031" spans="1:17" x14ac:dyDescent="0.4">
      <c r="A2031" s="87">
        <v>43493</v>
      </c>
      <c r="B2031">
        <v>78.140427000000003</v>
      </c>
      <c r="C2031" s="31">
        <f t="shared" si="186"/>
        <v>-1.24516852205081E-3</v>
      </c>
      <c r="D2031">
        <v>2643.85</v>
      </c>
      <c r="E2031" s="31">
        <f t="shared" si="187"/>
        <v>-1.4562096941959299E-3</v>
      </c>
      <c r="G2031">
        <v>26.91</v>
      </c>
      <c r="H2031" s="35">
        <f t="shared" si="188"/>
        <v>-1.1148234856930497E-2</v>
      </c>
      <c r="J2031">
        <v>85.529854</v>
      </c>
      <c r="K2031" s="35">
        <f t="shared" si="189"/>
        <v>3.8841057766799978E-3</v>
      </c>
      <c r="M2031">
        <v>21.34</v>
      </c>
      <c r="N2031" s="35">
        <f t="shared" si="190"/>
        <v>-2.1087207122774149E-2</v>
      </c>
      <c r="P2031">
        <v>113.597374</v>
      </c>
      <c r="Q2031" s="35">
        <f t="shared" si="191"/>
        <v>2.4933762993500524E-3</v>
      </c>
    </row>
    <row r="2032" spans="1:17" x14ac:dyDescent="0.4">
      <c r="A2032" s="87">
        <v>43494</v>
      </c>
      <c r="B2032">
        <v>78.043128999999993</v>
      </c>
      <c r="C2032" s="31">
        <f t="shared" si="186"/>
        <v>1.3213744928141029E-2</v>
      </c>
      <c r="D2032">
        <v>2640</v>
      </c>
      <c r="E2032" s="31">
        <f t="shared" si="187"/>
        <v>1.5549242424242493E-2</v>
      </c>
      <c r="G2032">
        <v>26.610001</v>
      </c>
      <c r="H2032" s="35">
        <f t="shared" si="188"/>
        <v>2.5554301933321977E-2</v>
      </c>
      <c r="J2032">
        <v>85.862060999999997</v>
      </c>
      <c r="K2032" s="35">
        <f t="shared" si="189"/>
        <v>9.6720133470824185E-3</v>
      </c>
      <c r="M2032">
        <v>20.889999</v>
      </c>
      <c r="N2032" s="35">
        <f t="shared" si="190"/>
        <v>1.4361417633386275E-3</v>
      </c>
      <c r="P2032">
        <v>113.88061500000001</v>
      </c>
      <c r="Q2032" s="35">
        <f t="shared" si="191"/>
        <v>1.6037725121171846E-2</v>
      </c>
    </row>
    <row r="2033" spans="1:17" x14ac:dyDescent="0.4">
      <c r="A2033" s="87">
        <v>43495</v>
      </c>
      <c r="B2033">
        <v>79.074370999999999</v>
      </c>
      <c r="C2033" s="31">
        <f t="shared" si="186"/>
        <v>7.3819746223463623E-3</v>
      </c>
      <c r="D2033">
        <v>2681.05</v>
      </c>
      <c r="E2033" s="31">
        <f t="shared" si="187"/>
        <v>8.5973778929895849E-3</v>
      </c>
      <c r="G2033">
        <v>27.290001</v>
      </c>
      <c r="H2033" s="35">
        <f t="shared" si="188"/>
        <v>-4.3972515794337445E-3</v>
      </c>
      <c r="J2033">
        <v>86.692520000000002</v>
      </c>
      <c r="K2033" s="35">
        <f t="shared" si="189"/>
        <v>5.1844726626933948E-3</v>
      </c>
      <c r="M2033">
        <v>20.92</v>
      </c>
      <c r="N2033" s="35">
        <f t="shared" si="190"/>
        <v>-8.604206500956179E-3</v>
      </c>
      <c r="P2033">
        <v>115.70700100000001</v>
      </c>
      <c r="Q2033" s="35">
        <f t="shared" si="191"/>
        <v>4.6424416444774373E-3</v>
      </c>
    </row>
    <row r="2034" spans="1:17" x14ac:dyDescent="0.4">
      <c r="A2034" s="87">
        <v>43496</v>
      </c>
      <c r="B2034">
        <v>79.658096</v>
      </c>
      <c r="C2034" s="31">
        <f t="shared" si="186"/>
        <v>-4.5186493033929076E-3</v>
      </c>
      <c r="D2034">
        <v>2704.1</v>
      </c>
      <c r="E2034" s="31">
        <f t="shared" si="187"/>
        <v>8.9863540549546658E-4</v>
      </c>
      <c r="G2034">
        <v>27.17</v>
      </c>
      <c r="H2034" s="35">
        <f t="shared" si="188"/>
        <v>-1.0305520794994558E-2</v>
      </c>
      <c r="J2034">
        <v>87.141975000000002</v>
      </c>
      <c r="K2034" s="35">
        <f t="shared" si="189"/>
        <v>7.0634731425353965E-3</v>
      </c>
      <c r="M2034">
        <v>20.74</v>
      </c>
      <c r="N2034" s="35">
        <f t="shared" si="190"/>
        <v>-5.3038090646093019E-3</v>
      </c>
      <c r="P2034">
        <v>116.244164</v>
      </c>
      <c r="Q2034" s="35">
        <f t="shared" si="191"/>
        <v>-3.9657130658189425E-2</v>
      </c>
    </row>
    <row r="2035" spans="1:17" x14ac:dyDescent="0.4">
      <c r="A2035" s="87">
        <v>43497</v>
      </c>
      <c r="B2035">
        <v>79.298148999999995</v>
      </c>
      <c r="C2035" s="31">
        <f t="shared" si="186"/>
        <v>5.8886242098791976E-3</v>
      </c>
      <c r="D2035">
        <v>2706.53</v>
      </c>
      <c r="E2035" s="31">
        <f t="shared" si="187"/>
        <v>6.7762042172078967E-3</v>
      </c>
      <c r="G2035">
        <v>26.889999</v>
      </c>
      <c r="H2035" s="35">
        <f t="shared" si="188"/>
        <v>1.1528524043455739E-2</v>
      </c>
      <c r="J2035">
        <v>87.757499999999993</v>
      </c>
      <c r="K2035" s="35">
        <f t="shared" si="189"/>
        <v>1.4807406774349862E-2</v>
      </c>
      <c r="M2035">
        <v>20.629999000000002</v>
      </c>
      <c r="N2035" s="35">
        <f t="shared" si="190"/>
        <v>3.3932139308392008E-3</v>
      </c>
      <c r="P2035">
        <v>111.634254</v>
      </c>
      <c r="Q2035" s="35">
        <f t="shared" si="191"/>
        <v>-1.4173194546541184E-2</v>
      </c>
    </row>
    <row r="2036" spans="1:17" x14ac:dyDescent="0.4">
      <c r="A2036" s="87">
        <v>43500</v>
      </c>
      <c r="B2036">
        <v>79.765106000000003</v>
      </c>
      <c r="C2036" s="31">
        <f t="shared" si="186"/>
        <v>1.0611030843486869E-2</v>
      </c>
      <c r="D2036">
        <v>2724.87</v>
      </c>
      <c r="E2036" s="31">
        <f t="shared" si="187"/>
        <v>4.708481505539687E-3</v>
      </c>
      <c r="G2036">
        <v>27.200001</v>
      </c>
      <c r="H2036" s="35">
        <f t="shared" si="188"/>
        <v>1.3970550956964964E-2</v>
      </c>
      <c r="J2036">
        <v>89.056961000000001</v>
      </c>
      <c r="K2036" s="35">
        <f t="shared" si="189"/>
        <v>2.3148712653691395E-2</v>
      </c>
      <c r="M2036">
        <v>20.700001</v>
      </c>
      <c r="N2036" s="35">
        <f t="shared" si="190"/>
        <v>9.6617869728604488E-3</v>
      </c>
      <c r="P2036">
        <v>110.05204000000001</v>
      </c>
      <c r="Q2036" s="35">
        <f t="shared" si="191"/>
        <v>2.6535246416149939E-2</v>
      </c>
    </row>
    <row r="2037" spans="1:17" x14ac:dyDescent="0.4">
      <c r="A2037" s="87">
        <v>43501</v>
      </c>
      <c r="B2037">
        <v>80.611496000000002</v>
      </c>
      <c r="C2037" s="31">
        <f t="shared" si="186"/>
        <v>-1.810163652092548E-3</v>
      </c>
      <c r="D2037">
        <v>2737.7</v>
      </c>
      <c r="E2037" s="31">
        <f t="shared" si="187"/>
        <v>-2.2244950140627869E-3</v>
      </c>
      <c r="G2037">
        <v>27.58</v>
      </c>
      <c r="H2037" s="35">
        <f t="shared" si="188"/>
        <v>3.2632342277013567E-3</v>
      </c>
      <c r="J2037">
        <v>91.118515000000002</v>
      </c>
      <c r="K2037" s="35">
        <f t="shared" si="189"/>
        <v>1.1794309861173355E-3</v>
      </c>
      <c r="M2037">
        <v>20.9</v>
      </c>
      <c r="N2037" s="35">
        <f t="shared" si="190"/>
        <v>-8.6124880382773775E-3</v>
      </c>
      <c r="P2037">
        <v>112.97229799999999</v>
      </c>
      <c r="Q2037" s="35">
        <f t="shared" si="191"/>
        <v>-7.7807835687293938E-3</v>
      </c>
    </row>
    <row r="2038" spans="1:17" x14ac:dyDescent="0.4">
      <c r="A2038" s="87">
        <v>43502</v>
      </c>
      <c r="B2038">
        <v>80.465575999999999</v>
      </c>
      <c r="C2038" s="31">
        <f t="shared" si="186"/>
        <v>-3.8690458140757797E-3</v>
      </c>
      <c r="D2038">
        <v>2731.61</v>
      </c>
      <c r="E2038" s="31">
        <f t="shared" si="187"/>
        <v>-9.3571190616522654E-3</v>
      </c>
      <c r="G2038">
        <v>27.67</v>
      </c>
      <c r="H2038" s="35">
        <f t="shared" si="188"/>
        <v>1.0842428623056961E-3</v>
      </c>
      <c r="J2038">
        <v>91.225982999999999</v>
      </c>
      <c r="K2038" s="35">
        <f t="shared" si="189"/>
        <v>-9.8533331233055105E-3</v>
      </c>
      <c r="M2038">
        <v>20.719999000000001</v>
      </c>
      <c r="N2038" s="35">
        <f t="shared" si="190"/>
        <v>-1.6891796182036636E-2</v>
      </c>
      <c r="P2038">
        <v>112.09328499999999</v>
      </c>
      <c r="Q2038" s="35">
        <f t="shared" si="191"/>
        <v>-1.1065533497390086E-2</v>
      </c>
    </row>
    <row r="2039" spans="1:17" x14ac:dyDescent="0.4">
      <c r="A2039" s="87">
        <v>43503</v>
      </c>
      <c r="B2039">
        <v>80.154251000000002</v>
      </c>
      <c r="C2039" s="31">
        <f t="shared" si="186"/>
        <v>-3.6407301716294264E-4</v>
      </c>
      <c r="D2039">
        <v>2706.05</v>
      </c>
      <c r="E2039" s="31">
        <f t="shared" si="187"/>
        <v>6.7626244895693983E-4</v>
      </c>
      <c r="G2039">
        <v>27.700001</v>
      </c>
      <c r="H2039" s="35">
        <f t="shared" si="188"/>
        <v>0.15198551797886217</v>
      </c>
      <c r="J2039">
        <v>90.327102999999994</v>
      </c>
      <c r="K2039" s="35">
        <f t="shared" si="189"/>
        <v>0.15586812299294045</v>
      </c>
      <c r="M2039">
        <v>20.370000999999998</v>
      </c>
      <c r="N2039" s="35">
        <f t="shared" si="190"/>
        <v>1.8654834626665045E-2</v>
      </c>
      <c r="P2039">
        <v>110.852913</v>
      </c>
      <c r="Q2039" s="35">
        <f t="shared" si="191"/>
        <v>-5.6387241713710878E-3</v>
      </c>
    </row>
    <row r="2040" spans="1:17" x14ac:dyDescent="0.4">
      <c r="A2040" s="87">
        <v>43504</v>
      </c>
      <c r="B2040">
        <v>80.125068999999996</v>
      </c>
      <c r="C2040" s="31">
        <f t="shared" si="186"/>
        <v>1.6027181205922069E-2</v>
      </c>
      <c r="D2040">
        <v>2707.88</v>
      </c>
      <c r="E2040" s="31">
        <f t="shared" si="187"/>
        <v>7.0904175960532698E-4</v>
      </c>
      <c r="G2040">
        <v>31.91</v>
      </c>
      <c r="H2040" s="35">
        <f t="shared" si="188"/>
        <v>2.0996615481040433E-2</v>
      </c>
      <c r="J2040">
        <v>104.40621899999999</v>
      </c>
      <c r="K2040" s="35">
        <f t="shared" si="189"/>
        <v>1.0293256573155997E-3</v>
      </c>
      <c r="M2040">
        <v>20.75</v>
      </c>
      <c r="N2040" s="35">
        <f t="shared" si="190"/>
        <v>1.4458313253011379E-3</v>
      </c>
      <c r="P2040">
        <v>110.227844</v>
      </c>
      <c r="Q2040" s="35">
        <f t="shared" si="191"/>
        <v>-4.0758485669011874E-3</v>
      </c>
    </row>
    <row r="2041" spans="1:17" x14ac:dyDescent="0.4">
      <c r="A2041" s="87">
        <v>43507</v>
      </c>
      <c r="B2041">
        <v>81.409248000000005</v>
      </c>
      <c r="C2041" s="31">
        <f t="shared" si="186"/>
        <v>1.2308834986413206E-2</v>
      </c>
      <c r="D2041">
        <v>2709.8</v>
      </c>
      <c r="E2041" s="31">
        <f t="shared" si="187"/>
        <v>1.2890250202966948E-2</v>
      </c>
      <c r="G2041">
        <v>32.580002</v>
      </c>
      <c r="H2041" s="35">
        <f t="shared" si="188"/>
        <v>-1.8109329766155383E-2</v>
      </c>
      <c r="J2041">
        <v>104.513687</v>
      </c>
      <c r="K2041" s="35">
        <f t="shared" si="189"/>
        <v>-1.7014096919191181E-2</v>
      </c>
      <c r="M2041">
        <v>20.780000999999999</v>
      </c>
      <c r="N2041" s="35">
        <f t="shared" si="190"/>
        <v>6.8816069835607868E-2</v>
      </c>
      <c r="P2041">
        <v>109.778572</v>
      </c>
      <c r="Q2041" s="35">
        <f t="shared" si="191"/>
        <v>1.7081785323277841E-2</v>
      </c>
    </row>
    <row r="2042" spans="1:17" x14ac:dyDescent="0.4">
      <c r="A2042" s="87">
        <v>43508</v>
      </c>
      <c r="B2042">
        <v>82.411300999999995</v>
      </c>
      <c r="C2042" s="31">
        <f t="shared" si="186"/>
        <v>8.1454848043232587E-3</v>
      </c>
      <c r="D2042">
        <v>2744.73</v>
      </c>
      <c r="E2042" s="31">
        <f t="shared" si="187"/>
        <v>3.0239768574687425E-3</v>
      </c>
      <c r="G2042">
        <v>31.99</v>
      </c>
      <c r="H2042" s="35">
        <f t="shared" si="188"/>
        <v>1.7192904032510104E-2</v>
      </c>
      <c r="J2042">
        <v>102.73548099999999</v>
      </c>
      <c r="K2042" s="35">
        <f t="shared" si="189"/>
        <v>-7.6081212877174703E-3</v>
      </c>
      <c r="M2042">
        <v>22.209999</v>
      </c>
      <c r="N2042" s="35">
        <f t="shared" si="190"/>
        <v>-1.9360559178773544E-2</v>
      </c>
      <c r="P2042">
        <v>111.653786</v>
      </c>
      <c r="Q2042" s="35">
        <f t="shared" si="191"/>
        <v>-1.7669665048348569E-2</v>
      </c>
    </row>
    <row r="2043" spans="1:17" x14ac:dyDescent="0.4">
      <c r="A2043" s="87">
        <v>43509</v>
      </c>
      <c r="B2043">
        <v>83.082581000000005</v>
      </c>
      <c r="C2043" s="31">
        <f t="shared" si="186"/>
        <v>-8.43092488905706E-3</v>
      </c>
      <c r="D2043">
        <v>2753.03</v>
      </c>
      <c r="E2043" s="31">
        <f t="shared" si="187"/>
        <v>-2.6516238471793554E-3</v>
      </c>
      <c r="G2043">
        <v>32.540000999999997</v>
      </c>
      <c r="H2043" s="35">
        <f t="shared" si="188"/>
        <v>9.2193912348068705E-3</v>
      </c>
      <c r="J2043">
        <v>101.953857</v>
      </c>
      <c r="K2043" s="35">
        <f t="shared" si="189"/>
        <v>-3.7373966146272784E-3</v>
      </c>
      <c r="M2043">
        <v>21.780000999999999</v>
      </c>
      <c r="N2043" s="35">
        <f t="shared" si="190"/>
        <v>2.2956380947824423E-3</v>
      </c>
      <c r="P2043">
        <v>109.68090100000001</v>
      </c>
      <c r="Q2043" s="35">
        <f t="shared" si="191"/>
        <v>-8.1033160002943402E-3</v>
      </c>
    </row>
    <row r="2044" spans="1:17" x14ac:dyDescent="0.4">
      <c r="A2044" s="87">
        <v>43510</v>
      </c>
      <c r="B2044">
        <v>82.382118000000006</v>
      </c>
      <c r="C2044" s="31">
        <f t="shared" si="186"/>
        <v>8.2664541351072252E-3</v>
      </c>
      <c r="D2044">
        <v>2745.73</v>
      </c>
      <c r="E2044" s="31">
        <f t="shared" si="187"/>
        <v>1.0878709851296338E-2</v>
      </c>
      <c r="G2044">
        <v>32.840000000000003</v>
      </c>
      <c r="H2044" s="35">
        <f t="shared" si="188"/>
        <v>4.5676613885503505E-3</v>
      </c>
      <c r="J2044">
        <v>101.57281500000001</v>
      </c>
      <c r="K2044" s="35">
        <f t="shared" si="189"/>
        <v>6.6371696009409247E-3</v>
      </c>
      <c r="M2044">
        <v>21.83</v>
      </c>
      <c r="N2044" s="35">
        <f t="shared" si="190"/>
        <v>-3.069170865781027E-2</v>
      </c>
      <c r="P2044">
        <v>108.79212200000001</v>
      </c>
      <c r="Q2044" s="35">
        <f t="shared" si="191"/>
        <v>1.2658278694113423E-2</v>
      </c>
    </row>
    <row r="2045" spans="1:17" x14ac:dyDescent="0.4">
      <c r="A2045" s="87">
        <v>43511</v>
      </c>
      <c r="B2045">
        <v>83.063125999999997</v>
      </c>
      <c r="C2045" s="31">
        <f t="shared" si="186"/>
        <v>-9.4870616836644269E-3</v>
      </c>
      <c r="D2045">
        <v>2775.6</v>
      </c>
      <c r="E2045" s="31">
        <f t="shared" si="187"/>
        <v>1.4987750396311822E-3</v>
      </c>
      <c r="G2045">
        <v>32.990001999999997</v>
      </c>
      <c r="H2045" s="35">
        <f t="shared" si="188"/>
        <v>1.9399786638388296E-2</v>
      </c>
      <c r="J2045">
        <v>102.246971</v>
      </c>
      <c r="K2045" s="35">
        <f t="shared" si="189"/>
        <v>-1.5289059271986361E-3</v>
      </c>
      <c r="M2045">
        <v>21.16</v>
      </c>
      <c r="N2045" s="35">
        <f t="shared" si="190"/>
        <v>9.4518431001890512E-3</v>
      </c>
      <c r="P2045">
        <v>110.16924299999999</v>
      </c>
      <c r="Q2045" s="35">
        <f t="shared" si="191"/>
        <v>1.551415761293749E-2</v>
      </c>
    </row>
    <row r="2046" spans="1:17" x14ac:dyDescent="0.4">
      <c r="A2046" s="87">
        <v>43515</v>
      </c>
      <c r="B2046">
        <v>82.275101000000006</v>
      </c>
      <c r="C2046" s="31">
        <f t="shared" si="186"/>
        <v>3.1927034644416773E-3</v>
      </c>
      <c r="D2046">
        <v>2779.76</v>
      </c>
      <c r="E2046" s="31">
        <f t="shared" si="187"/>
        <v>1.7771318387197453E-3</v>
      </c>
      <c r="G2046">
        <v>33.630001</v>
      </c>
      <c r="H2046" s="35">
        <f t="shared" si="188"/>
        <v>2.9735057099759478E-3</v>
      </c>
      <c r="J2046">
        <v>102.09064499999999</v>
      </c>
      <c r="K2046" s="35">
        <f t="shared" si="189"/>
        <v>-7.560594802785198E-3</v>
      </c>
      <c r="M2046">
        <v>21.360001</v>
      </c>
      <c r="N2046" s="35">
        <f t="shared" si="190"/>
        <v>-3.7453181767174003E-3</v>
      </c>
      <c r="P2046">
        <v>111.878426</v>
      </c>
      <c r="Q2046" s="35">
        <f t="shared" si="191"/>
        <v>5.8489650185102934E-3</v>
      </c>
    </row>
    <row r="2047" spans="1:17" x14ac:dyDescent="0.4">
      <c r="A2047" s="87">
        <v>43516</v>
      </c>
      <c r="B2047">
        <v>82.537780999999995</v>
      </c>
      <c r="C2047" s="31">
        <f t="shared" si="186"/>
        <v>-1.0490468601282095E-2</v>
      </c>
      <c r="D2047">
        <v>2784.7</v>
      </c>
      <c r="E2047" s="31">
        <f t="shared" si="187"/>
        <v>-3.526412180845229E-3</v>
      </c>
      <c r="G2047">
        <v>33.729999999999997</v>
      </c>
      <c r="H2047" s="35">
        <f t="shared" si="188"/>
        <v>-3.5576341535724868E-3</v>
      </c>
      <c r="J2047">
        <v>101.31877900000001</v>
      </c>
      <c r="K2047" s="35">
        <f t="shared" si="189"/>
        <v>1.070394857403475E-2</v>
      </c>
      <c r="M2047">
        <v>21.280000999999999</v>
      </c>
      <c r="N2047" s="35">
        <f t="shared" si="190"/>
        <v>6.5789000667811574E-3</v>
      </c>
      <c r="P2047">
        <v>112.532799</v>
      </c>
      <c r="Q2047" s="35">
        <f t="shared" si="191"/>
        <v>-9.5471721093501143E-4</v>
      </c>
    </row>
    <row r="2048" spans="1:17" x14ac:dyDescent="0.4">
      <c r="A2048" s="87">
        <v>43517</v>
      </c>
      <c r="B2048">
        <v>81.671920999999998</v>
      </c>
      <c r="C2048" s="31">
        <f t="shared" si="186"/>
        <v>9.6487506397700765E-3</v>
      </c>
      <c r="D2048">
        <v>2774.88</v>
      </c>
      <c r="E2048" s="31">
        <f t="shared" si="187"/>
        <v>6.4110880470506703E-3</v>
      </c>
      <c r="G2048">
        <v>33.610000999999997</v>
      </c>
      <c r="H2048" s="35">
        <f t="shared" si="188"/>
        <v>5.0579587903017221E-3</v>
      </c>
      <c r="J2048">
        <v>102.40329</v>
      </c>
      <c r="K2048" s="35">
        <f t="shared" si="189"/>
        <v>4.1980389497252189E-3</v>
      </c>
      <c r="M2048">
        <v>21.42</v>
      </c>
      <c r="N2048" s="35">
        <f t="shared" si="190"/>
        <v>1.2138188608776751E-2</v>
      </c>
      <c r="P2048">
        <v>112.42536200000001</v>
      </c>
      <c r="Q2048" s="35">
        <f t="shared" si="191"/>
        <v>6.8630065874281639E-3</v>
      </c>
    </row>
    <row r="2049" spans="1:17" x14ac:dyDescent="0.4">
      <c r="A2049" s="87">
        <v>43518</v>
      </c>
      <c r="B2049">
        <v>82.459952999999999</v>
      </c>
      <c r="C2049" s="31">
        <f t="shared" si="186"/>
        <v>4.8370752770135672E-3</v>
      </c>
      <c r="D2049">
        <v>2792.67</v>
      </c>
      <c r="E2049" s="31">
        <f t="shared" si="187"/>
        <v>1.2317960947767028E-3</v>
      </c>
      <c r="G2049">
        <v>33.779998999999997</v>
      </c>
      <c r="H2049" s="35">
        <f t="shared" si="188"/>
        <v>1.1545263811286765E-2</v>
      </c>
      <c r="J2049">
        <v>102.83318300000001</v>
      </c>
      <c r="K2049" s="35">
        <f t="shared" si="189"/>
        <v>3.8015938882290598E-4</v>
      </c>
      <c r="M2049">
        <v>21.68</v>
      </c>
      <c r="N2049" s="35">
        <f t="shared" si="190"/>
        <v>5.5350092250922491E-3</v>
      </c>
      <c r="P2049">
        <v>113.196938</v>
      </c>
      <c r="Q2049" s="35">
        <f t="shared" si="191"/>
        <v>3.028472377936587E-2</v>
      </c>
    </row>
    <row r="2050" spans="1:17" x14ac:dyDescent="0.4">
      <c r="A2050" s="87">
        <v>43521</v>
      </c>
      <c r="B2050">
        <v>82.858817999999999</v>
      </c>
      <c r="C2050" s="31">
        <f t="shared" si="186"/>
        <v>7.3969194202118142E-3</v>
      </c>
      <c r="D2050">
        <v>2796.11</v>
      </c>
      <c r="E2050" s="31">
        <f t="shared" si="187"/>
        <v>-7.9038378318450854E-4</v>
      </c>
      <c r="G2050">
        <v>34.169998</v>
      </c>
      <c r="H2050" s="35">
        <f t="shared" si="188"/>
        <v>-1.2291425946235047E-2</v>
      </c>
      <c r="J2050">
        <v>102.872276</v>
      </c>
      <c r="K2050" s="35">
        <f t="shared" si="189"/>
        <v>-5.6987171159695812E-4</v>
      </c>
      <c r="M2050">
        <v>21.799999</v>
      </c>
      <c r="N2050" s="35">
        <f t="shared" si="190"/>
        <v>-3.6697249389781301E-3</v>
      </c>
      <c r="P2050">
        <v>116.62507600000001</v>
      </c>
      <c r="Q2050" s="35">
        <f t="shared" si="191"/>
        <v>2.2946128669618118E-2</v>
      </c>
    </row>
    <row r="2051" spans="1:17" x14ac:dyDescent="0.4">
      <c r="A2051" s="87">
        <v>43522</v>
      </c>
      <c r="B2051">
        <v>83.471717999999996</v>
      </c>
      <c r="C2051" s="31">
        <f t="shared" ref="C2051:C2114" si="192">(B2052-B2051)/B2051</f>
        <v>4.3123827881440049E-3</v>
      </c>
      <c r="D2051">
        <v>2793.9</v>
      </c>
      <c r="E2051" s="31">
        <f t="shared" ref="E2051:E2114" si="193">(D2052-D2051)/D2051</f>
        <v>-5.4404237803786165E-4</v>
      </c>
      <c r="G2051">
        <v>33.75</v>
      </c>
      <c r="H2051" s="35">
        <f t="shared" ref="H2051:H2114" si="194">(G2052-G2051)/G2051</f>
        <v>9.48148148148149E-3</v>
      </c>
      <c r="J2051">
        <v>102.813652</v>
      </c>
      <c r="K2051" s="35">
        <f t="shared" ref="K2051:K2114" si="195">(J2052-J2051)/J2051</f>
        <v>-2.4706932888640966E-3</v>
      </c>
      <c r="M2051">
        <v>21.719999000000001</v>
      </c>
      <c r="N2051" s="35">
        <f t="shared" ref="N2051:N2114" si="196">(M2052-M2051)/M2051</f>
        <v>3.6832460259321291E-2</v>
      </c>
      <c r="P2051">
        <v>119.30117</v>
      </c>
      <c r="Q2051" s="35">
        <f t="shared" ref="Q2051:Q2114" si="197">(P2052-P2051)/P2051</f>
        <v>-6.7948872588592156E-3</v>
      </c>
    </row>
    <row r="2052" spans="1:17" x14ac:dyDescent="0.4">
      <c r="A2052" s="87">
        <v>43523</v>
      </c>
      <c r="B2052">
        <v>83.831680000000006</v>
      </c>
      <c r="C2052" s="31">
        <f t="shared" si="192"/>
        <v>-5.1061245581622665E-3</v>
      </c>
      <c r="D2052">
        <v>2792.38</v>
      </c>
      <c r="E2052" s="31">
        <f t="shared" si="193"/>
        <v>-2.8255466662847921E-3</v>
      </c>
      <c r="G2052">
        <v>34.07</v>
      </c>
      <c r="H2052" s="35">
        <f t="shared" si="194"/>
        <v>-1.2914558262400946E-2</v>
      </c>
      <c r="J2052">
        <v>102.559631</v>
      </c>
      <c r="K2052" s="35">
        <f t="shared" si="195"/>
        <v>-1.9243682731268783E-2</v>
      </c>
      <c r="M2052">
        <v>22.52</v>
      </c>
      <c r="N2052" s="35">
        <f t="shared" si="196"/>
        <v>1.3321047957371274E-3</v>
      </c>
      <c r="P2052">
        <v>118.490532</v>
      </c>
      <c r="Q2052" s="35">
        <f t="shared" si="197"/>
        <v>6.5940289642715095E-4</v>
      </c>
    </row>
    <row r="2053" spans="1:17" x14ac:dyDescent="0.4">
      <c r="A2053" s="87">
        <v>43524</v>
      </c>
      <c r="B2053">
        <v>83.403625000000005</v>
      </c>
      <c r="C2053" s="31">
        <f t="shared" si="192"/>
        <v>1.929604378706555E-2</v>
      </c>
      <c r="D2053">
        <v>2784.49</v>
      </c>
      <c r="E2053" s="31">
        <f t="shared" si="193"/>
        <v>6.8953381050031693E-3</v>
      </c>
      <c r="G2053">
        <v>33.630001</v>
      </c>
      <c r="H2053" s="35">
        <f t="shared" si="194"/>
        <v>1.6949152038383833E-2</v>
      </c>
      <c r="J2053">
        <v>100.586006</v>
      </c>
      <c r="K2053" s="35">
        <f t="shared" si="195"/>
        <v>2.1078190538751478E-2</v>
      </c>
      <c r="M2053">
        <v>22.549999</v>
      </c>
      <c r="N2053" s="35">
        <f t="shared" si="196"/>
        <v>1.3747317682807915E-2</v>
      </c>
      <c r="P2053">
        <v>118.568665</v>
      </c>
      <c r="Q2053" s="35">
        <f t="shared" si="197"/>
        <v>1.4579855478679892E-2</v>
      </c>
    </row>
    <row r="2054" spans="1:17" x14ac:dyDescent="0.4">
      <c r="A2054" s="87">
        <v>43525</v>
      </c>
      <c r="B2054">
        <v>85.012985</v>
      </c>
      <c r="C2054" s="31">
        <f t="shared" si="192"/>
        <v>-1.7439382936618442E-2</v>
      </c>
      <c r="D2054">
        <v>2803.69</v>
      </c>
      <c r="E2054" s="31">
        <f t="shared" si="193"/>
        <v>-3.8806002090103074E-3</v>
      </c>
      <c r="G2054">
        <v>34.200001</v>
      </c>
      <c r="H2054" s="35">
        <f t="shared" si="194"/>
        <v>-1.4619590215801362E-3</v>
      </c>
      <c r="J2054">
        <v>102.706177</v>
      </c>
      <c r="K2054" s="35">
        <f t="shared" si="195"/>
        <v>-1.3223021629945394E-2</v>
      </c>
      <c r="M2054">
        <v>22.860001</v>
      </c>
      <c r="N2054" s="35">
        <f t="shared" si="196"/>
        <v>-2.5809316456285408E-2</v>
      </c>
      <c r="P2054">
        <v>120.29737900000001</v>
      </c>
      <c r="Q2054" s="35">
        <f t="shared" si="197"/>
        <v>-7.5504803807903706E-3</v>
      </c>
    </row>
    <row r="2055" spans="1:17" x14ac:dyDescent="0.4">
      <c r="A2055" s="87">
        <v>43528</v>
      </c>
      <c r="B2055">
        <v>83.530411000000001</v>
      </c>
      <c r="C2055" s="31">
        <f t="shared" si="192"/>
        <v>-2.3352093885901687E-3</v>
      </c>
      <c r="D2055">
        <v>2792.81</v>
      </c>
      <c r="E2055" s="31">
        <f t="shared" si="193"/>
        <v>-1.131476899610018E-3</v>
      </c>
      <c r="G2055">
        <v>34.150002000000001</v>
      </c>
      <c r="H2055" s="35">
        <f t="shared" si="194"/>
        <v>-2.4011711624497129E-2</v>
      </c>
      <c r="J2055">
        <v>101.348091</v>
      </c>
      <c r="K2055" s="35">
        <f t="shared" si="195"/>
        <v>-3.1813722075928691E-3</v>
      </c>
      <c r="M2055">
        <v>22.27</v>
      </c>
      <c r="N2055" s="35">
        <f t="shared" si="196"/>
        <v>1.796093399191813E-3</v>
      </c>
      <c r="P2055">
        <v>119.389076</v>
      </c>
      <c r="Q2055" s="35">
        <f t="shared" si="197"/>
        <v>2.2905613240527469E-3</v>
      </c>
    </row>
    <row r="2056" spans="1:17" x14ac:dyDescent="0.4">
      <c r="A2056" s="87">
        <v>43529</v>
      </c>
      <c r="B2056">
        <v>83.335350000000005</v>
      </c>
      <c r="C2056" s="31">
        <f t="shared" si="192"/>
        <v>-3.6284241921346644E-3</v>
      </c>
      <c r="D2056">
        <v>2789.65</v>
      </c>
      <c r="E2056" s="31">
        <f t="shared" si="193"/>
        <v>-6.5241159285215969E-3</v>
      </c>
      <c r="G2056">
        <v>33.330002</v>
      </c>
      <c r="H2056" s="35">
        <f t="shared" si="194"/>
        <v>-1.5901679213820651E-2</v>
      </c>
      <c r="J2056">
        <v>101.025665</v>
      </c>
      <c r="K2056" s="35">
        <f t="shared" si="195"/>
        <v>-1.2989481435237369E-2</v>
      </c>
      <c r="M2056">
        <v>22.309999000000001</v>
      </c>
      <c r="N2056" s="35">
        <f t="shared" si="196"/>
        <v>-2.4652578424588886E-2</v>
      </c>
      <c r="P2056">
        <v>119.662544</v>
      </c>
      <c r="Q2056" s="35">
        <f t="shared" si="197"/>
        <v>5.1419849472696929E-3</v>
      </c>
    </row>
    <row r="2057" spans="1:17" x14ac:dyDescent="0.4">
      <c r="A2057" s="87">
        <v>43530</v>
      </c>
      <c r="B2057">
        <v>83.032973999999996</v>
      </c>
      <c r="C2057" s="31">
        <f t="shared" si="192"/>
        <v>1.5271162032567977E-3</v>
      </c>
      <c r="D2057">
        <v>2771.45</v>
      </c>
      <c r="E2057" s="31">
        <f t="shared" si="193"/>
        <v>-8.125710368218797E-3</v>
      </c>
      <c r="G2057">
        <v>32.799999</v>
      </c>
      <c r="H2057" s="35">
        <f t="shared" si="194"/>
        <v>-2.1341159187231321E-3</v>
      </c>
      <c r="J2057">
        <v>99.713393999999994</v>
      </c>
      <c r="K2057" s="35">
        <f t="shared" si="195"/>
        <v>-5.0089359108565698E-3</v>
      </c>
      <c r="M2057">
        <v>21.76</v>
      </c>
      <c r="N2057" s="35">
        <f t="shared" si="196"/>
        <v>-5.0551470588236658E-3</v>
      </c>
      <c r="P2057">
        <v>120.27784699999999</v>
      </c>
      <c r="Q2057" s="35">
        <f t="shared" si="197"/>
        <v>-2.02192096105611E-2</v>
      </c>
    </row>
    <row r="2058" spans="1:17" x14ac:dyDescent="0.4">
      <c r="A2058" s="87">
        <v>43531</v>
      </c>
      <c r="B2058">
        <v>83.159774999999996</v>
      </c>
      <c r="C2058" s="31">
        <f t="shared" si="192"/>
        <v>-5.3952767428722941E-3</v>
      </c>
      <c r="D2058">
        <v>2748.93</v>
      </c>
      <c r="E2058" s="31">
        <f t="shared" si="193"/>
        <v>-2.1317385309919399E-3</v>
      </c>
      <c r="G2058">
        <v>32.729999999999997</v>
      </c>
      <c r="H2058" s="35">
        <f t="shared" si="194"/>
        <v>-8.2493431102961656E-3</v>
      </c>
      <c r="J2058">
        <v>99.213936000000004</v>
      </c>
      <c r="K2058" s="35">
        <f t="shared" si="195"/>
        <v>-3.4545852510074661E-3</v>
      </c>
      <c r="M2058">
        <v>21.65</v>
      </c>
      <c r="N2058" s="35">
        <f t="shared" si="196"/>
        <v>-8.3141339491915565E-3</v>
      </c>
      <c r="P2058">
        <v>117.845924</v>
      </c>
      <c r="Q2058" s="35">
        <f t="shared" si="197"/>
        <v>-1.6409748715619493E-2</v>
      </c>
    </row>
    <row r="2059" spans="1:17" x14ac:dyDescent="0.4">
      <c r="A2059" s="87">
        <v>43532</v>
      </c>
      <c r="B2059">
        <v>82.711105000000003</v>
      </c>
      <c r="C2059" s="31">
        <f t="shared" si="192"/>
        <v>1.202828809988693E-2</v>
      </c>
      <c r="D2059">
        <v>2743.07</v>
      </c>
      <c r="E2059" s="31">
        <f t="shared" si="193"/>
        <v>1.4666049353461639E-2</v>
      </c>
      <c r="G2059">
        <v>32.459999000000003</v>
      </c>
      <c r="H2059" s="35">
        <f t="shared" si="194"/>
        <v>5.5452866773039551E-3</v>
      </c>
      <c r="J2059">
        <v>98.871193000000005</v>
      </c>
      <c r="K2059" s="35">
        <f t="shared" si="195"/>
        <v>1.8026898896627942E-2</v>
      </c>
      <c r="M2059">
        <v>21.469999000000001</v>
      </c>
      <c r="N2059" s="35">
        <f t="shared" si="196"/>
        <v>2.6083000749091659E-2</v>
      </c>
      <c r="P2059">
        <v>115.912102</v>
      </c>
      <c r="Q2059" s="35">
        <f t="shared" si="197"/>
        <v>1.0195466906466714E-2</v>
      </c>
    </row>
    <row r="2060" spans="1:17" x14ac:dyDescent="0.4">
      <c r="A2060" s="87">
        <v>43535</v>
      </c>
      <c r="B2060">
        <v>83.705978000000002</v>
      </c>
      <c r="C2060" s="31">
        <f t="shared" si="192"/>
        <v>-4.5441318420531051E-3</v>
      </c>
      <c r="D2060">
        <v>2783.3</v>
      </c>
      <c r="E2060" s="31">
        <f t="shared" si="193"/>
        <v>2.9533287823805552E-3</v>
      </c>
      <c r="G2060">
        <v>32.639999000000003</v>
      </c>
      <c r="H2060" s="35">
        <f t="shared" si="194"/>
        <v>4.5956496506018123E-3</v>
      </c>
      <c r="J2060">
        <v>100.65353399999999</v>
      </c>
      <c r="K2060" s="35">
        <f t="shared" si="195"/>
        <v>2.0430777919830329E-3</v>
      </c>
      <c r="M2060">
        <v>22.030000999999999</v>
      </c>
      <c r="N2060" s="35">
        <f t="shared" si="196"/>
        <v>-9.0785742588028184E-3</v>
      </c>
      <c r="P2060">
        <v>117.09388</v>
      </c>
      <c r="Q2060" s="35">
        <f t="shared" si="197"/>
        <v>-4.5875241302107397E-3</v>
      </c>
    </row>
    <row r="2061" spans="1:17" x14ac:dyDescent="0.4">
      <c r="A2061" s="87">
        <v>43536</v>
      </c>
      <c r="B2061">
        <v>83.325607000000005</v>
      </c>
      <c r="C2061" s="31">
        <f t="shared" si="192"/>
        <v>5.8525106213747138E-3</v>
      </c>
      <c r="D2061">
        <v>2791.52</v>
      </c>
      <c r="E2061" s="31">
        <f t="shared" si="193"/>
        <v>6.9496188456468488E-3</v>
      </c>
      <c r="G2061">
        <v>32.790000999999997</v>
      </c>
      <c r="H2061" s="35">
        <f t="shared" si="194"/>
        <v>3.0491002424803406E-4</v>
      </c>
      <c r="J2061">
        <v>100.859177</v>
      </c>
      <c r="K2061" s="35">
        <f t="shared" si="195"/>
        <v>4.7579309515879929E-3</v>
      </c>
      <c r="M2061">
        <v>21.83</v>
      </c>
      <c r="N2061" s="35">
        <f t="shared" si="196"/>
        <v>1.1452130096197893E-2</v>
      </c>
      <c r="P2061">
        <v>116.556709</v>
      </c>
      <c r="Q2061" s="35">
        <f t="shared" si="197"/>
        <v>-2.7903447411165364E-2</v>
      </c>
    </row>
    <row r="2062" spans="1:17" x14ac:dyDescent="0.4">
      <c r="A2062" s="87">
        <v>43537</v>
      </c>
      <c r="B2062">
        <v>83.813271</v>
      </c>
      <c r="C2062" s="31">
        <f t="shared" si="192"/>
        <v>1.0939341575154546E-2</v>
      </c>
      <c r="D2062">
        <v>2810.92</v>
      </c>
      <c r="E2062" s="31">
        <f t="shared" si="193"/>
        <v>-8.6804320293713605E-4</v>
      </c>
      <c r="G2062">
        <v>32.799999</v>
      </c>
      <c r="H2062" s="35">
        <f t="shared" si="194"/>
        <v>-1.5243598025719354E-3</v>
      </c>
      <c r="J2062">
        <v>101.33905799999999</v>
      </c>
      <c r="K2062" s="35">
        <f t="shared" si="195"/>
        <v>2.4158503624535791E-3</v>
      </c>
      <c r="M2062">
        <v>22.08</v>
      </c>
      <c r="N2062" s="35">
        <f t="shared" si="196"/>
        <v>1.222826086956536E-2</v>
      </c>
      <c r="P2062">
        <v>113.30437499999999</v>
      </c>
      <c r="Q2062" s="35">
        <f t="shared" si="197"/>
        <v>3.741053247061301E-2</v>
      </c>
    </row>
    <row r="2063" spans="1:17" x14ac:dyDescent="0.4">
      <c r="A2063" s="87">
        <v>43538</v>
      </c>
      <c r="B2063">
        <v>84.730132999999995</v>
      </c>
      <c r="C2063" s="31">
        <f t="shared" si="192"/>
        <v>-8.0579361299952014E-4</v>
      </c>
      <c r="D2063">
        <v>2808.48</v>
      </c>
      <c r="E2063" s="31">
        <f t="shared" si="193"/>
        <v>4.9849028656070186E-3</v>
      </c>
      <c r="G2063">
        <v>32.75</v>
      </c>
      <c r="H2063" s="35">
        <f t="shared" si="194"/>
        <v>-5.1907786259541878E-3</v>
      </c>
      <c r="J2063">
        <v>101.583878</v>
      </c>
      <c r="K2063" s="35">
        <f t="shared" si="195"/>
        <v>1.9271758851338773E-4</v>
      </c>
      <c r="M2063">
        <v>22.35</v>
      </c>
      <c r="N2063" s="35">
        <f t="shared" si="196"/>
        <v>-6.2640268456376552E-3</v>
      </c>
      <c r="P2063">
        <v>117.54315200000001</v>
      </c>
      <c r="Q2063" s="35">
        <f t="shared" si="197"/>
        <v>4.985488223082184E-4</v>
      </c>
    </row>
    <row r="2064" spans="1:17" x14ac:dyDescent="0.4">
      <c r="A2064" s="87">
        <v>43539</v>
      </c>
      <c r="B2064">
        <v>84.661857999999995</v>
      </c>
      <c r="C2064" s="31">
        <f t="shared" si="192"/>
        <v>1.175094692582828E-2</v>
      </c>
      <c r="D2064">
        <v>2822.48</v>
      </c>
      <c r="E2064" s="31">
        <f t="shared" si="193"/>
        <v>3.7059607153992363E-3</v>
      </c>
      <c r="G2064">
        <v>32.580002</v>
      </c>
      <c r="H2064" s="35">
        <f t="shared" si="194"/>
        <v>1.5960588338822048E-2</v>
      </c>
      <c r="J2064">
        <v>101.603455</v>
      </c>
      <c r="K2064" s="35">
        <f t="shared" si="195"/>
        <v>1.214466574980156E-2</v>
      </c>
      <c r="M2064">
        <v>22.209999</v>
      </c>
      <c r="N2064" s="35">
        <f t="shared" si="196"/>
        <v>6.3035122153765784E-3</v>
      </c>
      <c r="P2064">
        <v>117.601753</v>
      </c>
      <c r="Q2064" s="35">
        <f t="shared" si="197"/>
        <v>-1.9267501905350069E-2</v>
      </c>
    </row>
    <row r="2065" spans="1:17" x14ac:dyDescent="0.4">
      <c r="A2065" s="87">
        <v>43542</v>
      </c>
      <c r="B2065">
        <v>85.656715000000005</v>
      </c>
      <c r="C2065" s="31">
        <f t="shared" si="192"/>
        <v>-1.480327607707147E-3</v>
      </c>
      <c r="D2065">
        <v>2832.94</v>
      </c>
      <c r="E2065" s="31">
        <f t="shared" si="193"/>
        <v>-1.3060636653084459E-4</v>
      </c>
      <c r="G2065">
        <v>33.099997999999999</v>
      </c>
      <c r="H2065" s="35">
        <f t="shared" si="194"/>
        <v>-7.250665090674702E-3</v>
      </c>
      <c r="J2065">
        <v>102.837395</v>
      </c>
      <c r="K2065" s="35">
        <f t="shared" si="195"/>
        <v>2.666423045819097E-3</v>
      </c>
      <c r="M2065">
        <v>22.35</v>
      </c>
      <c r="N2065" s="35">
        <f t="shared" si="196"/>
        <v>-8.9485458612976656E-3</v>
      </c>
      <c r="P2065">
        <v>115.33586099999999</v>
      </c>
      <c r="Q2065" s="35">
        <f t="shared" si="197"/>
        <v>8.5527865439874624E-3</v>
      </c>
    </row>
    <row r="2066" spans="1:17" x14ac:dyDescent="0.4">
      <c r="A2066" s="87">
        <v>43543</v>
      </c>
      <c r="B2066">
        <v>85.529915000000003</v>
      </c>
      <c r="C2066" s="31">
        <f t="shared" si="192"/>
        <v>-1.1403694251303798E-2</v>
      </c>
      <c r="D2066">
        <v>2832.57</v>
      </c>
      <c r="E2066" s="31">
        <f t="shared" si="193"/>
        <v>-2.9443226469249286E-3</v>
      </c>
      <c r="G2066">
        <v>32.860000999999997</v>
      </c>
      <c r="H2066" s="35">
        <f t="shared" si="194"/>
        <v>-1.612900133508811E-2</v>
      </c>
      <c r="J2066">
        <v>103.111603</v>
      </c>
      <c r="K2066" s="35">
        <f t="shared" si="195"/>
        <v>-1.9944884379306992E-2</v>
      </c>
      <c r="M2066">
        <v>22.15</v>
      </c>
      <c r="N2066" s="35">
        <f t="shared" si="196"/>
        <v>-3.4311557562076711E-2</v>
      </c>
      <c r="P2066">
        <v>116.322304</v>
      </c>
      <c r="Q2066" s="35">
        <f t="shared" si="197"/>
        <v>6.8849478772359573E-3</v>
      </c>
    </row>
    <row r="2067" spans="1:17" x14ac:dyDescent="0.4">
      <c r="A2067" s="87">
        <v>43544</v>
      </c>
      <c r="B2067">
        <v>84.554558</v>
      </c>
      <c r="C2067" s="31">
        <f t="shared" si="192"/>
        <v>1.5226748627791335E-2</v>
      </c>
      <c r="D2067">
        <v>2824.23</v>
      </c>
      <c r="E2067" s="31">
        <f t="shared" si="193"/>
        <v>1.08525155529118E-2</v>
      </c>
      <c r="G2067">
        <v>32.330002</v>
      </c>
      <c r="H2067" s="35">
        <f t="shared" si="194"/>
        <v>4.9489635045490126E-3</v>
      </c>
      <c r="J2067">
        <v>101.055054</v>
      </c>
      <c r="K2067" s="35">
        <f t="shared" si="195"/>
        <v>1.744344226464915E-2</v>
      </c>
      <c r="M2067">
        <v>21.389999</v>
      </c>
      <c r="N2067" s="35">
        <f t="shared" si="196"/>
        <v>1.4492847802377213E-2</v>
      </c>
      <c r="P2067">
        <v>117.123177</v>
      </c>
      <c r="Q2067" s="35">
        <f t="shared" si="197"/>
        <v>-9.2561867579804436E-3</v>
      </c>
    </row>
    <row r="2068" spans="1:17" x14ac:dyDescent="0.4">
      <c r="A2068" s="87">
        <v>43545</v>
      </c>
      <c r="B2068">
        <v>85.842049000000003</v>
      </c>
      <c r="C2068" s="31">
        <f t="shared" si="192"/>
        <v>-6.6129024949066709E-2</v>
      </c>
      <c r="D2068">
        <v>2854.88</v>
      </c>
      <c r="E2068" s="31">
        <f t="shared" si="193"/>
        <v>-1.8974527826038246E-2</v>
      </c>
      <c r="G2068">
        <v>32.490001999999997</v>
      </c>
      <c r="H2068" s="35">
        <f t="shared" si="194"/>
        <v>-6.2173064809291044E-2</v>
      </c>
      <c r="J2068">
        <v>102.817802</v>
      </c>
      <c r="K2068" s="35">
        <f t="shared" si="195"/>
        <v>-3.7241546945343158E-2</v>
      </c>
      <c r="M2068">
        <v>21.700001</v>
      </c>
      <c r="N2068" s="35">
        <f t="shared" si="196"/>
        <v>-4.5161380407309611E-2</v>
      </c>
      <c r="P2068">
        <v>116.039063</v>
      </c>
      <c r="Q2068" s="35">
        <f t="shared" si="197"/>
        <v>-2.1041534952759644E-3</v>
      </c>
    </row>
    <row r="2069" spans="1:17" x14ac:dyDescent="0.4">
      <c r="A2069" s="87">
        <v>43546</v>
      </c>
      <c r="B2069">
        <v>80.165397999999996</v>
      </c>
      <c r="C2069" s="31">
        <f t="shared" si="192"/>
        <v>1.7034531531922035E-3</v>
      </c>
      <c r="D2069">
        <v>2800.71</v>
      </c>
      <c r="E2069" s="31">
        <f t="shared" si="193"/>
        <v>-8.3907294935923712E-4</v>
      </c>
      <c r="G2069">
        <v>30.469999000000001</v>
      </c>
      <c r="H2069" s="35">
        <f t="shared" si="194"/>
        <v>1.8050574927816643E-2</v>
      </c>
      <c r="J2069">
        <v>98.988708000000003</v>
      </c>
      <c r="K2069" s="35">
        <f t="shared" si="195"/>
        <v>1.7906466664864413E-2</v>
      </c>
      <c r="M2069">
        <v>20.719999000000001</v>
      </c>
      <c r="N2069" s="35">
        <f t="shared" si="196"/>
        <v>7.2394791138743336E-3</v>
      </c>
      <c r="P2069">
        <v>115.794899</v>
      </c>
      <c r="Q2069" s="35">
        <f t="shared" si="197"/>
        <v>1.48448335362338E-2</v>
      </c>
    </row>
    <row r="2070" spans="1:17" x14ac:dyDescent="0.4">
      <c r="A2070" s="87">
        <v>43549</v>
      </c>
      <c r="B2070">
        <v>80.301956000000004</v>
      </c>
      <c r="C2070" s="31">
        <f t="shared" si="192"/>
        <v>1.2753412880752249E-2</v>
      </c>
      <c r="D2070">
        <v>2798.36</v>
      </c>
      <c r="E2070" s="31">
        <f t="shared" si="193"/>
        <v>7.1827784845409125E-3</v>
      </c>
      <c r="G2070">
        <v>31.02</v>
      </c>
      <c r="H2070" s="35">
        <f t="shared" si="194"/>
        <v>1.547388781431336E-2</v>
      </c>
      <c r="J2070">
        <v>100.761246</v>
      </c>
      <c r="K2070" s="35">
        <f t="shared" si="195"/>
        <v>0</v>
      </c>
      <c r="M2070">
        <v>20.870000999999998</v>
      </c>
      <c r="N2070" s="35">
        <f t="shared" si="196"/>
        <v>0</v>
      </c>
      <c r="P2070">
        <v>117.51385500000001</v>
      </c>
      <c r="Q2070" s="35">
        <f t="shared" si="197"/>
        <v>4.0723793802866825E-3</v>
      </c>
    </row>
    <row r="2071" spans="1:17" x14ac:dyDescent="0.4">
      <c r="A2071" s="87">
        <v>43550</v>
      </c>
      <c r="B2071">
        <v>81.326080000000005</v>
      </c>
      <c r="C2071" s="31">
        <f t="shared" si="192"/>
        <v>-3.4779003242257759E-3</v>
      </c>
      <c r="D2071">
        <v>2818.46</v>
      </c>
      <c r="E2071" s="31">
        <f t="shared" si="193"/>
        <v>-4.6443802643997591E-3</v>
      </c>
      <c r="G2071">
        <v>31.5</v>
      </c>
      <c r="H2071" s="35">
        <f t="shared" si="194"/>
        <v>3.428577777777779E-2</v>
      </c>
      <c r="J2071">
        <v>100.761246</v>
      </c>
      <c r="K2071" s="35">
        <f t="shared" si="195"/>
        <v>2.2354824790475755E-3</v>
      </c>
      <c r="M2071">
        <v>20.870000999999998</v>
      </c>
      <c r="N2071" s="35">
        <f t="shared" si="196"/>
        <v>5.7498320196534714E-3</v>
      </c>
      <c r="P2071">
        <v>117.99241600000001</v>
      </c>
      <c r="Q2071" s="35">
        <f t="shared" si="197"/>
        <v>-9.1047377146689175E-4</v>
      </c>
    </row>
    <row r="2072" spans="1:17" x14ac:dyDescent="0.4">
      <c r="A2072" s="87">
        <v>43551</v>
      </c>
      <c r="B2072">
        <v>81.043235999999993</v>
      </c>
      <c r="C2072" s="31">
        <f t="shared" si="192"/>
        <v>1.1433464971709783E-2</v>
      </c>
      <c r="D2072">
        <v>2805.37</v>
      </c>
      <c r="E2072" s="31">
        <f t="shared" si="193"/>
        <v>3.5895443381800491E-3</v>
      </c>
      <c r="G2072">
        <v>32.580002</v>
      </c>
      <c r="H2072" s="35">
        <f t="shared" si="194"/>
        <v>1.9030047941679069E-2</v>
      </c>
      <c r="J2072">
        <v>100.986496</v>
      </c>
      <c r="K2072" s="35">
        <f t="shared" si="195"/>
        <v>1.6291762415442113E-2</v>
      </c>
      <c r="M2072">
        <v>20.99</v>
      </c>
      <c r="N2072" s="35">
        <f t="shared" si="196"/>
        <v>1.4292567889471261E-2</v>
      </c>
      <c r="P2072">
        <v>117.884987</v>
      </c>
      <c r="Q2072" s="35">
        <f t="shared" si="197"/>
        <v>6.6284946021162778E-4</v>
      </c>
    </row>
    <row r="2073" spans="1:17" x14ac:dyDescent="0.4">
      <c r="A2073" s="87">
        <v>43552</v>
      </c>
      <c r="B2073">
        <v>81.969841000000002</v>
      </c>
      <c r="C2073" s="31">
        <f t="shared" si="192"/>
        <v>2.0227195512066364E-3</v>
      </c>
      <c r="D2073">
        <v>2815.44</v>
      </c>
      <c r="E2073" s="31">
        <f t="shared" si="193"/>
        <v>6.7342937515983423E-3</v>
      </c>
      <c r="G2073">
        <v>33.200001</v>
      </c>
      <c r="H2073" s="35">
        <f t="shared" si="194"/>
        <v>1.2349397218391548E-2</v>
      </c>
      <c r="J2073">
        <v>102.631744</v>
      </c>
      <c r="K2073" s="35">
        <f t="shared" si="195"/>
        <v>-5.9160058704643709E-3</v>
      </c>
      <c r="M2073">
        <v>21.290001</v>
      </c>
      <c r="N2073" s="35">
        <f t="shared" si="196"/>
        <v>-7.0456549062633033E-3</v>
      </c>
      <c r="P2073">
        <v>117.963127</v>
      </c>
      <c r="Q2073" s="35">
        <f t="shared" si="197"/>
        <v>8.8590733950279586E-3</v>
      </c>
    </row>
    <row r="2074" spans="1:17" x14ac:dyDescent="0.4">
      <c r="A2074" s="87">
        <v>43553</v>
      </c>
      <c r="B2074">
        <v>82.135643000000002</v>
      </c>
      <c r="C2074" s="31">
        <f t="shared" si="192"/>
        <v>1.2112561169089505E-2</v>
      </c>
      <c r="D2074">
        <v>2834.4</v>
      </c>
      <c r="E2074" s="31">
        <f t="shared" si="193"/>
        <v>1.1568585944115143E-2</v>
      </c>
      <c r="G2074">
        <v>33.610000999999997</v>
      </c>
      <c r="H2074" s="35">
        <f t="shared" si="194"/>
        <v>2.2314786601761782E-2</v>
      </c>
      <c r="J2074">
        <v>102.024574</v>
      </c>
      <c r="K2074" s="35">
        <f t="shared" si="195"/>
        <v>5.6630180097590448E-3</v>
      </c>
      <c r="M2074">
        <v>21.139999</v>
      </c>
      <c r="N2074" s="35">
        <f t="shared" si="196"/>
        <v>-1.8921003733253781E-3</v>
      </c>
      <c r="P2074">
        <v>119.008171</v>
      </c>
      <c r="Q2074" s="35">
        <f t="shared" si="197"/>
        <v>9.4378141480722221E-3</v>
      </c>
    </row>
    <row r="2075" spans="1:17" x14ac:dyDescent="0.4">
      <c r="A2075" s="87">
        <v>43556</v>
      </c>
      <c r="B2075">
        <v>83.130516</v>
      </c>
      <c r="C2075" s="31">
        <f t="shared" si="192"/>
        <v>-1.0090229681721274E-2</v>
      </c>
      <c r="D2075">
        <v>2867.19</v>
      </c>
      <c r="E2075" s="31">
        <f t="shared" si="193"/>
        <v>1.7438676892611635E-5</v>
      </c>
      <c r="G2075">
        <v>34.360000999999997</v>
      </c>
      <c r="H2075" s="35">
        <f t="shared" si="194"/>
        <v>-2.9104481108715293E-3</v>
      </c>
      <c r="J2075">
        <v>102.602341</v>
      </c>
      <c r="K2075" s="35">
        <f t="shared" si="195"/>
        <v>-6.87210440939162E-3</v>
      </c>
      <c r="M2075">
        <v>21.1</v>
      </c>
      <c r="N2075" s="35">
        <f t="shared" si="196"/>
        <v>1.090047393364914E-2</v>
      </c>
      <c r="P2075">
        <v>120.131348</v>
      </c>
      <c r="Q2075" s="35">
        <f t="shared" si="197"/>
        <v>1.243901799886569E-2</v>
      </c>
    </row>
    <row r="2076" spans="1:17" x14ac:dyDescent="0.4">
      <c r="A2076" s="87">
        <v>43557</v>
      </c>
      <c r="B2076">
        <v>82.291709999999995</v>
      </c>
      <c r="C2076" s="31">
        <f t="shared" si="192"/>
        <v>1.1851254518833306E-3</v>
      </c>
      <c r="D2076">
        <v>2867.24</v>
      </c>
      <c r="E2076" s="31">
        <f t="shared" si="193"/>
        <v>2.1484075277968741E-3</v>
      </c>
      <c r="G2076">
        <v>34.259998000000003</v>
      </c>
      <c r="H2076" s="35">
        <f t="shared" si="194"/>
        <v>1.3134881093688338E-2</v>
      </c>
      <c r="J2076">
        <v>101.89724699999999</v>
      </c>
      <c r="K2076" s="35">
        <f t="shared" si="195"/>
        <v>-2.7870134705404864E-3</v>
      </c>
      <c r="M2076">
        <v>21.33</v>
      </c>
      <c r="N2076" s="35">
        <f t="shared" si="196"/>
        <v>2.8128926394749764E-3</v>
      </c>
      <c r="P2076">
        <v>121.625664</v>
      </c>
      <c r="Q2076" s="35">
        <f t="shared" si="197"/>
        <v>9.074112845131108E-3</v>
      </c>
    </row>
    <row r="2077" spans="1:17" x14ac:dyDescent="0.4">
      <c r="A2077" s="87">
        <v>43558</v>
      </c>
      <c r="B2077">
        <v>82.389235999999997</v>
      </c>
      <c r="C2077" s="31">
        <f t="shared" si="192"/>
        <v>9.5893837394002059E-3</v>
      </c>
      <c r="D2077">
        <v>2873.4</v>
      </c>
      <c r="E2077" s="31">
        <f t="shared" si="193"/>
        <v>2.084638407461468E-3</v>
      </c>
      <c r="G2077">
        <v>34.709999000000003</v>
      </c>
      <c r="H2077" s="35">
        <f t="shared" si="194"/>
        <v>6.9144917002157483E-3</v>
      </c>
      <c r="J2077">
        <v>101.613258</v>
      </c>
      <c r="K2077" s="35">
        <f t="shared" si="195"/>
        <v>1.3878287417966663E-2</v>
      </c>
      <c r="M2077">
        <v>21.389999</v>
      </c>
      <c r="N2077" s="35">
        <f t="shared" si="196"/>
        <v>2.8985555352293472E-2</v>
      </c>
      <c r="P2077">
        <v>122.729309</v>
      </c>
      <c r="Q2077" s="35">
        <f t="shared" si="197"/>
        <v>1.2255279625178993E-2</v>
      </c>
    </row>
    <row r="2078" spans="1:17" x14ac:dyDescent="0.4">
      <c r="A2078" s="87">
        <v>43559</v>
      </c>
      <c r="B2078">
        <v>83.179298000000003</v>
      </c>
      <c r="C2078" s="31">
        <f t="shared" si="192"/>
        <v>1.4069366154062827E-3</v>
      </c>
      <c r="D2078">
        <v>2879.39</v>
      </c>
      <c r="E2078" s="31">
        <f t="shared" si="193"/>
        <v>4.6363986816651825E-3</v>
      </c>
      <c r="G2078">
        <v>34.950001</v>
      </c>
      <c r="H2078" s="35">
        <f t="shared" si="194"/>
        <v>-9.1559367909603284E-3</v>
      </c>
      <c r="J2078">
        <v>103.023476</v>
      </c>
      <c r="K2078" s="35">
        <f t="shared" si="195"/>
        <v>-1.0646505462502549E-2</v>
      </c>
      <c r="M2078">
        <v>22.01</v>
      </c>
      <c r="N2078" s="35">
        <f t="shared" si="196"/>
        <v>-8.1781008632441279E-3</v>
      </c>
      <c r="P2078">
        <v>124.233391</v>
      </c>
      <c r="Q2078" s="35">
        <f t="shared" si="197"/>
        <v>4.638366508083149E-3</v>
      </c>
    </row>
    <row r="2079" spans="1:17" x14ac:dyDescent="0.4">
      <c r="A2079" s="87">
        <v>43560</v>
      </c>
      <c r="B2079">
        <v>83.296325999999993</v>
      </c>
      <c r="C2079" s="31">
        <f t="shared" si="192"/>
        <v>-7.8452559840394322E-3</v>
      </c>
      <c r="D2079">
        <v>2892.74</v>
      </c>
      <c r="E2079" s="31">
        <f t="shared" si="193"/>
        <v>1.0474498226595546E-3</v>
      </c>
      <c r="G2079">
        <v>34.630001</v>
      </c>
      <c r="H2079" s="35">
        <f t="shared" si="194"/>
        <v>-3.4652901107336664E-3</v>
      </c>
      <c r="J2079">
        <v>101.926636</v>
      </c>
      <c r="K2079" s="35">
        <f t="shared" si="195"/>
        <v>-8.4551107916482193E-3</v>
      </c>
      <c r="M2079">
        <v>21.83</v>
      </c>
      <c r="N2079" s="35">
        <f t="shared" si="196"/>
        <v>-4.1227668346312356E-3</v>
      </c>
      <c r="P2079">
        <v>124.809631</v>
      </c>
      <c r="Q2079" s="35">
        <f t="shared" si="197"/>
        <v>-1.0877221486216827E-2</v>
      </c>
    </row>
    <row r="2080" spans="1:17" x14ac:dyDescent="0.4">
      <c r="A2080" s="87">
        <v>43563</v>
      </c>
      <c r="B2080">
        <v>82.642844999999994</v>
      </c>
      <c r="C2080" s="31">
        <f t="shared" si="192"/>
        <v>-5.3110344882245832E-3</v>
      </c>
      <c r="D2080">
        <v>2895.77</v>
      </c>
      <c r="E2080" s="31">
        <f t="shared" si="193"/>
        <v>-6.0674708281390315E-3</v>
      </c>
      <c r="G2080">
        <v>34.509998000000003</v>
      </c>
      <c r="H2080" s="35">
        <f t="shared" si="194"/>
        <v>-1.4198725830120299E-2</v>
      </c>
      <c r="J2080">
        <v>101.064835</v>
      </c>
      <c r="K2080" s="35">
        <f t="shared" si="195"/>
        <v>-1.2596814708102951E-2</v>
      </c>
      <c r="M2080">
        <v>21.74</v>
      </c>
      <c r="N2080" s="35">
        <f t="shared" si="196"/>
        <v>-4.6918169273228935E-2</v>
      </c>
      <c r="P2080">
        <v>123.452049</v>
      </c>
      <c r="Q2080" s="35">
        <f t="shared" si="197"/>
        <v>0</v>
      </c>
    </row>
    <row r="2081" spans="1:17" x14ac:dyDescent="0.4">
      <c r="A2081" s="87">
        <v>43564</v>
      </c>
      <c r="B2081">
        <v>82.203925999999996</v>
      </c>
      <c r="C2081" s="31">
        <f t="shared" si="192"/>
        <v>7.1189422266766432E-3</v>
      </c>
      <c r="D2081">
        <v>2878.2</v>
      </c>
      <c r="E2081" s="31">
        <f t="shared" si="193"/>
        <v>3.4778681120145294E-3</v>
      </c>
      <c r="G2081">
        <v>34.020000000000003</v>
      </c>
      <c r="H2081" s="35">
        <f t="shared" si="194"/>
        <v>1.2639653145208617E-2</v>
      </c>
      <c r="J2081">
        <v>99.791740000000004</v>
      </c>
      <c r="K2081" s="35">
        <f t="shared" si="195"/>
        <v>6.182545769820252E-3</v>
      </c>
      <c r="M2081">
        <v>20.719999000000001</v>
      </c>
      <c r="N2081" s="35">
        <f t="shared" si="196"/>
        <v>3.088812890386718E-2</v>
      </c>
      <c r="P2081">
        <v>123.452049</v>
      </c>
      <c r="Q2081" s="35">
        <f t="shared" si="197"/>
        <v>1.0996836512612226E-2</v>
      </c>
    </row>
    <row r="2082" spans="1:17" x14ac:dyDescent="0.4">
      <c r="A2082" s="87">
        <v>43565</v>
      </c>
      <c r="B2082">
        <v>82.789130999999998</v>
      </c>
      <c r="C2082" s="31">
        <f t="shared" si="192"/>
        <v>1.4139295652227598E-3</v>
      </c>
      <c r="D2082">
        <v>2888.21</v>
      </c>
      <c r="E2082" s="31">
        <f t="shared" si="193"/>
        <v>3.8085873257182588E-5</v>
      </c>
      <c r="G2082">
        <v>34.450001</v>
      </c>
      <c r="H2082" s="35">
        <f t="shared" si="194"/>
        <v>-2.9028446182048284E-3</v>
      </c>
      <c r="J2082">
        <v>100.40870700000001</v>
      </c>
      <c r="K2082" s="35">
        <f t="shared" si="195"/>
        <v>6.8270971759438819E-4</v>
      </c>
      <c r="M2082">
        <v>21.360001</v>
      </c>
      <c r="N2082" s="35">
        <f t="shared" si="196"/>
        <v>1.8726122718813599E-3</v>
      </c>
      <c r="P2082">
        <v>124.809631</v>
      </c>
      <c r="Q2082" s="35">
        <f t="shared" si="197"/>
        <v>-8.0600590831007048E-3</v>
      </c>
    </row>
    <row r="2083" spans="1:17" x14ac:dyDescent="0.4">
      <c r="A2083" s="87">
        <v>43566</v>
      </c>
      <c r="B2083">
        <v>82.906188999999998</v>
      </c>
      <c r="C2083" s="31">
        <f t="shared" si="192"/>
        <v>1.4588175075807718E-2</v>
      </c>
      <c r="D2083">
        <v>2888.32</v>
      </c>
      <c r="E2083" s="31">
        <f t="shared" si="193"/>
        <v>6.6093784622201449E-3</v>
      </c>
      <c r="G2083">
        <v>34.349997999999999</v>
      </c>
      <c r="H2083" s="35">
        <f t="shared" si="194"/>
        <v>1.7467832166976321E-3</v>
      </c>
      <c r="J2083">
        <v>100.47725699999999</v>
      </c>
      <c r="K2083" s="35">
        <f t="shared" si="195"/>
        <v>1.335271324136568E-2</v>
      </c>
      <c r="M2083">
        <v>21.4</v>
      </c>
      <c r="N2083" s="35">
        <f t="shared" si="196"/>
        <v>2.1495373831775789E-2</v>
      </c>
      <c r="P2083">
        <v>123.803658</v>
      </c>
      <c r="Q2083" s="35">
        <f t="shared" si="197"/>
        <v>3.1556256601077835E-3</v>
      </c>
    </row>
    <row r="2084" spans="1:17" x14ac:dyDescent="0.4">
      <c r="A2084" s="87">
        <v>43567</v>
      </c>
      <c r="B2084">
        <v>84.115639000000002</v>
      </c>
      <c r="C2084" s="31">
        <f t="shared" si="192"/>
        <v>6.8414150667035377E-3</v>
      </c>
      <c r="D2084">
        <v>2907.41</v>
      </c>
      <c r="E2084" s="31">
        <f t="shared" si="193"/>
        <v>-6.2942619032056962E-4</v>
      </c>
      <c r="G2084">
        <v>34.409999999999997</v>
      </c>
      <c r="H2084" s="35">
        <f t="shared" si="194"/>
        <v>1.2496367335077212E-2</v>
      </c>
      <c r="J2084">
        <v>101.818901</v>
      </c>
      <c r="K2084" s="35">
        <f t="shared" si="195"/>
        <v>-6.1555859849636643E-3</v>
      </c>
      <c r="M2084">
        <v>21.860001</v>
      </c>
      <c r="N2084" s="35">
        <f t="shared" si="196"/>
        <v>2.2872368578574025E-3</v>
      </c>
      <c r="P2084">
        <v>124.19433600000001</v>
      </c>
      <c r="Q2084" s="35">
        <f t="shared" si="197"/>
        <v>8.2573250361432701E-3</v>
      </c>
    </row>
    <row r="2085" spans="1:17" x14ac:dyDescent="0.4">
      <c r="A2085" s="87">
        <v>43570</v>
      </c>
      <c r="B2085">
        <v>84.691108999999997</v>
      </c>
      <c r="C2085" s="31">
        <f t="shared" si="192"/>
        <v>1.1171337950008388E-2</v>
      </c>
      <c r="D2085">
        <v>2905.58</v>
      </c>
      <c r="E2085" s="31">
        <f t="shared" si="193"/>
        <v>5.0936473957007488E-4</v>
      </c>
      <c r="G2085">
        <v>34.840000000000003</v>
      </c>
      <c r="H2085" s="35">
        <f t="shared" si="194"/>
        <v>6.8886911595865937E-3</v>
      </c>
      <c r="J2085">
        <v>101.19214599999999</v>
      </c>
      <c r="K2085" s="35">
        <f t="shared" si="195"/>
        <v>8.8067605562985509E-3</v>
      </c>
      <c r="M2085">
        <v>21.91</v>
      </c>
      <c r="N2085" s="35">
        <f t="shared" si="196"/>
        <v>-5.0205842081241653E-3</v>
      </c>
      <c r="P2085">
        <v>125.219849</v>
      </c>
      <c r="Q2085" s="35">
        <f t="shared" si="197"/>
        <v>1.006152786528283E-2</v>
      </c>
    </row>
    <row r="2086" spans="1:17" x14ac:dyDescent="0.4">
      <c r="A2086" s="87">
        <v>43571</v>
      </c>
      <c r="B2086">
        <v>85.637221999999994</v>
      </c>
      <c r="C2086" s="31">
        <f t="shared" si="192"/>
        <v>1.0592239902410787E-2</v>
      </c>
      <c r="D2086">
        <v>2907.06</v>
      </c>
      <c r="E2086" s="31">
        <f t="shared" si="193"/>
        <v>-2.2737748790875069E-3</v>
      </c>
      <c r="G2086">
        <v>35.080002</v>
      </c>
      <c r="H2086" s="35">
        <f t="shared" si="194"/>
        <v>5.7011684320883507E-3</v>
      </c>
      <c r="J2086">
        <v>102.083321</v>
      </c>
      <c r="K2086" s="35">
        <f t="shared" si="195"/>
        <v>-1.1895586743303587E-2</v>
      </c>
      <c r="M2086">
        <v>21.799999</v>
      </c>
      <c r="N2086" s="35">
        <f t="shared" si="196"/>
        <v>5.9633488974013271E-3</v>
      </c>
      <c r="P2086">
        <v>126.479752</v>
      </c>
      <c r="Q2086" s="35">
        <f t="shared" si="197"/>
        <v>2.3165684259089524E-3</v>
      </c>
    </row>
    <row r="2087" spans="1:17" x14ac:dyDescent="0.4">
      <c r="A2087" s="87">
        <v>43572</v>
      </c>
      <c r="B2087">
        <v>86.544312000000005</v>
      </c>
      <c r="C2087" s="31">
        <f t="shared" si="192"/>
        <v>5.2968472382101273E-3</v>
      </c>
      <c r="D2087">
        <v>2900.45</v>
      </c>
      <c r="E2087" s="31">
        <f t="shared" si="193"/>
        <v>1.5790653174508722E-3</v>
      </c>
      <c r="G2087">
        <v>35.279998999999997</v>
      </c>
      <c r="H2087" s="35">
        <f t="shared" si="194"/>
        <v>-0.1043083646345907</v>
      </c>
      <c r="J2087">
        <v>100.86897999999999</v>
      </c>
      <c r="K2087" s="35">
        <f t="shared" si="195"/>
        <v>1.7475937597466594E-3</v>
      </c>
      <c r="M2087">
        <v>21.93</v>
      </c>
      <c r="N2087" s="35">
        <f t="shared" si="196"/>
        <v>1.0487916096671246E-2</v>
      </c>
      <c r="P2087">
        <v>126.772751</v>
      </c>
      <c r="Q2087" s="35">
        <f t="shared" si="197"/>
        <v>3.7750147111661825E-3</v>
      </c>
    </row>
    <row r="2088" spans="1:17" x14ac:dyDescent="0.4">
      <c r="A2088" s="87">
        <v>43573</v>
      </c>
      <c r="B2088">
        <v>87.002724000000001</v>
      </c>
      <c r="C2088" s="31">
        <f t="shared" si="192"/>
        <v>-2.0627744942790485E-2</v>
      </c>
      <c r="D2088">
        <v>2905.03</v>
      </c>
      <c r="E2088" s="31">
        <f t="shared" si="193"/>
        <v>1.0120377414345461E-3</v>
      </c>
      <c r="G2088">
        <v>31.6</v>
      </c>
      <c r="H2088" s="35">
        <f t="shared" si="194"/>
        <v>-5.791139240506335E-2</v>
      </c>
      <c r="J2088">
        <v>101.045258</v>
      </c>
      <c r="K2088" s="35">
        <f t="shared" si="195"/>
        <v>-1.2405510409998653E-2</v>
      </c>
      <c r="M2088">
        <v>22.16</v>
      </c>
      <c r="N2088" s="35">
        <f t="shared" si="196"/>
        <v>-9.9277527075812902E-3</v>
      </c>
      <c r="P2088">
        <v>127.25132000000001</v>
      </c>
      <c r="Q2088" s="35">
        <f t="shared" si="197"/>
        <v>5.0656213232208001E-3</v>
      </c>
    </row>
    <row r="2089" spans="1:17" x14ac:dyDescent="0.4">
      <c r="A2089" s="87">
        <v>43577</v>
      </c>
      <c r="B2089">
        <v>85.208054000000004</v>
      </c>
      <c r="C2089" s="31">
        <f t="shared" si="192"/>
        <v>8.0136790824954023E-4</v>
      </c>
      <c r="D2089">
        <v>2907.97</v>
      </c>
      <c r="E2089" s="31">
        <f t="shared" si="193"/>
        <v>8.841219132246907E-3</v>
      </c>
      <c r="G2089">
        <v>29.77</v>
      </c>
      <c r="H2089" s="35">
        <f t="shared" si="194"/>
        <v>4.0308700033590853E-3</v>
      </c>
      <c r="J2089">
        <v>99.791740000000004</v>
      </c>
      <c r="K2089" s="35">
        <f t="shared" si="195"/>
        <v>1.4425873323784102E-2</v>
      </c>
      <c r="M2089">
        <v>21.940000999999999</v>
      </c>
      <c r="N2089" s="35">
        <f t="shared" si="196"/>
        <v>2.0054602549927084E-2</v>
      </c>
      <c r="P2089">
        <v>127.895927</v>
      </c>
      <c r="Q2089" s="35">
        <f t="shared" si="197"/>
        <v>-8.4000563989813041E-3</v>
      </c>
    </row>
    <row r="2090" spans="1:17" x14ac:dyDescent="0.4">
      <c r="A2090" s="87">
        <v>43578</v>
      </c>
      <c r="B2090">
        <v>85.276336999999998</v>
      </c>
      <c r="C2090" s="31">
        <f t="shared" si="192"/>
        <v>1.0980244144398535E-2</v>
      </c>
      <c r="D2090">
        <v>2933.68</v>
      </c>
      <c r="E2090" s="31">
        <f t="shared" si="193"/>
        <v>-2.1917864252405978E-3</v>
      </c>
      <c r="G2090">
        <v>29.889999</v>
      </c>
      <c r="H2090" s="35">
        <f t="shared" si="194"/>
        <v>4.2489161675783281E-2</v>
      </c>
      <c r="J2090">
        <v>101.231323</v>
      </c>
      <c r="K2090" s="35">
        <f t="shared" si="195"/>
        <v>1.6155523325522378E-2</v>
      </c>
      <c r="M2090">
        <v>22.379999000000002</v>
      </c>
      <c r="N2090" s="35">
        <f t="shared" si="196"/>
        <v>2.0107284187099238E-2</v>
      </c>
      <c r="P2090">
        <v>126.821594</v>
      </c>
      <c r="Q2090" s="35">
        <f t="shared" si="197"/>
        <v>-9.7035604204753906E-3</v>
      </c>
    </row>
    <row r="2091" spans="1:17" x14ac:dyDescent="0.4">
      <c r="A2091" s="87">
        <v>43579</v>
      </c>
      <c r="B2091">
        <v>86.212692000000004</v>
      </c>
      <c r="C2091" s="31">
        <f t="shared" si="192"/>
        <v>-9.3902879172361262E-3</v>
      </c>
      <c r="D2091">
        <v>2927.25</v>
      </c>
      <c r="E2091" s="31">
        <f t="shared" si="193"/>
        <v>-3.6894696387391828E-4</v>
      </c>
      <c r="G2091">
        <v>31.16</v>
      </c>
      <c r="H2091" s="35">
        <f t="shared" si="194"/>
        <v>-1.7971758664955029E-2</v>
      </c>
      <c r="J2091">
        <v>102.86676799999999</v>
      </c>
      <c r="K2091" s="35">
        <f t="shared" si="195"/>
        <v>-5.6169452120823872E-3</v>
      </c>
      <c r="M2091">
        <v>22.83</v>
      </c>
      <c r="N2091" s="35">
        <f t="shared" si="196"/>
        <v>-1.576876916338138E-2</v>
      </c>
      <c r="P2091">
        <v>125.59097300000001</v>
      </c>
      <c r="Q2091" s="35">
        <f t="shared" si="197"/>
        <v>-7.3878000770007633E-3</v>
      </c>
    </row>
    <row r="2092" spans="1:17" x14ac:dyDescent="0.4">
      <c r="A2092" s="87">
        <v>43580</v>
      </c>
      <c r="B2092">
        <v>85.403130000000004</v>
      </c>
      <c r="C2092" s="31">
        <f t="shared" si="192"/>
        <v>8.5655994107006941E-3</v>
      </c>
      <c r="D2092">
        <v>2926.17</v>
      </c>
      <c r="E2092" s="31">
        <f t="shared" si="193"/>
        <v>4.6853053650334859E-3</v>
      </c>
      <c r="G2092">
        <v>30.6</v>
      </c>
      <c r="H2092" s="35">
        <f t="shared" si="194"/>
        <v>1.8300653594771198E-2</v>
      </c>
      <c r="J2092">
        <v>102.288971</v>
      </c>
      <c r="K2092" s="35">
        <f t="shared" si="195"/>
        <v>-3.0636626503946423E-2</v>
      </c>
      <c r="M2092">
        <v>22.469999000000001</v>
      </c>
      <c r="N2092" s="35">
        <f t="shared" si="196"/>
        <v>1.4686248984701703E-2</v>
      </c>
      <c r="P2092">
        <v>124.663132</v>
      </c>
      <c r="Q2092" s="35">
        <f t="shared" si="197"/>
        <v>2.5853914852708086E-3</v>
      </c>
    </row>
    <row r="2093" spans="1:17" x14ac:dyDescent="0.4">
      <c r="A2093" s="87">
        <v>43581</v>
      </c>
      <c r="B2093">
        <v>86.134658999999999</v>
      </c>
      <c r="C2093" s="31">
        <f t="shared" si="192"/>
        <v>-5.6617162668511881E-4</v>
      </c>
      <c r="D2093">
        <v>2939.88</v>
      </c>
      <c r="E2093" s="31">
        <f t="shared" si="193"/>
        <v>1.0714723049920715E-3</v>
      </c>
      <c r="G2093">
        <v>31.16</v>
      </c>
      <c r="H2093" s="35">
        <f t="shared" si="194"/>
        <v>1.5083408215661148E-2</v>
      </c>
      <c r="J2093">
        <v>99.155181999999996</v>
      </c>
      <c r="K2093" s="35">
        <f t="shared" si="195"/>
        <v>-2.6864072520183462E-2</v>
      </c>
      <c r="M2093">
        <v>22.799999</v>
      </c>
      <c r="N2093" s="35">
        <f t="shared" si="196"/>
        <v>2.6316667820906825E-3</v>
      </c>
      <c r="P2093">
        <v>124.985435</v>
      </c>
      <c r="Q2093" s="35">
        <f t="shared" si="197"/>
        <v>-2.5787244729755182E-3</v>
      </c>
    </row>
    <row r="2094" spans="1:17" x14ac:dyDescent="0.4">
      <c r="A2094" s="87">
        <v>43584</v>
      </c>
      <c r="B2094">
        <v>86.085892000000001</v>
      </c>
      <c r="C2094" s="31">
        <f t="shared" si="192"/>
        <v>-4.8720062051514391E-3</v>
      </c>
      <c r="D2094">
        <v>2943.03</v>
      </c>
      <c r="E2094" s="31">
        <f t="shared" si="193"/>
        <v>9.5140042745052781E-4</v>
      </c>
      <c r="G2094">
        <v>31.629999000000002</v>
      </c>
      <c r="H2094" s="35">
        <f t="shared" si="194"/>
        <v>9.4849829113173893E-4</v>
      </c>
      <c r="J2094">
        <v>96.491470000000007</v>
      </c>
      <c r="K2094" s="35">
        <f t="shared" si="195"/>
        <v>1.4614784084023159E-2</v>
      </c>
      <c r="M2094">
        <v>22.860001</v>
      </c>
      <c r="N2094" s="35">
        <f t="shared" si="196"/>
        <v>1.0061198160052548E-2</v>
      </c>
      <c r="P2094">
        <v>124.663132</v>
      </c>
      <c r="Q2094" s="35">
        <f t="shared" si="197"/>
        <v>7.0510421637729444E-3</v>
      </c>
    </row>
    <row r="2095" spans="1:17" x14ac:dyDescent="0.4">
      <c r="A2095" s="87">
        <v>43585</v>
      </c>
      <c r="B2095">
        <v>85.666481000000005</v>
      </c>
      <c r="C2095" s="31">
        <f t="shared" si="192"/>
        <v>-2.1974312216700063E-2</v>
      </c>
      <c r="D2095">
        <v>2945.83</v>
      </c>
      <c r="E2095" s="31">
        <f t="shared" si="193"/>
        <v>-7.5021301297087438E-3</v>
      </c>
      <c r="G2095">
        <v>31.66</v>
      </c>
      <c r="H2095" s="35">
        <f t="shared" si="194"/>
        <v>-1.137084649399875E-2</v>
      </c>
      <c r="J2095">
        <v>97.901672000000005</v>
      </c>
      <c r="K2095" s="35">
        <f t="shared" si="195"/>
        <v>-1.4404268805541933E-2</v>
      </c>
      <c r="M2095">
        <v>23.09</v>
      </c>
      <c r="N2095" s="35">
        <f t="shared" si="196"/>
        <v>-4.5474187960155898E-2</v>
      </c>
      <c r="P2095">
        <v>125.542137</v>
      </c>
      <c r="Q2095" s="35">
        <f t="shared" si="197"/>
        <v>-8.6353954608880956E-3</v>
      </c>
    </row>
    <row r="2096" spans="1:17" x14ac:dyDescent="0.4">
      <c r="A2096" s="87">
        <v>43586</v>
      </c>
      <c r="B2096">
        <v>83.784019000000001</v>
      </c>
      <c r="C2096" s="31">
        <f t="shared" si="192"/>
        <v>-7.3341671518526632E-3</v>
      </c>
      <c r="D2096">
        <v>2923.73</v>
      </c>
      <c r="E2096" s="31">
        <f t="shared" si="193"/>
        <v>-2.1239991380873186E-3</v>
      </c>
      <c r="G2096">
        <v>31.299999</v>
      </c>
      <c r="H2096" s="35">
        <f t="shared" si="194"/>
        <v>3.1949202298696207E-3</v>
      </c>
      <c r="J2096">
        <v>96.491470000000007</v>
      </c>
      <c r="K2096" s="35">
        <f t="shared" si="195"/>
        <v>7.0028262601863926E-3</v>
      </c>
      <c r="M2096">
        <v>22.040001</v>
      </c>
      <c r="N2096" s="35">
        <f t="shared" si="196"/>
        <v>3.5390152659248976E-2</v>
      </c>
      <c r="P2096">
        <v>124.45803100000001</v>
      </c>
      <c r="Q2096" s="35">
        <f t="shared" si="197"/>
        <v>2.9035812080298608E-3</v>
      </c>
    </row>
    <row r="2097" spans="1:17" x14ac:dyDescent="0.4">
      <c r="A2097" s="87">
        <v>43587</v>
      </c>
      <c r="B2097">
        <v>83.169533000000001</v>
      </c>
      <c r="C2097" s="31">
        <f t="shared" si="192"/>
        <v>5.0429284002351336E-3</v>
      </c>
      <c r="D2097">
        <v>2917.52</v>
      </c>
      <c r="E2097" s="31">
        <f t="shared" si="193"/>
        <v>9.6383229592256064E-3</v>
      </c>
      <c r="G2097">
        <v>31.4</v>
      </c>
      <c r="H2097" s="35">
        <f t="shared" si="194"/>
        <v>1.9426687898089316E-2</v>
      </c>
      <c r="J2097">
        <v>97.167182999999994</v>
      </c>
      <c r="K2097" s="35">
        <f t="shared" si="195"/>
        <v>7.8613270079055456E-3</v>
      </c>
      <c r="M2097">
        <v>22.82</v>
      </c>
      <c r="N2097" s="35">
        <f t="shared" si="196"/>
        <v>-3.5056967572305803E-3</v>
      </c>
      <c r="P2097">
        <v>124.819405</v>
      </c>
      <c r="Q2097" s="35">
        <f t="shared" si="197"/>
        <v>9.2018745002029029E-2</v>
      </c>
    </row>
    <row r="2098" spans="1:17" x14ac:dyDescent="0.4">
      <c r="A2098" s="87">
        <v>43588</v>
      </c>
      <c r="B2098">
        <v>83.588950999999994</v>
      </c>
      <c r="C2098" s="31">
        <f t="shared" si="192"/>
        <v>-2.485420591053945E-2</v>
      </c>
      <c r="D2098">
        <v>2945.64</v>
      </c>
      <c r="E2098" s="31">
        <f t="shared" si="193"/>
        <v>-4.4710147879578202E-3</v>
      </c>
      <c r="G2098">
        <v>32.009998000000003</v>
      </c>
      <c r="H2098" s="35">
        <f t="shared" si="194"/>
        <v>-4.6547894192308398E-2</v>
      </c>
      <c r="J2098">
        <v>97.931045999999995</v>
      </c>
      <c r="K2098" s="35">
        <f t="shared" si="195"/>
        <v>-8.4999194228967158E-3</v>
      </c>
      <c r="M2098">
        <v>22.74</v>
      </c>
      <c r="N2098" s="35">
        <f t="shared" si="196"/>
        <v>-1.8029903254177668E-2</v>
      </c>
      <c r="P2098">
        <v>136.30512999999999</v>
      </c>
      <c r="Q2098" s="35">
        <f t="shared" si="197"/>
        <v>2.0994543638966627E-2</v>
      </c>
    </row>
    <row r="2099" spans="1:17" x14ac:dyDescent="0.4">
      <c r="A2099" s="87">
        <v>43591</v>
      </c>
      <c r="B2099">
        <v>81.511414000000002</v>
      </c>
      <c r="C2099" s="31">
        <f t="shared" si="192"/>
        <v>-1.2325132772202889E-2</v>
      </c>
      <c r="D2099">
        <v>2932.47</v>
      </c>
      <c r="E2099" s="31">
        <f t="shared" si="193"/>
        <v>-1.6511677868827172E-2</v>
      </c>
      <c r="G2099">
        <v>30.52</v>
      </c>
      <c r="H2099" s="35">
        <f t="shared" si="194"/>
        <v>-2.6540006553079941E-2</v>
      </c>
      <c r="J2099">
        <v>97.098640000000003</v>
      </c>
      <c r="K2099" s="35">
        <f t="shared" si="195"/>
        <v>-2.581952744137303E-2</v>
      </c>
      <c r="M2099">
        <v>22.33</v>
      </c>
      <c r="N2099" s="35">
        <f t="shared" si="196"/>
        <v>-2.0152306314375135E-2</v>
      </c>
      <c r="P2099">
        <v>139.16679400000001</v>
      </c>
      <c r="Q2099" s="35">
        <f t="shared" si="197"/>
        <v>-2.1124213007307036E-2</v>
      </c>
    </row>
    <row r="2100" spans="1:17" x14ac:dyDescent="0.4">
      <c r="A2100" s="87">
        <v>43592</v>
      </c>
      <c r="B2100">
        <v>80.506775000000005</v>
      </c>
      <c r="C2100" s="31">
        <f t="shared" si="192"/>
        <v>2.7865356673397535E-3</v>
      </c>
      <c r="D2100">
        <v>2884.05</v>
      </c>
      <c r="E2100" s="31">
        <f t="shared" si="193"/>
        <v>-1.6053813214056999E-3</v>
      </c>
      <c r="G2100">
        <v>29.709999</v>
      </c>
      <c r="H2100" s="35">
        <f t="shared" si="194"/>
        <v>-6.0584990258667195E-3</v>
      </c>
      <c r="J2100">
        <v>94.591599000000002</v>
      </c>
      <c r="K2100" s="35">
        <f t="shared" si="195"/>
        <v>1.6047186177706913E-2</v>
      </c>
      <c r="M2100">
        <v>21.879999000000002</v>
      </c>
      <c r="N2100" s="35">
        <f t="shared" si="196"/>
        <v>1.8281627892213204E-2</v>
      </c>
      <c r="P2100">
        <v>136.22700499999999</v>
      </c>
      <c r="Q2100" s="35">
        <f t="shared" si="197"/>
        <v>3.4485086125177609E-2</v>
      </c>
    </row>
    <row r="2101" spans="1:17" x14ac:dyDescent="0.4">
      <c r="A2101" s="87">
        <v>43593</v>
      </c>
      <c r="B2101">
        <v>80.731110000000001</v>
      </c>
      <c r="C2101" s="31">
        <f t="shared" si="192"/>
        <v>2.5373242111993979E-3</v>
      </c>
      <c r="D2101">
        <v>2879.42</v>
      </c>
      <c r="E2101" s="31">
        <f t="shared" si="193"/>
        <v>-3.0214418181440266E-3</v>
      </c>
      <c r="G2101">
        <v>29.530000999999999</v>
      </c>
      <c r="H2101" s="35">
        <f t="shared" si="194"/>
        <v>-4.0636977966915233E-3</v>
      </c>
      <c r="J2101">
        <v>96.109527999999997</v>
      </c>
      <c r="K2101" s="35">
        <f t="shared" si="195"/>
        <v>-1.4367243589001827E-2</v>
      </c>
      <c r="M2101">
        <v>22.280000999999999</v>
      </c>
      <c r="N2101" s="35">
        <f t="shared" si="196"/>
        <v>-7.1813282234592431E-3</v>
      </c>
      <c r="P2101">
        <v>140.92480499999999</v>
      </c>
      <c r="Q2101" s="35">
        <f t="shared" si="197"/>
        <v>-1.5524193913200595E-2</v>
      </c>
    </row>
    <row r="2102" spans="1:17" x14ac:dyDescent="0.4">
      <c r="A2102" s="87">
        <v>43594</v>
      </c>
      <c r="B2102">
        <v>80.935951000000003</v>
      </c>
      <c r="C2102" s="31">
        <f t="shared" si="192"/>
        <v>1.1689477769897382E-2</v>
      </c>
      <c r="D2102">
        <v>2870.72</v>
      </c>
      <c r="E2102" s="31">
        <f t="shared" si="193"/>
        <v>3.7203210344444221E-3</v>
      </c>
      <c r="G2102">
        <v>29.41</v>
      </c>
      <c r="H2102" s="35">
        <f t="shared" si="194"/>
        <v>1.7000680040802341E-3</v>
      </c>
      <c r="J2102">
        <v>94.728699000000006</v>
      </c>
      <c r="K2102" s="35">
        <f t="shared" si="195"/>
        <v>-3.4114899012811363E-3</v>
      </c>
      <c r="M2102">
        <v>22.120000999999998</v>
      </c>
      <c r="N2102" s="35">
        <f t="shared" si="196"/>
        <v>-1.4918625003678722E-2</v>
      </c>
      <c r="P2102">
        <v>138.73706100000001</v>
      </c>
      <c r="Q2102" s="35">
        <f t="shared" si="197"/>
        <v>1.80567613436757E-2</v>
      </c>
    </row>
    <row r="2103" spans="1:17" x14ac:dyDescent="0.4">
      <c r="A2103" s="87">
        <v>43595</v>
      </c>
      <c r="B2103">
        <v>81.882050000000007</v>
      </c>
      <c r="C2103" s="31">
        <f t="shared" si="192"/>
        <v>-1.6914977092048953E-2</v>
      </c>
      <c r="D2103">
        <v>2881.4</v>
      </c>
      <c r="E2103" s="31">
        <f t="shared" si="193"/>
        <v>-2.4130630943291525E-2</v>
      </c>
      <c r="G2103">
        <v>29.459999</v>
      </c>
      <c r="H2103" s="35">
        <f t="shared" si="194"/>
        <v>-6.3475867735093949E-2</v>
      </c>
      <c r="J2103">
        <v>94.405533000000005</v>
      </c>
      <c r="K2103" s="35">
        <f t="shared" si="195"/>
        <v>-3.8174319719163158E-2</v>
      </c>
      <c r="M2103">
        <v>21.790001</v>
      </c>
      <c r="N2103" s="35">
        <f t="shared" si="196"/>
        <v>-3.8549791714098586E-2</v>
      </c>
      <c r="P2103">
        <v>141.24220299999999</v>
      </c>
      <c r="Q2103" s="35">
        <f t="shared" si="197"/>
        <v>-3.538894816020393E-2</v>
      </c>
    </row>
    <row r="2104" spans="1:17" x14ac:dyDescent="0.4">
      <c r="A2104" s="87">
        <v>43598</v>
      </c>
      <c r="B2104">
        <v>80.497017</v>
      </c>
      <c r="C2104" s="31">
        <f t="shared" si="192"/>
        <v>1.3813406278148109E-2</v>
      </c>
      <c r="D2104">
        <v>2811.87</v>
      </c>
      <c r="E2104" s="31">
        <f t="shared" si="193"/>
        <v>8.0160178102116966E-3</v>
      </c>
      <c r="G2104">
        <v>27.59</v>
      </c>
      <c r="H2104" s="35">
        <f t="shared" si="194"/>
        <v>1.3773069952881535E-2</v>
      </c>
      <c r="J2104">
        <v>90.801665999999997</v>
      </c>
      <c r="K2104" s="35">
        <f t="shared" si="195"/>
        <v>1.7579809603933953E-2</v>
      </c>
      <c r="M2104">
        <v>20.950001</v>
      </c>
      <c r="N2104" s="35">
        <f t="shared" si="196"/>
        <v>3.2458136875506652E-2</v>
      </c>
      <c r="P2104">
        <v>136.24378999999999</v>
      </c>
      <c r="Q2104" s="35">
        <f t="shared" si="197"/>
        <v>1.9033865690318966E-2</v>
      </c>
    </row>
    <row r="2105" spans="1:17" x14ac:dyDescent="0.4">
      <c r="A2105" s="87">
        <v>43599</v>
      </c>
      <c r="B2105">
        <v>81.608954999999995</v>
      </c>
      <c r="C2105" s="31">
        <f t="shared" si="192"/>
        <v>4.0635246462842334E-3</v>
      </c>
      <c r="D2105">
        <v>2834.41</v>
      </c>
      <c r="E2105" s="31">
        <f t="shared" si="193"/>
        <v>5.8389576666749632E-3</v>
      </c>
      <c r="G2105">
        <v>27.969999000000001</v>
      </c>
      <c r="H2105" s="35">
        <f t="shared" si="194"/>
        <v>4.2903469535339796E-3</v>
      </c>
      <c r="J2105">
        <v>92.397942</v>
      </c>
      <c r="K2105" s="35">
        <f t="shared" si="195"/>
        <v>7.9694199249588874E-3</v>
      </c>
      <c r="M2105">
        <v>21.629999000000002</v>
      </c>
      <c r="N2105" s="35">
        <f t="shared" si="196"/>
        <v>-1.2482571081025065E-2</v>
      </c>
      <c r="P2105">
        <v>138.83703600000001</v>
      </c>
      <c r="Q2105" s="35">
        <f t="shared" si="197"/>
        <v>1.2547120351949732E-2</v>
      </c>
    </row>
    <row r="2106" spans="1:17" x14ac:dyDescent="0.4">
      <c r="A2106" s="87">
        <v>43600</v>
      </c>
      <c r="B2106">
        <v>81.940574999999995</v>
      </c>
      <c r="C2106" s="31">
        <f t="shared" si="192"/>
        <v>3.2139266779614389E-3</v>
      </c>
      <c r="D2106">
        <v>2850.96</v>
      </c>
      <c r="E2106" s="31">
        <f t="shared" si="193"/>
        <v>8.8952493195275026E-3</v>
      </c>
      <c r="G2106">
        <v>28.09</v>
      </c>
      <c r="H2106" s="35">
        <f t="shared" si="194"/>
        <v>9.6119971520114127E-3</v>
      </c>
      <c r="J2106">
        <v>93.134299999999996</v>
      </c>
      <c r="K2106" s="35">
        <f t="shared" si="195"/>
        <v>3.0676818315056947E-2</v>
      </c>
      <c r="M2106">
        <v>21.360001</v>
      </c>
      <c r="N2106" s="35">
        <f t="shared" si="196"/>
        <v>2.4344474515708172E-2</v>
      </c>
      <c r="P2106">
        <v>140.57904099999999</v>
      </c>
      <c r="Q2106" s="35">
        <f t="shared" si="197"/>
        <v>-1.3940648520998099E-2</v>
      </c>
    </row>
    <row r="2107" spans="1:17" x14ac:dyDescent="0.4">
      <c r="A2107" s="87">
        <v>43601</v>
      </c>
      <c r="B2107">
        <v>82.203925999999996</v>
      </c>
      <c r="C2107" s="31">
        <f t="shared" si="192"/>
        <v>3.440772403011614E-3</v>
      </c>
      <c r="D2107">
        <v>2876.32</v>
      </c>
      <c r="E2107" s="31">
        <f t="shared" si="193"/>
        <v>-5.8373199087723071E-3</v>
      </c>
      <c r="G2107">
        <v>28.360001</v>
      </c>
      <c r="H2107" s="35">
        <f t="shared" si="194"/>
        <v>-4.2313468183587874E-3</v>
      </c>
      <c r="J2107">
        <v>95.991364000000004</v>
      </c>
      <c r="K2107" s="35">
        <f t="shared" si="195"/>
        <v>-5.8300244592837296E-3</v>
      </c>
      <c r="M2107">
        <v>21.879999000000002</v>
      </c>
      <c r="N2107" s="35">
        <f t="shared" si="196"/>
        <v>7.7696575763097464E-2</v>
      </c>
      <c r="P2107">
        <v>138.61927800000001</v>
      </c>
      <c r="Q2107" s="35">
        <f t="shared" si="197"/>
        <v>1.8207828206982857E-2</v>
      </c>
    </row>
    <row r="2108" spans="1:17" x14ac:dyDescent="0.4">
      <c r="A2108" s="87">
        <v>43602</v>
      </c>
      <c r="B2108">
        <v>82.486771000000005</v>
      </c>
      <c r="C2108" s="31">
        <f t="shared" si="192"/>
        <v>-2.0337964253686301E-2</v>
      </c>
      <c r="D2108">
        <v>2859.53</v>
      </c>
      <c r="E2108" s="31">
        <f t="shared" si="193"/>
        <v>-6.7493609089606266E-3</v>
      </c>
      <c r="G2108">
        <v>28.24</v>
      </c>
      <c r="H2108" s="35">
        <f t="shared" si="194"/>
        <v>-6.0198300283285464E-3</v>
      </c>
      <c r="J2108">
        <v>95.431731999999997</v>
      </c>
      <c r="K2108" s="35">
        <f t="shared" si="195"/>
        <v>4.1152244831939517E-3</v>
      </c>
      <c r="M2108">
        <v>23.58</v>
      </c>
      <c r="N2108" s="35">
        <f t="shared" si="196"/>
        <v>6.7854113655640442E-3</v>
      </c>
      <c r="P2108">
        <v>141.14323400000001</v>
      </c>
      <c r="Q2108" s="35">
        <f t="shared" si="197"/>
        <v>-1.6690116367887819E-2</v>
      </c>
    </row>
    <row r="2109" spans="1:17" x14ac:dyDescent="0.4">
      <c r="A2109" s="87">
        <v>43605</v>
      </c>
      <c r="B2109">
        <v>80.809157999999996</v>
      </c>
      <c r="C2109" s="31">
        <f t="shared" si="192"/>
        <v>9.5350950197995773E-3</v>
      </c>
      <c r="D2109">
        <v>2840.23</v>
      </c>
      <c r="E2109" s="31">
        <f t="shared" si="193"/>
        <v>8.4957908338409594E-3</v>
      </c>
      <c r="G2109">
        <v>28.07</v>
      </c>
      <c r="H2109" s="35">
        <f t="shared" si="194"/>
        <v>1.8168863555397149E-2</v>
      </c>
      <c r="J2109">
        <v>95.824455</v>
      </c>
      <c r="K2109" s="35">
        <f t="shared" si="195"/>
        <v>5.9426479388794938E-3</v>
      </c>
      <c r="M2109">
        <v>23.74</v>
      </c>
      <c r="N2109" s="35">
        <f t="shared" si="196"/>
        <v>5.4760320134793613E-3</v>
      </c>
      <c r="P2109">
        <v>138.78753699999999</v>
      </c>
      <c r="Q2109" s="35">
        <f t="shared" si="197"/>
        <v>2.6173149826846515E-2</v>
      </c>
    </row>
    <row r="2110" spans="1:17" x14ac:dyDescent="0.4">
      <c r="A2110" s="87">
        <v>43606</v>
      </c>
      <c r="B2110">
        <v>81.579680999999994</v>
      </c>
      <c r="C2110" s="31">
        <f t="shared" si="192"/>
        <v>-5.2606359174166605E-3</v>
      </c>
      <c r="D2110">
        <v>2864.36</v>
      </c>
      <c r="E2110" s="31">
        <f t="shared" si="193"/>
        <v>-2.8243656523621839E-3</v>
      </c>
      <c r="G2110">
        <v>28.58</v>
      </c>
      <c r="H2110" s="35">
        <f t="shared" si="194"/>
        <v>2.7291847445766348E-2</v>
      </c>
      <c r="J2110">
        <v>96.393906000000001</v>
      </c>
      <c r="K2110" s="35">
        <f t="shared" si="195"/>
        <v>-1.1203405327304095E-3</v>
      </c>
      <c r="M2110">
        <v>23.870000999999998</v>
      </c>
      <c r="N2110" s="35">
        <f t="shared" si="196"/>
        <v>1.6757393516657209E-2</v>
      </c>
      <c r="P2110">
        <v>142.42004399999999</v>
      </c>
      <c r="Q2110" s="35">
        <f t="shared" si="197"/>
        <v>1.8833914978990004E-2</v>
      </c>
    </row>
    <row r="2111" spans="1:17" x14ac:dyDescent="0.4">
      <c r="A2111" s="87">
        <v>43607</v>
      </c>
      <c r="B2111">
        <v>81.15052</v>
      </c>
      <c r="C2111" s="31">
        <f t="shared" si="192"/>
        <v>-6.7306531122658829E-3</v>
      </c>
      <c r="D2111">
        <v>2856.27</v>
      </c>
      <c r="E2111" s="31">
        <f t="shared" si="193"/>
        <v>-1.1914139769699713E-2</v>
      </c>
      <c r="G2111">
        <v>29.360001</v>
      </c>
      <c r="H2111" s="35">
        <f t="shared" si="194"/>
        <v>-4.2574930430009178E-2</v>
      </c>
      <c r="J2111">
        <v>96.285911999999996</v>
      </c>
      <c r="K2111" s="35">
        <f t="shared" si="195"/>
        <v>-1.4581333559991597E-2</v>
      </c>
      <c r="M2111">
        <v>24.27</v>
      </c>
      <c r="N2111" s="35">
        <f t="shared" si="196"/>
        <v>-3.3374577667902749E-2</v>
      </c>
      <c r="P2111">
        <v>145.10237100000001</v>
      </c>
      <c r="Q2111" s="35">
        <f t="shared" si="197"/>
        <v>-1.0709473520594591E-2</v>
      </c>
    </row>
    <row r="2112" spans="1:17" x14ac:dyDescent="0.4">
      <c r="A2112" s="87">
        <v>43608</v>
      </c>
      <c r="B2112">
        <v>80.604324000000005</v>
      </c>
      <c r="C2112" s="31">
        <f t="shared" si="192"/>
        <v>-5.8083360391436491E-3</v>
      </c>
      <c r="D2112">
        <v>2822.24</v>
      </c>
      <c r="E2112" s="31">
        <f t="shared" si="193"/>
        <v>1.353534780883328E-3</v>
      </c>
      <c r="G2112">
        <v>28.110001</v>
      </c>
      <c r="H2112" s="35">
        <f t="shared" si="194"/>
        <v>2.3834933339205437E-2</v>
      </c>
      <c r="J2112">
        <v>94.881934999999999</v>
      </c>
      <c r="K2112" s="35">
        <f t="shared" si="195"/>
        <v>4.9666461798022581E-3</v>
      </c>
      <c r="M2112">
        <v>23.459999</v>
      </c>
      <c r="N2112" s="35">
        <f t="shared" si="196"/>
        <v>3.4101450728962245E-3</v>
      </c>
      <c r="P2112">
        <v>143.54840100000001</v>
      </c>
      <c r="Q2112" s="35">
        <f t="shared" si="197"/>
        <v>3.7233782910614894E-3</v>
      </c>
    </row>
    <row r="2113" spans="1:17" x14ac:dyDescent="0.4">
      <c r="A2113" s="87">
        <v>43609</v>
      </c>
      <c r="B2113">
        <v>80.136146999999994</v>
      </c>
      <c r="C2113" s="31">
        <f t="shared" si="192"/>
        <v>-1.1684464939398639E-2</v>
      </c>
      <c r="D2113">
        <v>2826.06</v>
      </c>
      <c r="E2113" s="31">
        <f t="shared" si="193"/>
        <v>-8.375618352052E-3</v>
      </c>
      <c r="G2113">
        <v>28.780000999999999</v>
      </c>
      <c r="H2113" s="35">
        <f t="shared" si="194"/>
        <v>-1.9110527480523654E-2</v>
      </c>
      <c r="J2113">
        <v>95.353179999999995</v>
      </c>
      <c r="K2113" s="35">
        <f t="shared" si="195"/>
        <v>-7.8252450521314361E-3</v>
      </c>
      <c r="M2113">
        <v>23.540001</v>
      </c>
      <c r="N2113" s="35">
        <f t="shared" si="196"/>
        <v>-4.2480881797760177E-4</v>
      </c>
      <c r="P2113">
        <v>144.082886</v>
      </c>
      <c r="Q2113" s="35">
        <f t="shared" si="197"/>
        <v>9.8920631004017646E-3</v>
      </c>
    </row>
    <row r="2114" spans="1:17" x14ac:dyDescent="0.4">
      <c r="A2114" s="87">
        <v>43613</v>
      </c>
      <c r="B2114">
        <v>79.199798999999999</v>
      </c>
      <c r="C2114" s="31">
        <f t="shared" si="192"/>
        <v>-2.8694504641356471E-2</v>
      </c>
      <c r="D2114">
        <v>2802.39</v>
      </c>
      <c r="E2114" s="31">
        <f t="shared" si="193"/>
        <v>-6.9119572935957847E-3</v>
      </c>
      <c r="G2114">
        <v>28.23</v>
      </c>
      <c r="H2114" s="35">
        <f t="shared" si="194"/>
        <v>-1.4168969181722166E-3</v>
      </c>
      <c r="J2114">
        <v>94.607017999999997</v>
      </c>
      <c r="K2114" s="35">
        <f t="shared" si="195"/>
        <v>-2.2312150246612716E-2</v>
      </c>
      <c r="M2114">
        <v>23.530000999999999</v>
      </c>
      <c r="N2114" s="35">
        <f t="shared" si="196"/>
        <v>-3.1024308073765019E-2</v>
      </c>
      <c r="P2114">
        <v>145.508163</v>
      </c>
      <c r="Q2114" s="35">
        <f t="shared" si="197"/>
        <v>-2.0066640522428972E-2</v>
      </c>
    </row>
    <row r="2115" spans="1:17" x14ac:dyDescent="0.4">
      <c r="A2115" s="87">
        <v>43614</v>
      </c>
      <c r="B2115">
        <v>76.927199999999999</v>
      </c>
      <c r="C2115" s="31">
        <f t="shared" ref="C2115:C2178" si="198">(B2116-B2115)/B2115</f>
        <v>4.9448569556671176E-3</v>
      </c>
      <c r="D2115">
        <v>2783.02</v>
      </c>
      <c r="E2115" s="31">
        <f t="shared" ref="E2115:E2178" si="199">(D2116-D2115)/D2115</f>
        <v>2.0984398243635138E-3</v>
      </c>
      <c r="G2115">
        <v>28.190000999999999</v>
      </c>
      <c r="H2115" s="35">
        <f t="shared" ref="H2115:H2178" si="200">(G2116-G2115)/G2115</f>
        <v>-6.7400139503364601E-3</v>
      </c>
      <c r="J2115">
        <v>92.496132000000003</v>
      </c>
      <c r="K2115" s="35">
        <f t="shared" ref="K2115:K2178" si="201">(J2116-J2115)/J2115</f>
        <v>-4.7766105505903517E-3</v>
      </c>
      <c r="M2115">
        <v>22.799999</v>
      </c>
      <c r="N2115" s="35">
        <f t="shared" ref="N2115:N2178" si="202">(M2116-M2115)/M2115</f>
        <v>6.5790353762735093E-3</v>
      </c>
      <c r="P2115">
        <v>142.588303</v>
      </c>
      <c r="Q2115" s="35">
        <f t="shared" ref="Q2115:Q2178" si="203">(P2116-P2115)/P2115</f>
        <v>9.024372777619099E-4</v>
      </c>
    </row>
    <row r="2116" spans="1:17" x14ac:dyDescent="0.4">
      <c r="A2116" s="87">
        <v>43615</v>
      </c>
      <c r="B2116">
        <v>77.307593999999995</v>
      </c>
      <c r="C2116" s="31">
        <f t="shared" si="198"/>
        <v>-2.4038518130573183E-2</v>
      </c>
      <c r="D2116">
        <v>2788.86</v>
      </c>
      <c r="E2116" s="31">
        <f t="shared" si="199"/>
        <v>-1.3195355808466607E-2</v>
      </c>
      <c r="G2116">
        <v>28</v>
      </c>
      <c r="H2116" s="35">
        <f t="shared" si="200"/>
        <v>-2.50000000000001E-3</v>
      </c>
      <c r="J2116">
        <v>92.054314000000005</v>
      </c>
      <c r="K2116" s="35">
        <f t="shared" si="201"/>
        <v>2.1324367264300361E-4</v>
      </c>
      <c r="M2116">
        <v>22.950001</v>
      </c>
      <c r="N2116" s="35">
        <f t="shared" si="202"/>
        <v>-6.5360345735932922E-3</v>
      </c>
      <c r="P2116">
        <v>142.71698000000001</v>
      </c>
      <c r="Q2116" s="35">
        <f t="shared" si="203"/>
        <v>-9.1546149589208561E-3</v>
      </c>
    </row>
    <row r="2117" spans="1:17" x14ac:dyDescent="0.4">
      <c r="A2117" s="87">
        <v>43616</v>
      </c>
      <c r="B2117">
        <v>75.449234000000004</v>
      </c>
      <c r="C2117" s="31">
        <f t="shared" si="198"/>
        <v>1.0629889231214622E-2</v>
      </c>
      <c r="D2117">
        <v>2752.06</v>
      </c>
      <c r="E2117" s="31">
        <f t="shared" si="199"/>
        <v>-2.7652013400871083E-3</v>
      </c>
      <c r="G2117">
        <v>27.93</v>
      </c>
      <c r="H2117" s="35">
        <f t="shared" si="200"/>
        <v>-4.6545291800930907E-3</v>
      </c>
      <c r="J2117">
        <v>92.073943999999997</v>
      </c>
      <c r="K2117" s="35">
        <f t="shared" si="201"/>
        <v>6.9312117226129647E-3</v>
      </c>
      <c r="M2117">
        <v>22.799999</v>
      </c>
      <c r="N2117" s="35">
        <f t="shared" si="202"/>
        <v>3.3771975165437534E-2</v>
      </c>
      <c r="P2117">
        <v>141.410461</v>
      </c>
      <c r="Q2117" s="35">
        <f t="shared" si="203"/>
        <v>1.5888577012700696E-2</v>
      </c>
    </row>
    <row r="2118" spans="1:17" x14ac:dyDescent="0.4">
      <c r="A2118" s="87">
        <v>43619</v>
      </c>
      <c r="B2118">
        <v>76.251250999999996</v>
      </c>
      <c r="C2118" s="31">
        <f t="shared" si="198"/>
        <v>4.6947072383114123E-2</v>
      </c>
      <c r="D2118">
        <v>2744.45</v>
      </c>
      <c r="E2118" s="31">
        <f t="shared" si="199"/>
        <v>2.1432345278653342E-2</v>
      </c>
      <c r="G2118">
        <v>27.799999</v>
      </c>
      <c r="H2118" s="35">
        <f t="shared" si="200"/>
        <v>4.6402915338234374E-2</v>
      </c>
      <c r="J2118">
        <v>92.712128000000007</v>
      </c>
      <c r="K2118" s="35">
        <f t="shared" si="201"/>
        <v>1.5567024844904723E-2</v>
      </c>
      <c r="M2118">
        <v>23.57</v>
      </c>
      <c r="N2118" s="35">
        <f t="shared" si="202"/>
        <v>4.7942341960118796E-2</v>
      </c>
      <c r="P2118">
        <v>143.65727200000001</v>
      </c>
      <c r="Q2118" s="35">
        <f t="shared" si="203"/>
        <v>3.2383324110455388E-3</v>
      </c>
    </row>
    <row r="2119" spans="1:17" x14ac:dyDescent="0.4">
      <c r="A2119" s="87">
        <v>43620</v>
      </c>
      <c r="B2119">
        <v>79.831023999999999</v>
      </c>
      <c r="C2119" s="31">
        <f t="shared" si="198"/>
        <v>1.3477178997478445E-2</v>
      </c>
      <c r="D2119">
        <v>2803.27</v>
      </c>
      <c r="E2119" s="31">
        <f t="shared" si="199"/>
        <v>8.1618966421358307E-3</v>
      </c>
      <c r="G2119">
        <v>29.09</v>
      </c>
      <c r="H2119" s="35">
        <f t="shared" si="200"/>
        <v>1.1687865245788926E-2</v>
      </c>
      <c r="J2119">
        <v>94.155379999999994</v>
      </c>
      <c r="K2119" s="35">
        <f t="shared" si="201"/>
        <v>4.3796647626509764E-3</v>
      </c>
      <c r="M2119">
        <v>24.700001</v>
      </c>
      <c r="N2119" s="35">
        <f t="shared" si="202"/>
        <v>4.2914937533808248E-2</v>
      </c>
      <c r="P2119">
        <v>144.12248199999999</v>
      </c>
      <c r="Q2119" s="35">
        <f t="shared" si="203"/>
        <v>-6.9363154597905574E-3</v>
      </c>
    </row>
    <row r="2120" spans="1:17" x14ac:dyDescent="0.4">
      <c r="A2120" s="87">
        <v>43621</v>
      </c>
      <c r="B2120">
        <v>80.906920999999997</v>
      </c>
      <c r="C2120" s="31">
        <f t="shared" si="198"/>
        <v>-3.2640347294887097E-3</v>
      </c>
      <c r="D2120">
        <v>2826.15</v>
      </c>
      <c r="E2120" s="31">
        <f t="shared" si="199"/>
        <v>6.1355554376093593E-3</v>
      </c>
      <c r="G2120">
        <v>29.43</v>
      </c>
      <c r="H2120" s="35">
        <f t="shared" si="200"/>
        <v>1.9707781175671148E-2</v>
      </c>
      <c r="J2120">
        <v>94.567749000000006</v>
      </c>
      <c r="K2120" s="35">
        <f t="shared" si="201"/>
        <v>-6.2293541532855139E-3</v>
      </c>
      <c r="M2120">
        <v>25.76</v>
      </c>
      <c r="N2120" s="35">
        <f t="shared" si="202"/>
        <v>-3.1055900621118726E-3</v>
      </c>
      <c r="P2120">
        <v>143.122803</v>
      </c>
      <c r="Q2120" s="35">
        <f t="shared" si="203"/>
        <v>2.0193616526641048E-2</v>
      </c>
    </row>
    <row r="2121" spans="1:17" x14ac:dyDescent="0.4">
      <c r="A2121" s="87">
        <v>43622</v>
      </c>
      <c r="B2121">
        <v>80.642837999999998</v>
      </c>
      <c r="C2121" s="31">
        <f t="shared" si="198"/>
        <v>1.1643489034946893E-2</v>
      </c>
      <c r="D2121">
        <v>2843.49</v>
      </c>
      <c r="E2121" s="31">
        <f t="shared" si="199"/>
        <v>1.0497663083042447E-2</v>
      </c>
      <c r="G2121">
        <v>30.01</v>
      </c>
      <c r="H2121" s="35">
        <f t="shared" si="200"/>
        <v>2.2325891369543424E-2</v>
      </c>
      <c r="J2121">
        <v>93.978652999999994</v>
      </c>
      <c r="K2121" s="35">
        <f t="shared" si="201"/>
        <v>1.7446866364428566E-2</v>
      </c>
      <c r="M2121">
        <v>25.68</v>
      </c>
      <c r="N2121" s="35">
        <f t="shared" si="202"/>
        <v>8.5669781931463733E-3</v>
      </c>
      <c r="P2121">
        <v>146.01297</v>
      </c>
      <c r="Q2121" s="35">
        <f t="shared" si="203"/>
        <v>1.7827998430550329E-2</v>
      </c>
    </row>
    <row r="2122" spans="1:17" x14ac:dyDescent="0.4">
      <c r="A2122" s="87">
        <v>43623</v>
      </c>
      <c r="B2122">
        <v>81.581801999999996</v>
      </c>
      <c r="C2122" s="31">
        <f t="shared" si="198"/>
        <v>-9.9508098632093544E-3</v>
      </c>
      <c r="D2122">
        <v>2873.34</v>
      </c>
      <c r="E2122" s="31">
        <f t="shared" si="199"/>
        <v>4.6600819951693401E-3</v>
      </c>
      <c r="G2122">
        <v>30.68</v>
      </c>
      <c r="H2122" s="35">
        <f t="shared" si="200"/>
        <v>-2.0860462842242487E-2</v>
      </c>
      <c r="J2122">
        <v>95.618285999999998</v>
      </c>
      <c r="K2122" s="35">
        <f t="shared" si="201"/>
        <v>-5.8527612594937752E-3</v>
      </c>
      <c r="M2122">
        <v>25.9</v>
      </c>
      <c r="N2122" s="35">
        <f t="shared" si="202"/>
        <v>-4.6331660231660222E-3</v>
      </c>
      <c r="P2122">
        <v>148.61608899999999</v>
      </c>
      <c r="Q2122" s="35">
        <f t="shared" si="203"/>
        <v>3.3967116440535728E-3</v>
      </c>
    </row>
    <row r="2123" spans="1:17" x14ac:dyDescent="0.4">
      <c r="A2123" s="87">
        <v>43626</v>
      </c>
      <c r="B2123">
        <v>80.769997000000004</v>
      </c>
      <c r="C2123" s="31">
        <f t="shared" si="198"/>
        <v>8.2343942639988132E-3</v>
      </c>
      <c r="D2123">
        <v>2886.73</v>
      </c>
      <c r="E2123" s="31">
        <f t="shared" si="199"/>
        <v>-3.4987685027703259E-4</v>
      </c>
      <c r="G2123">
        <v>30.040001</v>
      </c>
      <c r="H2123" s="35">
        <f t="shared" si="200"/>
        <v>-1.1651131436380493E-2</v>
      </c>
      <c r="J2123">
        <v>95.058655000000002</v>
      </c>
      <c r="K2123" s="35">
        <f t="shared" si="201"/>
        <v>2.8919197310334059E-3</v>
      </c>
      <c r="M2123">
        <v>25.780000999999999</v>
      </c>
      <c r="N2123" s="35">
        <f t="shared" si="202"/>
        <v>1.5515864409780323E-2</v>
      </c>
      <c r="P2123">
        <v>149.12089499999999</v>
      </c>
      <c r="Q2123" s="35">
        <f t="shared" si="203"/>
        <v>-2.5421507830944767E-2</v>
      </c>
    </row>
    <row r="2124" spans="1:17" x14ac:dyDescent="0.4">
      <c r="A2124" s="87">
        <v>43627</v>
      </c>
      <c r="B2124">
        <v>81.435089000000005</v>
      </c>
      <c r="C2124" s="31">
        <f t="shared" si="198"/>
        <v>-7.5668978516129195E-3</v>
      </c>
      <c r="D2124">
        <v>2885.72</v>
      </c>
      <c r="E2124" s="31">
        <f t="shared" si="199"/>
        <v>-2.0376197274855684E-3</v>
      </c>
      <c r="G2124">
        <v>29.690000999999999</v>
      </c>
      <c r="H2124" s="35">
        <f t="shared" si="200"/>
        <v>8.7571569970644851E-3</v>
      </c>
      <c r="J2124">
        <v>95.333556999999999</v>
      </c>
      <c r="K2124" s="35">
        <f t="shared" si="201"/>
        <v>-1.215239456553579E-2</v>
      </c>
      <c r="M2124">
        <v>26.18</v>
      </c>
      <c r="N2124" s="35">
        <f t="shared" si="202"/>
        <v>-7.639419404125259E-3</v>
      </c>
      <c r="P2124">
        <v>145.330017</v>
      </c>
      <c r="Q2124" s="35">
        <f t="shared" si="203"/>
        <v>-1.1237616520749434E-2</v>
      </c>
    </row>
    <row r="2125" spans="1:17" x14ac:dyDescent="0.4">
      <c r="A2125" s="87">
        <v>43628</v>
      </c>
      <c r="B2125">
        <v>80.818877999999998</v>
      </c>
      <c r="C2125" s="31">
        <f t="shared" si="198"/>
        <v>1.1860186923159261E-2</v>
      </c>
      <c r="D2125">
        <v>2879.84</v>
      </c>
      <c r="E2125" s="31">
        <f t="shared" si="199"/>
        <v>4.0974498583253678E-3</v>
      </c>
      <c r="G2125">
        <v>29.950001</v>
      </c>
      <c r="H2125" s="35">
        <f t="shared" si="200"/>
        <v>3.0050082469112393E-3</v>
      </c>
      <c r="J2125">
        <v>94.175026000000003</v>
      </c>
      <c r="K2125" s="35">
        <f t="shared" si="201"/>
        <v>1.2718870924442334E-2</v>
      </c>
      <c r="M2125">
        <v>25.98</v>
      </c>
      <c r="N2125" s="35">
        <f t="shared" si="202"/>
        <v>2.386451116243268E-2</v>
      </c>
      <c r="P2125">
        <v>143.696854</v>
      </c>
      <c r="Q2125" s="35">
        <f t="shared" si="203"/>
        <v>7.6456997451035897E-3</v>
      </c>
    </row>
    <row r="2126" spans="1:17" x14ac:dyDescent="0.4">
      <c r="A2126" s="87">
        <v>43629</v>
      </c>
      <c r="B2126">
        <v>81.777405000000002</v>
      </c>
      <c r="C2126" s="31">
        <f t="shared" si="198"/>
        <v>-2.0332633445631935E-3</v>
      </c>
      <c r="D2126">
        <v>2891.64</v>
      </c>
      <c r="E2126" s="31">
        <f t="shared" si="199"/>
        <v>-1.6115422390061884E-3</v>
      </c>
      <c r="G2126">
        <v>30.040001</v>
      </c>
      <c r="H2126" s="35">
        <f t="shared" si="200"/>
        <v>2.8628461097587793E-2</v>
      </c>
      <c r="J2126">
        <v>95.372826000000003</v>
      </c>
      <c r="K2126" s="35">
        <f t="shared" si="201"/>
        <v>1.6265157121379627E-2</v>
      </c>
      <c r="M2126">
        <v>26.6</v>
      </c>
      <c r="N2126" s="35">
        <f t="shared" si="202"/>
        <v>1.7669172932330782E-2</v>
      </c>
      <c r="P2126">
        <v>144.79551699999999</v>
      </c>
      <c r="Q2126" s="35">
        <f t="shared" si="203"/>
        <v>2.7346841131838882E-4</v>
      </c>
    </row>
    <row r="2127" spans="1:17" x14ac:dyDescent="0.4">
      <c r="A2127" s="87">
        <v>43630</v>
      </c>
      <c r="B2127">
        <v>81.611130000000003</v>
      </c>
      <c r="C2127" s="31">
        <f t="shared" si="198"/>
        <v>-1.5939333274762869E-2</v>
      </c>
      <c r="D2127">
        <v>2886.98</v>
      </c>
      <c r="E2127" s="31">
        <f t="shared" si="199"/>
        <v>9.3176953078997929E-4</v>
      </c>
      <c r="G2127">
        <v>30.9</v>
      </c>
      <c r="H2127" s="35">
        <f t="shared" si="200"/>
        <v>-1.2944660194174149E-3</v>
      </c>
      <c r="J2127">
        <v>96.924080000000004</v>
      </c>
      <c r="K2127" s="35">
        <f t="shared" si="201"/>
        <v>-2.1271184622026094E-3</v>
      </c>
      <c r="M2127">
        <v>27.07</v>
      </c>
      <c r="N2127" s="35">
        <f t="shared" si="202"/>
        <v>-1.4037643147395697E-2</v>
      </c>
      <c r="P2127">
        <v>144.835114</v>
      </c>
      <c r="Q2127" s="35">
        <f t="shared" si="203"/>
        <v>9.9774354442803328E-3</v>
      </c>
    </row>
    <row r="2128" spans="1:17" x14ac:dyDescent="0.4">
      <c r="A2128" s="87">
        <v>43633</v>
      </c>
      <c r="B2128">
        <v>80.310303000000005</v>
      </c>
      <c r="C2128" s="31">
        <f t="shared" si="198"/>
        <v>2.6671422220882327E-2</v>
      </c>
      <c r="D2128">
        <v>2889.67</v>
      </c>
      <c r="E2128" s="31">
        <f t="shared" si="199"/>
        <v>9.7173725719545568E-3</v>
      </c>
      <c r="G2128">
        <v>30.860001</v>
      </c>
      <c r="H2128" s="35">
        <f t="shared" si="200"/>
        <v>2.3331139879094555E-2</v>
      </c>
      <c r="J2128">
        <v>96.717911000000001</v>
      </c>
      <c r="K2128" s="35">
        <f t="shared" si="201"/>
        <v>2.3246335417645571E-2</v>
      </c>
      <c r="M2128">
        <v>26.690000999999999</v>
      </c>
      <c r="N2128" s="35">
        <f t="shared" si="202"/>
        <v>2.173094710637144E-2</v>
      </c>
      <c r="P2128">
        <v>146.28019699999999</v>
      </c>
      <c r="Q2128" s="35">
        <f t="shared" si="203"/>
        <v>3.7147297525173664E-2</v>
      </c>
    </row>
    <row r="2129" spans="1:17" x14ac:dyDescent="0.4">
      <c r="A2129" s="87">
        <v>43634</v>
      </c>
      <c r="B2129">
        <v>82.452292999999997</v>
      </c>
      <c r="C2129" s="31">
        <f t="shared" si="198"/>
        <v>-8.8968538449257697E-3</v>
      </c>
      <c r="D2129">
        <v>2917.75</v>
      </c>
      <c r="E2129" s="31">
        <f t="shared" si="199"/>
        <v>2.9851769342815648E-3</v>
      </c>
      <c r="G2129">
        <v>31.58</v>
      </c>
      <c r="H2129" s="35">
        <f t="shared" si="200"/>
        <v>-1.4566149461684606E-2</v>
      </c>
      <c r="J2129">
        <v>98.966247999999993</v>
      </c>
      <c r="K2129" s="35">
        <f t="shared" si="201"/>
        <v>-1.884926465030775E-2</v>
      </c>
      <c r="M2129">
        <v>27.27</v>
      </c>
      <c r="N2129" s="35">
        <f t="shared" si="202"/>
        <v>-1.136784011734506E-2</v>
      </c>
      <c r="P2129">
        <v>151.714111</v>
      </c>
      <c r="Q2129" s="35">
        <f t="shared" si="203"/>
        <v>-1.6831881907148481E-2</v>
      </c>
    </row>
    <row r="2130" spans="1:17" x14ac:dyDescent="0.4">
      <c r="A2130" s="87">
        <v>43635</v>
      </c>
      <c r="B2130">
        <v>81.718727000000001</v>
      </c>
      <c r="C2130" s="31">
        <f t="shared" si="198"/>
        <v>2.0227358656724963E-2</v>
      </c>
      <c r="D2130">
        <v>2926.46</v>
      </c>
      <c r="E2130" s="31">
        <f t="shared" si="199"/>
        <v>9.4721950752785951E-3</v>
      </c>
      <c r="G2130">
        <v>31.120000999999998</v>
      </c>
      <c r="H2130" s="35">
        <f t="shared" si="200"/>
        <v>1.4781458393912001E-2</v>
      </c>
      <c r="J2130">
        <v>97.100807000000003</v>
      </c>
      <c r="K2130" s="35">
        <f t="shared" si="201"/>
        <v>1.4459035340458027E-2</v>
      </c>
      <c r="M2130">
        <v>26.959999</v>
      </c>
      <c r="N2130" s="35">
        <f t="shared" si="202"/>
        <v>-1.4094918920434735E-2</v>
      </c>
      <c r="P2130">
        <v>149.16047699999999</v>
      </c>
      <c r="Q2130" s="35">
        <f t="shared" si="203"/>
        <v>1.068346677384264E-2</v>
      </c>
    </row>
    <row r="2131" spans="1:17" x14ac:dyDescent="0.4">
      <c r="A2131" s="87">
        <v>43636</v>
      </c>
      <c r="B2131">
        <v>83.371680999999995</v>
      </c>
      <c r="C2131" s="31">
        <f t="shared" si="198"/>
        <v>5.9832426792498618E-3</v>
      </c>
      <c r="D2131">
        <v>2954.18</v>
      </c>
      <c r="E2131" s="31">
        <f t="shared" si="199"/>
        <v>-1.2592326804730246E-3</v>
      </c>
      <c r="G2131">
        <v>31.58</v>
      </c>
      <c r="H2131" s="35">
        <f t="shared" si="200"/>
        <v>-7.5997466751107808E-3</v>
      </c>
      <c r="J2131">
        <v>98.504790999999997</v>
      </c>
      <c r="K2131" s="35">
        <f t="shared" si="201"/>
        <v>-6.8772695533153728E-3</v>
      </c>
      <c r="M2131">
        <v>26.58</v>
      </c>
      <c r="N2131" s="35">
        <f t="shared" si="202"/>
        <v>-1.6177577125658382E-2</v>
      </c>
      <c r="P2131">
        <v>150.75402800000001</v>
      </c>
      <c r="Q2131" s="35">
        <f t="shared" si="203"/>
        <v>1.247495688805042E-3</v>
      </c>
    </row>
    <row r="2132" spans="1:17" x14ac:dyDescent="0.4">
      <c r="A2132" s="87">
        <v>43637</v>
      </c>
      <c r="B2132">
        <v>83.870514</v>
      </c>
      <c r="C2132" s="31">
        <f t="shared" si="198"/>
        <v>-1.4577447325528459E-2</v>
      </c>
      <c r="D2132">
        <v>2950.46</v>
      </c>
      <c r="E2132" s="31">
        <f t="shared" si="199"/>
        <v>-1.7319333256509586E-3</v>
      </c>
      <c r="G2132">
        <v>31.34</v>
      </c>
      <c r="H2132" s="35">
        <f t="shared" si="200"/>
        <v>-2.0740236119974508E-2</v>
      </c>
      <c r="J2132">
        <v>97.827347000000003</v>
      </c>
      <c r="K2132" s="35">
        <f t="shared" si="201"/>
        <v>-8.7315053121086832E-3</v>
      </c>
      <c r="M2132">
        <v>26.15</v>
      </c>
      <c r="N2132" s="35">
        <f t="shared" si="202"/>
        <v>-2.4856596558317345E-2</v>
      </c>
      <c r="P2132">
        <v>150.942093</v>
      </c>
      <c r="Q2132" s="35">
        <f t="shared" si="203"/>
        <v>-1.0622981092490859E-2</v>
      </c>
    </row>
    <row r="2133" spans="1:17" x14ac:dyDescent="0.4">
      <c r="A2133" s="87">
        <v>43640</v>
      </c>
      <c r="B2133">
        <v>82.647896000000003</v>
      </c>
      <c r="C2133" s="31">
        <f t="shared" si="198"/>
        <v>-2.2248309866230713E-2</v>
      </c>
      <c r="D2133">
        <v>2945.35</v>
      </c>
      <c r="E2133" s="31">
        <f t="shared" si="199"/>
        <v>-9.4963247152290223E-3</v>
      </c>
      <c r="G2133">
        <v>30.690000999999999</v>
      </c>
      <c r="H2133" s="35">
        <f t="shared" si="200"/>
        <v>-1.8898663444162103E-2</v>
      </c>
      <c r="J2133">
        <v>96.973167000000004</v>
      </c>
      <c r="K2133" s="35">
        <f t="shared" si="201"/>
        <v>-7.795929775089333E-3</v>
      </c>
      <c r="M2133">
        <v>25.5</v>
      </c>
      <c r="N2133" s="35">
        <f t="shared" si="202"/>
        <v>-2.3529411764705938E-2</v>
      </c>
      <c r="P2133">
        <v>149.338638</v>
      </c>
      <c r="Q2133" s="35">
        <f t="shared" si="203"/>
        <v>-1.3321877222423903E-2</v>
      </c>
    </row>
    <row r="2134" spans="1:17" x14ac:dyDescent="0.4">
      <c r="A2134" s="87">
        <v>43641</v>
      </c>
      <c r="B2134">
        <v>80.809119999999993</v>
      </c>
      <c r="C2134" s="31">
        <f t="shared" si="198"/>
        <v>-8.4744147690250012E-4</v>
      </c>
      <c r="D2134">
        <v>2917.38</v>
      </c>
      <c r="E2134" s="31">
        <f t="shared" si="199"/>
        <v>-1.2339839170762495E-3</v>
      </c>
      <c r="G2134">
        <v>30.110001</v>
      </c>
      <c r="H2134" s="35">
        <f t="shared" si="200"/>
        <v>1.9594818346236515E-2</v>
      </c>
      <c r="J2134">
        <v>96.217170999999993</v>
      </c>
      <c r="K2134" s="35">
        <f t="shared" si="201"/>
        <v>2.5510311459896479E-3</v>
      </c>
      <c r="M2134">
        <v>24.9</v>
      </c>
      <c r="N2134" s="35">
        <f t="shared" si="202"/>
        <v>6.8273092369478599E-3</v>
      </c>
      <c r="P2134">
        <v>147.34916699999999</v>
      </c>
      <c r="Q2134" s="35">
        <f t="shared" si="203"/>
        <v>3.4929929396886231E-2</v>
      </c>
    </row>
    <row r="2135" spans="1:17" x14ac:dyDescent="0.4">
      <c r="A2135" s="87">
        <v>43642</v>
      </c>
      <c r="B2135">
        <v>80.740639000000002</v>
      </c>
      <c r="C2135" s="31">
        <f t="shared" si="198"/>
        <v>1.3446574283366744E-2</v>
      </c>
      <c r="D2135">
        <v>2913.78</v>
      </c>
      <c r="E2135" s="31">
        <f t="shared" si="199"/>
        <v>3.8232124594169332E-3</v>
      </c>
      <c r="G2135">
        <v>30.700001</v>
      </c>
      <c r="H2135" s="35">
        <f t="shared" si="200"/>
        <v>7.4918238602011576E-3</v>
      </c>
      <c r="J2135">
        <v>96.462624000000005</v>
      </c>
      <c r="K2135" s="35">
        <f t="shared" si="201"/>
        <v>2.8499121068901391E-3</v>
      </c>
      <c r="M2135">
        <v>25.07</v>
      </c>
      <c r="N2135" s="35">
        <f t="shared" si="202"/>
        <v>9.1742720382927568E-3</v>
      </c>
      <c r="P2135">
        <v>152.49606299999999</v>
      </c>
      <c r="Q2135" s="35">
        <f t="shared" si="203"/>
        <v>-1.914722218107354E-2</v>
      </c>
    </row>
    <row r="2136" spans="1:17" x14ac:dyDescent="0.4">
      <c r="A2136" s="87">
        <v>43643</v>
      </c>
      <c r="B2136">
        <v>81.826324</v>
      </c>
      <c r="C2136" s="31">
        <f t="shared" si="198"/>
        <v>3.4663417117454316E-3</v>
      </c>
      <c r="D2136">
        <v>2924.92</v>
      </c>
      <c r="E2136" s="31">
        <f t="shared" si="199"/>
        <v>5.757422425228774E-3</v>
      </c>
      <c r="G2136">
        <v>30.93</v>
      </c>
      <c r="H2136" s="35">
        <f t="shared" si="200"/>
        <v>1.8105399288716417E-2</v>
      </c>
      <c r="J2136">
        <v>96.737533999999997</v>
      </c>
      <c r="K2136" s="35">
        <f t="shared" si="201"/>
        <v>1.6543289184940382E-2</v>
      </c>
      <c r="M2136">
        <v>25.299999</v>
      </c>
      <c r="N2136" s="35">
        <f t="shared" si="202"/>
        <v>1.976324188787586E-3</v>
      </c>
      <c r="P2136">
        <v>149.576187</v>
      </c>
      <c r="Q2136" s="35">
        <f t="shared" si="203"/>
        <v>2.0447379100524788E-2</v>
      </c>
    </row>
    <row r="2137" spans="1:17" x14ac:dyDescent="0.4">
      <c r="A2137" s="87">
        <v>43644</v>
      </c>
      <c r="B2137">
        <v>82.109961999999996</v>
      </c>
      <c r="C2137" s="31">
        <f t="shared" si="198"/>
        <v>1.7391336753998333E-2</v>
      </c>
      <c r="D2137">
        <v>2941.76</v>
      </c>
      <c r="E2137" s="31">
        <f t="shared" si="199"/>
        <v>7.6722778200803967E-3</v>
      </c>
      <c r="G2137">
        <v>31.49</v>
      </c>
      <c r="H2137" s="35">
        <f t="shared" si="200"/>
        <v>2.2229247380120731E-2</v>
      </c>
      <c r="J2137">
        <v>98.337890999999999</v>
      </c>
      <c r="K2137" s="35">
        <f t="shared" si="201"/>
        <v>8.68592961791303E-3</v>
      </c>
      <c r="M2137">
        <v>25.35</v>
      </c>
      <c r="N2137" s="35">
        <f t="shared" si="202"/>
        <v>-7.889546351084924E-3</v>
      </c>
      <c r="P2137">
        <v>152.63462799999999</v>
      </c>
      <c r="Q2137" s="35">
        <f t="shared" si="203"/>
        <v>5.3821535176146731E-3</v>
      </c>
    </row>
    <row r="2138" spans="1:17" x14ac:dyDescent="0.4">
      <c r="A2138" s="87">
        <v>43647</v>
      </c>
      <c r="B2138">
        <v>83.537964000000002</v>
      </c>
      <c r="C2138" s="31">
        <f t="shared" si="198"/>
        <v>-5.2686464802997298E-3</v>
      </c>
      <c r="D2138">
        <v>2964.33</v>
      </c>
      <c r="E2138" s="31">
        <f t="shared" si="199"/>
        <v>2.9281490252435764E-3</v>
      </c>
      <c r="G2138">
        <v>32.189999</v>
      </c>
      <c r="H2138" s="35">
        <f t="shared" si="200"/>
        <v>3.1071762381850544E-4</v>
      </c>
      <c r="J2138">
        <v>99.192047000000002</v>
      </c>
      <c r="K2138" s="35">
        <f t="shared" si="201"/>
        <v>-1.39561390440909E-2</v>
      </c>
      <c r="M2138">
        <v>25.15</v>
      </c>
      <c r="N2138" s="35">
        <f t="shared" si="202"/>
        <v>1.5109383697813124E-2</v>
      </c>
      <c r="P2138">
        <v>153.456131</v>
      </c>
      <c r="Q2138" s="35">
        <f t="shared" si="203"/>
        <v>-3.3539161755616071E-3</v>
      </c>
    </row>
    <row r="2139" spans="1:17" x14ac:dyDescent="0.4">
      <c r="A2139" s="87">
        <v>43648</v>
      </c>
      <c r="B2139">
        <v>83.097831999999997</v>
      </c>
      <c r="C2139" s="31">
        <f t="shared" si="198"/>
        <v>1.4594917470289724E-2</v>
      </c>
      <c r="D2139">
        <v>2973.01</v>
      </c>
      <c r="E2139" s="31">
        <f t="shared" si="199"/>
        <v>7.6723589897107454E-3</v>
      </c>
      <c r="G2139">
        <v>32.200001</v>
      </c>
      <c r="H2139" s="35">
        <f t="shared" si="200"/>
        <v>1.1490651817060502E-2</v>
      </c>
      <c r="J2139">
        <v>97.807709000000003</v>
      </c>
      <c r="K2139" s="35">
        <f t="shared" si="201"/>
        <v>1.8369871029286576E-2</v>
      </c>
      <c r="M2139">
        <v>25.530000999999999</v>
      </c>
      <c r="N2139" s="35">
        <f t="shared" si="202"/>
        <v>1.566780197149233E-2</v>
      </c>
      <c r="P2139">
        <v>152.941452</v>
      </c>
      <c r="Q2139" s="35">
        <f t="shared" si="203"/>
        <v>2.0126865279139719E-2</v>
      </c>
    </row>
    <row r="2140" spans="1:17" x14ac:dyDescent="0.4">
      <c r="A2140" s="87">
        <v>43649</v>
      </c>
      <c r="B2140">
        <v>84.310637999999997</v>
      </c>
      <c r="C2140" s="31">
        <f t="shared" si="198"/>
        <v>7.1926273408107573E-3</v>
      </c>
      <c r="D2140">
        <v>2995.82</v>
      </c>
      <c r="E2140" s="31">
        <f t="shared" si="199"/>
        <v>-1.8058494836139384E-3</v>
      </c>
      <c r="G2140">
        <v>32.57</v>
      </c>
      <c r="H2140" s="35">
        <f t="shared" si="200"/>
        <v>5.5265581823764108E-3</v>
      </c>
      <c r="J2140">
        <v>99.604423999999995</v>
      </c>
      <c r="K2140" s="35">
        <f t="shared" si="201"/>
        <v>-7.1957546785271394E-3</v>
      </c>
      <c r="M2140">
        <v>25.93</v>
      </c>
      <c r="N2140" s="35">
        <f t="shared" si="202"/>
        <v>-1.1569610489780616E-3</v>
      </c>
      <c r="P2140">
        <v>156.01968400000001</v>
      </c>
      <c r="Q2140" s="35">
        <f t="shared" si="203"/>
        <v>-1.0086938773699983E-2</v>
      </c>
    </row>
    <row r="2141" spans="1:17" x14ac:dyDescent="0.4">
      <c r="A2141" s="87">
        <v>43651</v>
      </c>
      <c r="B2141">
        <v>84.917052999999996</v>
      </c>
      <c r="C2141" s="31">
        <f t="shared" si="198"/>
        <v>1.9120152462191536E-2</v>
      </c>
      <c r="D2141">
        <v>2990.41</v>
      </c>
      <c r="E2141" s="31">
        <f t="shared" si="199"/>
        <v>-4.8354573453138656E-3</v>
      </c>
      <c r="G2141">
        <v>32.75</v>
      </c>
      <c r="H2141" s="35">
        <f t="shared" si="200"/>
        <v>-1.160308396946565E-2</v>
      </c>
      <c r="J2141">
        <v>98.887694999999994</v>
      </c>
      <c r="K2141" s="35">
        <f t="shared" si="201"/>
        <v>1.0424947209053717E-2</v>
      </c>
      <c r="M2141">
        <v>25.9</v>
      </c>
      <c r="N2141" s="35">
        <f t="shared" si="202"/>
        <v>2.2779922779922777E-2</v>
      </c>
      <c r="P2141">
        <v>154.44592299999999</v>
      </c>
      <c r="Q2141" s="35">
        <f t="shared" si="203"/>
        <v>8.0107520869943331E-3</v>
      </c>
    </row>
    <row r="2142" spans="1:17" x14ac:dyDescent="0.4">
      <c r="A2142" s="87">
        <v>43654</v>
      </c>
      <c r="B2142">
        <v>86.540679999999995</v>
      </c>
      <c r="C2142" s="31">
        <f t="shared" si="198"/>
        <v>-4.9729098500265511E-3</v>
      </c>
      <c r="D2142">
        <v>2975.95</v>
      </c>
      <c r="E2142" s="31">
        <f t="shared" si="199"/>
        <v>1.2365799156572829E-3</v>
      </c>
      <c r="G2142">
        <v>32.369999</v>
      </c>
      <c r="H2142" s="35">
        <f t="shared" si="200"/>
        <v>-9.5767071231605602E-3</v>
      </c>
      <c r="J2142">
        <v>99.918593999999999</v>
      </c>
      <c r="K2142" s="35">
        <f t="shared" si="201"/>
        <v>-1.3658268650177403E-2</v>
      </c>
      <c r="M2142">
        <v>26.49</v>
      </c>
      <c r="N2142" s="35">
        <f t="shared" si="202"/>
        <v>3.7750094375236477E-3</v>
      </c>
      <c r="P2142">
        <v>155.68315100000001</v>
      </c>
      <c r="Q2142" s="35">
        <f t="shared" si="203"/>
        <v>4.0688667715878925E-3</v>
      </c>
    </row>
    <row r="2143" spans="1:17" x14ac:dyDescent="0.4">
      <c r="A2143" s="87">
        <v>43655</v>
      </c>
      <c r="B2143">
        <v>86.110320999999999</v>
      </c>
      <c r="C2143" s="31">
        <f t="shared" si="198"/>
        <v>-6.8150367248078977E-3</v>
      </c>
      <c r="D2143">
        <v>2979.63</v>
      </c>
      <c r="E2143" s="31">
        <f t="shared" si="199"/>
        <v>4.5106271584055922E-3</v>
      </c>
      <c r="G2143">
        <v>32.060001</v>
      </c>
      <c r="H2143" s="35">
        <f t="shared" si="200"/>
        <v>1.7467185980437127E-2</v>
      </c>
      <c r="J2143">
        <v>98.553878999999995</v>
      </c>
      <c r="K2143" s="35">
        <f t="shared" si="201"/>
        <v>-7.0731158131278849E-3</v>
      </c>
      <c r="M2143">
        <v>26.59</v>
      </c>
      <c r="N2143" s="35">
        <f t="shared" si="202"/>
        <v>-6.3933809702895134E-3</v>
      </c>
      <c r="P2143">
        <v>156.31660500000001</v>
      </c>
      <c r="Q2143" s="35">
        <f t="shared" si="203"/>
        <v>-5.6353961883960453E-3</v>
      </c>
    </row>
    <row r="2144" spans="1:17" x14ac:dyDescent="0.4">
      <c r="A2144" s="87">
        <v>43656</v>
      </c>
      <c r="B2144">
        <v>85.523476000000002</v>
      </c>
      <c r="C2144" s="31">
        <f t="shared" si="198"/>
        <v>9.7207461492794731E-3</v>
      </c>
      <c r="D2144">
        <v>2993.07</v>
      </c>
      <c r="E2144" s="31">
        <f t="shared" si="199"/>
        <v>2.2852789944771391E-3</v>
      </c>
      <c r="G2144">
        <v>32.619999</v>
      </c>
      <c r="H2144" s="35">
        <f t="shared" si="200"/>
        <v>3.1575813353029246E-2</v>
      </c>
      <c r="J2144">
        <v>97.856796000000003</v>
      </c>
      <c r="K2144" s="35">
        <f t="shared" si="201"/>
        <v>5.0170250822430479E-4</v>
      </c>
      <c r="M2144">
        <v>26.42</v>
      </c>
      <c r="N2144" s="35">
        <f t="shared" si="202"/>
        <v>5.2989780469341234E-3</v>
      </c>
      <c r="P2144">
        <v>155.435699</v>
      </c>
      <c r="Q2144" s="35">
        <f t="shared" si="203"/>
        <v>-8.2775064433551651E-4</v>
      </c>
    </row>
    <row r="2145" spans="1:17" x14ac:dyDescent="0.4">
      <c r="A2145" s="87">
        <v>43657</v>
      </c>
      <c r="B2145">
        <v>86.354827999999998</v>
      </c>
      <c r="C2145" s="31">
        <f t="shared" si="198"/>
        <v>9.4008988125134224E-3</v>
      </c>
      <c r="D2145">
        <v>2999.91</v>
      </c>
      <c r="E2145" s="31">
        <f t="shared" si="199"/>
        <v>4.6201386041581673E-3</v>
      </c>
      <c r="G2145">
        <v>33.650002000000001</v>
      </c>
      <c r="H2145" s="35">
        <f t="shared" si="200"/>
        <v>1.3670103199399401E-2</v>
      </c>
      <c r="J2145">
        <v>97.905890999999997</v>
      </c>
      <c r="K2145" s="35">
        <f t="shared" si="201"/>
        <v>2.5571668613893782E-2</v>
      </c>
      <c r="M2145">
        <v>26.559999000000001</v>
      </c>
      <c r="N2145" s="35">
        <f t="shared" si="202"/>
        <v>2.7861446832132729E-2</v>
      </c>
      <c r="P2145">
        <v>155.30703700000001</v>
      </c>
      <c r="Q2145" s="35">
        <f t="shared" si="203"/>
        <v>-7.7114792937554889E-3</v>
      </c>
    </row>
    <row r="2146" spans="1:17" x14ac:dyDescent="0.4">
      <c r="A2146" s="87">
        <v>43658</v>
      </c>
      <c r="B2146">
        <v>87.166640999999998</v>
      </c>
      <c r="C2146" s="31">
        <f t="shared" si="198"/>
        <v>4.0395270020787575E-3</v>
      </c>
      <c r="D2146">
        <v>3013.77</v>
      </c>
      <c r="E2146" s="31">
        <f t="shared" si="199"/>
        <v>1.7585947169166861E-4</v>
      </c>
      <c r="G2146">
        <v>34.110000999999997</v>
      </c>
      <c r="H2146" s="35">
        <f t="shared" si="200"/>
        <v>4.3974492994006704E-3</v>
      </c>
      <c r="J2146">
        <v>100.409508</v>
      </c>
      <c r="K2146" s="35">
        <f t="shared" si="201"/>
        <v>-8.8011585516390312E-4</v>
      </c>
      <c r="M2146">
        <v>27.299999</v>
      </c>
      <c r="N2146" s="35">
        <f t="shared" si="202"/>
        <v>7.6923446041152563E-3</v>
      </c>
      <c r="P2146">
        <v>154.10938999999999</v>
      </c>
      <c r="Q2146" s="35">
        <f t="shared" si="203"/>
        <v>7.9640896638419993E-3</v>
      </c>
    </row>
    <row r="2147" spans="1:17" x14ac:dyDescent="0.4">
      <c r="A2147" s="87">
        <v>43661</v>
      </c>
      <c r="B2147">
        <v>87.518753000000004</v>
      </c>
      <c r="C2147" s="31">
        <f t="shared" si="198"/>
        <v>-9.8344865585550945E-3</v>
      </c>
      <c r="D2147">
        <v>3014.3</v>
      </c>
      <c r="E2147" s="31">
        <f t="shared" si="199"/>
        <v>-3.4037753375577139E-3</v>
      </c>
      <c r="G2147">
        <v>34.259998000000003</v>
      </c>
      <c r="H2147" s="35">
        <f t="shared" si="200"/>
        <v>8.7566555024316314E-3</v>
      </c>
      <c r="J2147">
        <v>100.321136</v>
      </c>
      <c r="K2147" s="35">
        <f t="shared" si="201"/>
        <v>9.3951089230091059E-3</v>
      </c>
      <c r="M2147">
        <v>27.51</v>
      </c>
      <c r="N2147" s="35">
        <f t="shared" si="202"/>
        <v>-5.4525263540531116E-3</v>
      </c>
      <c r="P2147">
        <v>155.33673099999999</v>
      </c>
      <c r="Q2147" s="35">
        <f t="shared" si="203"/>
        <v>5.4797857179059856E-3</v>
      </c>
    </row>
    <row r="2148" spans="1:17" x14ac:dyDescent="0.4">
      <c r="A2148" s="87">
        <v>43662</v>
      </c>
      <c r="B2148">
        <v>86.658051</v>
      </c>
      <c r="C2148" s="31">
        <f t="shared" si="198"/>
        <v>-1.2415522707751711E-2</v>
      </c>
      <c r="D2148">
        <v>3004.04</v>
      </c>
      <c r="E2148" s="31">
        <f t="shared" si="199"/>
        <v>-6.5312046444121552E-3</v>
      </c>
      <c r="G2148">
        <v>34.560001</v>
      </c>
      <c r="H2148" s="35">
        <f t="shared" si="200"/>
        <v>-3.7616029004165839E-3</v>
      </c>
      <c r="J2148">
        <v>101.26366400000001</v>
      </c>
      <c r="K2148" s="35">
        <f t="shared" si="201"/>
        <v>6.0112282723642461E-3</v>
      </c>
      <c r="M2148">
        <v>27.360001</v>
      </c>
      <c r="N2148" s="35">
        <f t="shared" si="202"/>
        <v>-1.5716410244283278E-2</v>
      </c>
      <c r="P2148">
        <v>156.18794299999999</v>
      </c>
      <c r="Q2148" s="35">
        <f t="shared" si="203"/>
        <v>-2.4080860069973595E-3</v>
      </c>
    </row>
    <row r="2149" spans="1:17" x14ac:dyDescent="0.4">
      <c r="A2149" s="87">
        <v>43663</v>
      </c>
      <c r="B2149">
        <v>85.582145999999995</v>
      </c>
      <c r="C2149" s="31">
        <f t="shared" si="198"/>
        <v>-6.855401826450137E-4</v>
      </c>
      <c r="D2149">
        <v>2984.42</v>
      </c>
      <c r="E2149" s="31">
        <f t="shared" si="199"/>
        <v>3.5819355184592162E-3</v>
      </c>
      <c r="G2149">
        <v>34.43</v>
      </c>
      <c r="H2149" s="35">
        <f t="shared" si="200"/>
        <v>1.1908219575951312E-2</v>
      </c>
      <c r="J2149">
        <v>101.872383</v>
      </c>
      <c r="K2149" s="35">
        <f t="shared" si="201"/>
        <v>3.7587419546277283E-3</v>
      </c>
      <c r="M2149">
        <v>26.93</v>
      </c>
      <c r="N2149" s="35">
        <f t="shared" si="202"/>
        <v>1.4852952098032555E-3</v>
      </c>
      <c r="P2149">
        <v>155.81182899999999</v>
      </c>
      <c r="Q2149" s="35">
        <f t="shared" si="203"/>
        <v>1.1243831814592252E-2</v>
      </c>
    </row>
    <row r="2150" spans="1:17" x14ac:dyDescent="0.4">
      <c r="A2150" s="87">
        <v>43664</v>
      </c>
      <c r="B2150">
        <v>85.523476000000002</v>
      </c>
      <c r="C2150" s="31">
        <f t="shared" si="198"/>
        <v>-1.0178386575400667E-2</v>
      </c>
      <c r="D2150">
        <v>2995.11</v>
      </c>
      <c r="E2150" s="31">
        <f t="shared" si="199"/>
        <v>-6.1767347442998749E-3</v>
      </c>
      <c r="G2150">
        <v>34.840000000000003</v>
      </c>
      <c r="H2150" s="35">
        <f t="shared" si="200"/>
        <v>0.11968995407577494</v>
      </c>
      <c r="J2150">
        <v>102.255295</v>
      </c>
      <c r="K2150" s="35">
        <f t="shared" si="201"/>
        <v>-1.8242478299046563E-3</v>
      </c>
      <c r="M2150">
        <v>26.969999000000001</v>
      </c>
      <c r="N2150" s="35">
        <f t="shared" si="202"/>
        <v>-7.4149057254325698E-4</v>
      </c>
      <c r="P2150">
        <v>157.563751</v>
      </c>
      <c r="Q2150" s="35">
        <f t="shared" si="203"/>
        <v>-1.5830176574052189E-2</v>
      </c>
    </row>
    <row r="2151" spans="1:17" x14ac:dyDescent="0.4">
      <c r="A2151" s="87">
        <v>43665</v>
      </c>
      <c r="B2151">
        <v>84.652985000000001</v>
      </c>
      <c r="C2151" s="31">
        <f t="shared" si="198"/>
        <v>-6.7013821190120438E-3</v>
      </c>
      <c r="D2151">
        <v>2976.61</v>
      </c>
      <c r="E2151" s="31">
        <f t="shared" si="199"/>
        <v>2.8287212634507284E-3</v>
      </c>
      <c r="G2151">
        <v>39.009998000000003</v>
      </c>
      <c r="H2151" s="35">
        <f t="shared" si="200"/>
        <v>1.5893438394946776E-2</v>
      </c>
      <c r="J2151">
        <v>102.06875599999999</v>
      </c>
      <c r="K2151" s="35">
        <f t="shared" si="201"/>
        <v>-1.7218256289907048E-2</v>
      </c>
      <c r="M2151">
        <v>26.950001</v>
      </c>
      <c r="N2151" s="35">
        <f t="shared" si="202"/>
        <v>-1.150285671603503E-2</v>
      </c>
      <c r="P2151">
        <v>155.069489</v>
      </c>
      <c r="Q2151" s="35">
        <f t="shared" si="203"/>
        <v>1.6595398724761418E-2</v>
      </c>
    </row>
    <row r="2152" spans="1:17" x14ac:dyDescent="0.4">
      <c r="A2152" s="87">
        <v>43668</v>
      </c>
      <c r="B2152">
        <v>84.085693000000006</v>
      </c>
      <c r="C2152" s="31">
        <f t="shared" si="198"/>
        <v>8.4913018437035651E-3</v>
      </c>
      <c r="D2152">
        <v>2985.03</v>
      </c>
      <c r="E2152" s="31">
        <f t="shared" si="199"/>
        <v>6.8475023701602992E-3</v>
      </c>
      <c r="G2152">
        <v>39.630001</v>
      </c>
      <c r="H2152" s="35">
        <f t="shared" si="200"/>
        <v>1.7663385877784935E-3</v>
      </c>
      <c r="J2152">
        <v>100.31131000000001</v>
      </c>
      <c r="K2152" s="35">
        <f t="shared" si="201"/>
        <v>2.7307568807545153E-2</v>
      </c>
      <c r="M2152">
        <v>26.639999</v>
      </c>
      <c r="N2152" s="35">
        <f t="shared" si="202"/>
        <v>2.0645721495710236E-2</v>
      </c>
      <c r="P2152">
        <v>157.64292900000001</v>
      </c>
      <c r="Q2152" s="35">
        <f t="shared" si="203"/>
        <v>-2.8253978965336042E-3</v>
      </c>
    </row>
    <row r="2153" spans="1:17" x14ac:dyDescent="0.4">
      <c r="A2153" s="87">
        <v>43669</v>
      </c>
      <c r="B2153">
        <v>84.799689999999998</v>
      </c>
      <c r="C2153" s="31">
        <f t="shared" si="198"/>
        <v>0</v>
      </c>
      <c r="D2153">
        <v>3005.47</v>
      </c>
      <c r="E2153" s="31">
        <f t="shared" si="199"/>
        <v>4.6881186636366845E-3</v>
      </c>
      <c r="G2153">
        <v>39.700001</v>
      </c>
      <c r="H2153" s="35">
        <f t="shared" si="200"/>
        <v>-4.0302265987349397E-3</v>
      </c>
      <c r="J2153">
        <v>103.050568</v>
      </c>
      <c r="K2153" s="35">
        <f t="shared" si="201"/>
        <v>2.381791820885487E-3</v>
      </c>
      <c r="M2153">
        <v>27.190000999999999</v>
      </c>
      <c r="N2153" s="35">
        <f t="shared" si="202"/>
        <v>5.5166971122951082E-3</v>
      </c>
      <c r="P2153">
        <v>157.19752500000001</v>
      </c>
      <c r="Q2153" s="35">
        <f t="shared" si="203"/>
        <v>-6.2963904807025661E-3</v>
      </c>
    </row>
    <row r="2154" spans="1:17" x14ac:dyDescent="0.4">
      <c r="A2154" s="87">
        <v>43670</v>
      </c>
      <c r="B2154">
        <v>84.799689999999998</v>
      </c>
      <c r="C2154" s="31">
        <f t="shared" si="198"/>
        <v>6.6897886065384769E-3</v>
      </c>
      <c r="D2154">
        <v>3019.56</v>
      </c>
      <c r="E2154" s="31">
        <f t="shared" si="199"/>
        <v>-5.262356104862918E-3</v>
      </c>
      <c r="G2154">
        <v>39.540000999999997</v>
      </c>
      <c r="H2154" s="35">
        <f t="shared" si="200"/>
        <v>-1.7703590852208928E-3</v>
      </c>
      <c r="J2154">
        <v>103.296013</v>
      </c>
      <c r="K2154" s="35">
        <f t="shared" si="201"/>
        <v>-1.7108791991807045E-3</v>
      </c>
      <c r="M2154">
        <v>27.34</v>
      </c>
      <c r="N2154" s="35">
        <f t="shared" si="202"/>
        <v>0</v>
      </c>
      <c r="P2154">
        <v>156.20774800000001</v>
      </c>
      <c r="Q2154" s="35">
        <f t="shared" si="203"/>
        <v>-1.1406348422615224E-3</v>
      </c>
    </row>
    <row r="2155" spans="1:17" x14ac:dyDescent="0.4">
      <c r="A2155" s="87">
        <v>43671</v>
      </c>
      <c r="B2155">
        <v>85.366981999999993</v>
      </c>
      <c r="C2155" s="31">
        <f t="shared" si="198"/>
        <v>2.9788449121934905E-3</v>
      </c>
      <c r="D2155">
        <v>3003.67</v>
      </c>
      <c r="E2155" s="31">
        <f t="shared" si="199"/>
        <v>7.3876291336931335E-3</v>
      </c>
      <c r="G2155">
        <v>39.470001000000003</v>
      </c>
      <c r="H2155" s="35">
        <f t="shared" si="200"/>
        <v>-9.1208510483697866E-3</v>
      </c>
      <c r="J2155">
        <v>103.119286</v>
      </c>
      <c r="K2155" s="35">
        <f t="shared" si="201"/>
        <v>-1.0568478916737302E-2</v>
      </c>
      <c r="M2155">
        <v>27.34</v>
      </c>
      <c r="N2155" s="35">
        <f t="shared" si="202"/>
        <v>-3.6576444769568918E-3</v>
      </c>
      <c r="P2155">
        <v>156.029572</v>
      </c>
      <c r="Q2155" s="35">
        <f t="shared" si="203"/>
        <v>2.5501204348621742E-2</v>
      </c>
    </row>
    <row r="2156" spans="1:17" x14ac:dyDescent="0.4">
      <c r="A2156" s="87">
        <v>43672</v>
      </c>
      <c r="B2156">
        <v>85.621277000000006</v>
      </c>
      <c r="C2156" s="31">
        <f t="shared" si="198"/>
        <v>9.1387331212065901E-4</v>
      </c>
      <c r="D2156">
        <v>3025.86</v>
      </c>
      <c r="E2156" s="31">
        <f t="shared" si="199"/>
        <v>-1.6160694810732575E-3</v>
      </c>
      <c r="G2156">
        <v>39.110000999999997</v>
      </c>
      <c r="H2156" s="35">
        <f t="shared" si="200"/>
        <v>9.4604702260171255E-3</v>
      </c>
      <c r="J2156">
        <v>102.029472</v>
      </c>
      <c r="K2156" s="35">
        <f t="shared" si="201"/>
        <v>2.6751407671697085E-2</v>
      </c>
      <c r="M2156">
        <v>27.24</v>
      </c>
      <c r="N2156" s="35">
        <f t="shared" si="202"/>
        <v>7.3421806167401002E-3</v>
      </c>
      <c r="P2156">
        <v>160.00851399999999</v>
      </c>
      <c r="Q2156" s="35">
        <f t="shared" si="203"/>
        <v>-3.5878153333764374E-3</v>
      </c>
    </row>
    <row r="2157" spans="1:17" x14ac:dyDescent="0.4">
      <c r="A2157" s="87">
        <v>43675</v>
      </c>
      <c r="B2157">
        <v>85.699523999999997</v>
      </c>
      <c r="C2157" s="31">
        <f t="shared" si="198"/>
        <v>-4.7933755151311173E-3</v>
      </c>
      <c r="D2157">
        <v>3020.97</v>
      </c>
      <c r="E2157" s="31">
        <f t="shared" si="199"/>
        <v>-2.5786419593706537E-3</v>
      </c>
      <c r="G2157">
        <v>39.479999999999997</v>
      </c>
      <c r="H2157" s="35">
        <f t="shared" si="200"/>
        <v>-3.2674797365754731E-2</v>
      </c>
      <c r="J2157">
        <v>104.758904</v>
      </c>
      <c r="K2157" s="35">
        <f t="shared" si="201"/>
        <v>7.2166085280923166E-3</v>
      </c>
      <c r="M2157">
        <v>27.440000999999999</v>
      </c>
      <c r="N2157" s="35">
        <f t="shared" si="202"/>
        <v>-0.12244901157255791</v>
      </c>
      <c r="P2157">
        <v>159.43443300000001</v>
      </c>
      <c r="Q2157" s="35">
        <f t="shared" si="203"/>
        <v>-3.4392909340982887E-2</v>
      </c>
    </row>
    <row r="2158" spans="1:17" x14ac:dyDescent="0.4">
      <c r="A2158" s="87">
        <v>43676</v>
      </c>
      <c r="B2158">
        <v>85.288734000000005</v>
      </c>
      <c r="C2158" s="31">
        <f t="shared" si="198"/>
        <v>-1.3417516550310132E-2</v>
      </c>
      <c r="D2158">
        <v>3013.18</v>
      </c>
      <c r="E2158" s="31">
        <f t="shared" si="199"/>
        <v>-1.0885509660889733E-2</v>
      </c>
      <c r="G2158">
        <v>38.189999</v>
      </c>
      <c r="H2158" s="35">
        <f t="shared" si="200"/>
        <v>-6.5462164583979174E-3</v>
      </c>
      <c r="J2158">
        <v>105.51490800000001</v>
      </c>
      <c r="K2158" s="35">
        <f t="shared" si="201"/>
        <v>-1.3864448424671931E-2</v>
      </c>
      <c r="M2158">
        <v>24.08</v>
      </c>
      <c r="N2158" s="35">
        <f t="shared" si="202"/>
        <v>-4.1943521594684306E-2</v>
      </c>
      <c r="P2158">
        <v>153.951019</v>
      </c>
      <c r="Q2158" s="35">
        <f t="shared" si="203"/>
        <v>2.5202658775516137E-2</v>
      </c>
    </row>
    <row r="2159" spans="1:17" x14ac:dyDescent="0.4">
      <c r="A2159" s="87">
        <v>43677</v>
      </c>
      <c r="B2159">
        <v>84.144371000000007</v>
      </c>
      <c r="C2159" s="31">
        <f t="shared" si="198"/>
        <v>-3.3825459340589892E-2</v>
      </c>
      <c r="D2159">
        <v>2980.38</v>
      </c>
      <c r="E2159" s="31">
        <f t="shared" si="199"/>
        <v>-8.9988524953194433E-3</v>
      </c>
      <c r="G2159">
        <v>37.939999</v>
      </c>
      <c r="H2159" s="35">
        <f t="shared" si="200"/>
        <v>-6.0885557746061095E-2</v>
      </c>
      <c r="J2159">
        <v>104.052002</v>
      </c>
      <c r="K2159" s="35">
        <f t="shared" si="201"/>
        <v>-2.7740984743378602E-2</v>
      </c>
      <c r="M2159">
        <v>23.07</v>
      </c>
      <c r="N2159" s="35">
        <f t="shared" si="202"/>
        <v>-6.4586042479410577E-2</v>
      </c>
      <c r="P2159">
        <v>157.830994</v>
      </c>
      <c r="Q2159" s="35">
        <f t="shared" si="203"/>
        <v>2.4896428137555805E-2</v>
      </c>
    </row>
    <row r="2160" spans="1:17" x14ac:dyDescent="0.4">
      <c r="A2160" s="87">
        <v>43678</v>
      </c>
      <c r="B2160">
        <v>81.298148999999995</v>
      </c>
      <c r="C2160" s="31">
        <f t="shared" si="198"/>
        <v>-2.3820862145336057E-2</v>
      </c>
      <c r="D2160">
        <v>2953.56</v>
      </c>
      <c r="E2160" s="31">
        <f t="shared" si="199"/>
        <v>-7.2827367651240411E-3</v>
      </c>
      <c r="G2160">
        <v>35.630001</v>
      </c>
      <c r="H2160" s="35">
        <f t="shared" si="200"/>
        <v>-1.9085040160397405E-2</v>
      </c>
      <c r="J2160">
        <v>101.165497</v>
      </c>
      <c r="K2160" s="35">
        <f t="shared" si="201"/>
        <v>-1.1063683105318047E-2</v>
      </c>
      <c r="M2160">
        <v>21.58</v>
      </c>
      <c r="N2160" s="35">
        <f t="shared" si="202"/>
        <v>-4.6339202965699775E-4</v>
      </c>
      <c r="P2160">
        <v>161.76042200000001</v>
      </c>
      <c r="Q2160" s="35">
        <f t="shared" si="203"/>
        <v>-4.2770530111500289E-2</v>
      </c>
    </row>
    <row r="2161" spans="1:17" x14ac:dyDescent="0.4">
      <c r="A2161" s="87">
        <v>43679</v>
      </c>
      <c r="B2161">
        <v>79.361557000000005</v>
      </c>
      <c r="C2161" s="31">
        <f t="shared" si="198"/>
        <v>-2.6743981346031322E-2</v>
      </c>
      <c r="D2161">
        <v>2932.05</v>
      </c>
      <c r="E2161" s="31">
        <f t="shared" si="199"/>
        <v>-2.9777800514998173E-2</v>
      </c>
      <c r="G2161">
        <v>34.950001</v>
      </c>
      <c r="H2161" s="35">
        <f t="shared" si="200"/>
        <v>-4.5779769791709043E-2</v>
      </c>
      <c r="J2161">
        <v>100.046234</v>
      </c>
      <c r="K2161" s="35">
        <f t="shared" si="201"/>
        <v>-2.9538872997458346E-2</v>
      </c>
      <c r="M2161">
        <v>21.57</v>
      </c>
      <c r="N2161" s="35">
        <f t="shared" si="202"/>
        <v>-3.4770514603616132E-2</v>
      </c>
      <c r="P2161">
        <v>154.84184300000001</v>
      </c>
      <c r="Q2161" s="35">
        <f t="shared" si="203"/>
        <v>-4.5576666250349396E-2</v>
      </c>
    </row>
    <row r="2162" spans="1:17" x14ac:dyDescent="0.4">
      <c r="A2162" s="87">
        <v>43682</v>
      </c>
      <c r="B2162">
        <v>77.239113000000003</v>
      </c>
      <c r="C2162" s="31">
        <f t="shared" si="198"/>
        <v>2.9504883102425061E-2</v>
      </c>
      <c r="D2162">
        <v>2844.74</v>
      </c>
      <c r="E2162" s="31">
        <f t="shared" si="199"/>
        <v>1.3017006826634491E-2</v>
      </c>
      <c r="G2162">
        <v>33.349997999999999</v>
      </c>
      <c r="H2162" s="35">
        <f t="shared" si="200"/>
        <v>6.2969419068630945E-3</v>
      </c>
      <c r="J2162">
        <v>97.090980999999999</v>
      </c>
      <c r="K2162" s="35">
        <f t="shared" si="201"/>
        <v>3.9437648693651205E-3</v>
      </c>
      <c r="M2162">
        <v>20.82</v>
      </c>
      <c r="N2162" s="35">
        <f t="shared" si="202"/>
        <v>2.1613832853025903E-2</v>
      </c>
      <c r="P2162">
        <v>147.78466800000001</v>
      </c>
      <c r="Q2162" s="35">
        <f t="shared" si="203"/>
        <v>2.4713747707576755E-2</v>
      </c>
    </row>
    <row r="2163" spans="1:17" x14ac:dyDescent="0.4">
      <c r="A2163" s="87">
        <v>43683</v>
      </c>
      <c r="B2163">
        <v>79.518044000000003</v>
      </c>
      <c r="C2163" s="31">
        <f t="shared" si="198"/>
        <v>-2.4591902688145701E-4</v>
      </c>
      <c r="D2163">
        <v>2881.77</v>
      </c>
      <c r="E2163" s="31">
        <f t="shared" si="199"/>
        <v>7.6688979342558097E-4</v>
      </c>
      <c r="G2163">
        <v>33.560001</v>
      </c>
      <c r="H2163" s="35">
        <f t="shared" si="200"/>
        <v>6.5553633326768017E-3</v>
      </c>
      <c r="J2163">
        <v>97.473884999999996</v>
      </c>
      <c r="K2163" s="35">
        <f t="shared" si="201"/>
        <v>-2.6188040006817652E-3</v>
      </c>
      <c r="M2163">
        <v>21.27</v>
      </c>
      <c r="N2163" s="35">
        <f t="shared" si="202"/>
        <v>-1.59849553361542E-2</v>
      </c>
      <c r="P2163">
        <v>151.436981</v>
      </c>
      <c r="Q2163" s="35">
        <f t="shared" si="203"/>
        <v>1.3790819033826297E-2</v>
      </c>
    </row>
    <row r="2164" spans="1:17" x14ac:dyDescent="0.4">
      <c r="A2164" s="87">
        <v>43684</v>
      </c>
      <c r="B2164">
        <v>79.498489000000006</v>
      </c>
      <c r="C2164" s="31">
        <f t="shared" si="198"/>
        <v>2.1161282700605726E-2</v>
      </c>
      <c r="D2164">
        <v>2883.98</v>
      </c>
      <c r="E2164" s="31">
        <f t="shared" si="199"/>
        <v>1.876226603513205E-2</v>
      </c>
      <c r="G2164">
        <v>33.779998999999997</v>
      </c>
      <c r="H2164" s="35">
        <f t="shared" si="200"/>
        <v>1.9242185294321743E-2</v>
      </c>
      <c r="J2164">
        <v>97.218620000000001</v>
      </c>
      <c r="K2164" s="35">
        <f t="shared" si="201"/>
        <v>1.8077102925344927E-2</v>
      </c>
      <c r="M2164">
        <v>20.93</v>
      </c>
      <c r="N2164" s="35">
        <f t="shared" si="202"/>
        <v>7.1667462971810123E-3</v>
      </c>
      <c r="P2164">
        <v>153.52542099999999</v>
      </c>
      <c r="Q2164" s="35">
        <f t="shared" si="203"/>
        <v>-3.5458635869821231E-2</v>
      </c>
    </row>
    <row r="2165" spans="1:17" x14ac:dyDescent="0.4">
      <c r="A2165" s="87">
        <v>43685</v>
      </c>
      <c r="B2165">
        <v>81.180779000000001</v>
      </c>
      <c r="C2165" s="31">
        <f t="shared" si="198"/>
        <v>-1.2289152830129857E-2</v>
      </c>
      <c r="D2165">
        <v>2938.09</v>
      </c>
      <c r="E2165" s="31">
        <f t="shared" si="199"/>
        <v>-6.6165434006446545E-3</v>
      </c>
      <c r="G2165">
        <v>34.43</v>
      </c>
      <c r="H2165" s="35">
        <f t="shared" si="200"/>
        <v>-1.4231803659599172E-2</v>
      </c>
      <c r="J2165">
        <v>98.976050999999998</v>
      </c>
      <c r="K2165" s="35">
        <f t="shared" si="201"/>
        <v>-9.0267493092849732E-3</v>
      </c>
      <c r="M2165">
        <v>21.08</v>
      </c>
      <c r="N2165" s="35">
        <f t="shared" si="202"/>
        <v>-4.2220066413662223E-2</v>
      </c>
      <c r="P2165">
        <v>148.08161899999999</v>
      </c>
      <c r="Q2165" s="35">
        <f t="shared" si="203"/>
        <v>-2.5733673265687221E-2</v>
      </c>
    </row>
    <row r="2166" spans="1:17" x14ac:dyDescent="0.4">
      <c r="A2166" s="87">
        <v>43686</v>
      </c>
      <c r="B2166">
        <v>80.183136000000005</v>
      </c>
      <c r="C2166" s="31">
        <f t="shared" si="198"/>
        <v>-4.0253975599059636E-3</v>
      </c>
      <c r="D2166">
        <v>2918.65</v>
      </c>
      <c r="E2166" s="31">
        <f t="shared" si="199"/>
        <v>-1.2317338495537414E-2</v>
      </c>
      <c r="G2166">
        <v>33.939999</v>
      </c>
      <c r="H2166" s="35">
        <f t="shared" si="200"/>
        <v>-5.4213348680416898E-2</v>
      </c>
      <c r="J2166">
        <v>98.082618999999994</v>
      </c>
      <c r="K2166" s="35">
        <f t="shared" si="201"/>
        <v>-2.8328352447440142E-2</v>
      </c>
      <c r="M2166">
        <v>20.190000999999999</v>
      </c>
      <c r="N2166" s="35">
        <f t="shared" si="202"/>
        <v>-2.5260077996033733E-2</v>
      </c>
      <c r="P2166">
        <v>144.27093500000001</v>
      </c>
      <c r="Q2166" s="35">
        <f t="shared" si="203"/>
        <v>9.1932931605385182E-3</v>
      </c>
    </row>
    <row r="2167" spans="1:17" x14ac:dyDescent="0.4">
      <c r="A2167" s="87">
        <v>43689</v>
      </c>
      <c r="B2167">
        <v>79.860366999999997</v>
      </c>
      <c r="C2167" s="31">
        <f t="shared" si="198"/>
        <v>2.0453286922660966E-2</v>
      </c>
      <c r="D2167">
        <v>2882.7</v>
      </c>
      <c r="E2167" s="31">
        <f t="shared" si="199"/>
        <v>1.513164741388294E-2</v>
      </c>
      <c r="G2167">
        <v>32.099997999999999</v>
      </c>
      <c r="H2167" s="35">
        <f t="shared" si="200"/>
        <v>2.8660500228068667E-2</v>
      </c>
      <c r="J2167">
        <v>95.304100000000005</v>
      </c>
      <c r="K2167" s="35">
        <f t="shared" si="201"/>
        <v>1.9779453349855758E-2</v>
      </c>
      <c r="M2167">
        <v>19.68</v>
      </c>
      <c r="N2167" s="35">
        <f t="shared" si="202"/>
        <v>8.638211382113908E-3</v>
      </c>
      <c r="P2167">
        <v>145.59726000000001</v>
      </c>
      <c r="Q2167" s="35">
        <f t="shared" si="203"/>
        <v>-2.7192819425311851E-3</v>
      </c>
    </row>
    <row r="2168" spans="1:17" x14ac:dyDescent="0.4">
      <c r="A2168" s="87">
        <v>43690</v>
      </c>
      <c r="B2168">
        <v>81.493774000000002</v>
      </c>
      <c r="C2168" s="31">
        <f t="shared" si="198"/>
        <v>-2.7484479980028849E-2</v>
      </c>
      <c r="D2168">
        <v>2926.32</v>
      </c>
      <c r="E2168" s="31">
        <f t="shared" si="199"/>
        <v>-2.9292763607534463E-2</v>
      </c>
      <c r="G2168">
        <v>33.020000000000003</v>
      </c>
      <c r="H2168" s="35">
        <f t="shared" si="200"/>
        <v>-5.5723803755299915E-2</v>
      </c>
      <c r="J2168">
        <v>97.189162999999994</v>
      </c>
      <c r="K2168" s="35">
        <f t="shared" si="201"/>
        <v>-4.1923881986718987E-2</v>
      </c>
      <c r="M2168">
        <v>19.850000000000001</v>
      </c>
      <c r="N2168" s="35">
        <f t="shared" si="202"/>
        <v>-4.2317380352644825E-2</v>
      </c>
      <c r="P2168">
        <v>145.20133999999999</v>
      </c>
      <c r="Q2168" s="35">
        <f t="shared" si="203"/>
        <v>-3.2719925311983887E-2</v>
      </c>
    </row>
    <row r="2169" spans="1:17" x14ac:dyDescent="0.4">
      <c r="A2169" s="87">
        <v>43691</v>
      </c>
      <c r="B2169">
        <v>79.253960000000006</v>
      </c>
      <c r="C2169" s="31">
        <f t="shared" si="198"/>
        <v>-1.8758419137668444E-2</v>
      </c>
      <c r="D2169">
        <v>2840.6</v>
      </c>
      <c r="E2169" s="31">
        <f t="shared" si="199"/>
        <v>2.4642681123706262E-3</v>
      </c>
      <c r="G2169">
        <v>31.18</v>
      </c>
      <c r="H2169" s="35">
        <f t="shared" si="200"/>
        <v>-1.379089159717767E-2</v>
      </c>
      <c r="J2169">
        <v>93.114615999999998</v>
      </c>
      <c r="K2169" s="35">
        <f t="shared" si="201"/>
        <v>-2.6530228079338171E-2</v>
      </c>
      <c r="M2169">
        <v>19.010000000000002</v>
      </c>
      <c r="N2169" s="35">
        <f t="shared" si="202"/>
        <v>-2.6301946344029457E-2</v>
      </c>
      <c r="P2169">
        <v>140.45036300000001</v>
      </c>
      <c r="Q2169" s="35">
        <f t="shared" si="203"/>
        <v>7.540614188373364E-3</v>
      </c>
    </row>
    <row r="2170" spans="1:17" x14ac:dyDescent="0.4">
      <c r="A2170" s="87">
        <v>43692</v>
      </c>
      <c r="B2170">
        <v>77.767280999999997</v>
      </c>
      <c r="C2170" s="31">
        <f t="shared" si="198"/>
        <v>9.6842784049504041E-3</v>
      </c>
      <c r="D2170">
        <v>2847.6</v>
      </c>
      <c r="E2170" s="31">
        <f t="shared" si="199"/>
        <v>1.44261834527321E-2</v>
      </c>
      <c r="G2170">
        <v>30.75</v>
      </c>
      <c r="H2170" s="35">
        <f t="shared" si="200"/>
        <v>8.7804878048780358E-3</v>
      </c>
      <c r="J2170">
        <v>90.644264000000007</v>
      </c>
      <c r="K2170" s="35">
        <f t="shared" si="201"/>
        <v>9.9892917658859128E-3</v>
      </c>
      <c r="M2170">
        <v>18.510000000000002</v>
      </c>
      <c r="N2170" s="35">
        <f t="shared" si="202"/>
        <v>7.563479200432037E-3</v>
      </c>
      <c r="P2170">
        <v>141.509445</v>
      </c>
      <c r="Q2170" s="35">
        <f t="shared" si="203"/>
        <v>-4.1966810059912787E-4</v>
      </c>
    </row>
    <row r="2171" spans="1:17" x14ac:dyDescent="0.4">
      <c r="A2171" s="87">
        <v>43693</v>
      </c>
      <c r="B2171">
        <v>78.520401000000007</v>
      </c>
      <c r="C2171" s="31">
        <f t="shared" si="198"/>
        <v>1.0587821628674431E-2</v>
      </c>
      <c r="D2171">
        <v>2888.68</v>
      </c>
      <c r="E2171" s="31">
        <f t="shared" si="199"/>
        <v>1.2105875347909861E-2</v>
      </c>
      <c r="G2171">
        <v>31.02</v>
      </c>
      <c r="H2171" s="35">
        <f t="shared" si="200"/>
        <v>-2.9013539651837478E-3</v>
      </c>
      <c r="J2171">
        <v>91.549735999999996</v>
      </c>
      <c r="K2171" s="35">
        <f t="shared" si="201"/>
        <v>1.2685334231875865E-2</v>
      </c>
      <c r="M2171">
        <v>18.649999999999999</v>
      </c>
      <c r="N2171" s="35">
        <f t="shared" si="202"/>
        <v>6.434316353887453E-3</v>
      </c>
      <c r="P2171">
        <v>141.45005800000001</v>
      </c>
      <c r="Q2171" s="35">
        <f t="shared" si="203"/>
        <v>6.5076113295054212E-3</v>
      </c>
    </row>
    <row r="2172" spans="1:17" x14ac:dyDescent="0.4">
      <c r="A2172" s="87">
        <v>43696</v>
      </c>
      <c r="B2172">
        <v>79.351760999999996</v>
      </c>
      <c r="C2172" s="31">
        <f t="shared" si="198"/>
        <v>-7.3953998323994371E-3</v>
      </c>
      <c r="D2172">
        <v>2923.65</v>
      </c>
      <c r="E2172" s="31">
        <f t="shared" si="199"/>
        <v>-7.9147640791475977E-3</v>
      </c>
      <c r="G2172">
        <v>30.93</v>
      </c>
      <c r="H2172" s="35">
        <f t="shared" si="200"/>
        <v>-1.7135467183963825E-2</v>
      </c>
      <c r="J2172">
        <v>92.711074999999994</v>
      </c>
      <c r="K2172" s="35">
        <f t="shared" si="201"/>
        <v>-2.121537259706381E-4</v>
      </c>
      <c r="M2172">
        <v>18.77</v>
      </c>
      <c r="N2172" s="35">
        <f t="shared" si="202"/>
        <v>-1.1720884389984011E-2</v>
      </c>
      <c r="P2172">
        <v>142.37056000000001</v>
      </c>
      <c r="Q2172" s="35">
        <f t="shared" si="203"/>
        <v>7.7864833853290745E-3</v>
      </c>
    </row>
    <row r="2173" spans="1:17" x14ac:dyDescent="0.4">
      <c r="A2173" s="87">
        <v>43697</v>
      </c>
      <c r="B2173">
        <v>78.764922999999996</v>
      </c>
      <c r="C2173" s="31">
        <f t="shared" si="198"/>
        <v>2.7443180513234407E-2</v>
      </c>
      <c r="D2173">
        <v>2900.51</v>
      </c>
      <c r="E2173" s="31">
        <f t="shared" si="199"/>
        <v>8.2468255582637592E-3</v>
      </c>
      <c r="G2173">
        <v>30.4</v>
      </c>
      <c r="H2173" s="35">
        <f t="shared" si="200"/>
        <v>2.302631578947378E-2</v>
      </c>
      <c r="J2173">
        <v>92.691406000000001</v>
      </c>
      <c r="K2173" s="35">
        <f t="shared" si="201"/>
        <v>1.4015689868810438E-2</v>
      </c>
      <c r="M2173">
        <v>18.549999</v>
      </c>
      <c r="N2173" s="35">
        <f t="shared" si="202"/>
        <v>1.0781725648610565E-2</v>
      </c>
      <c r="P2173">
        <v>143.47912600000001</v>
      </c>
      <c r="Q2173" s="35">
        <f t="shared" si="203"/>
        <v>1.5383519969308939E-2</v>
      </c>
    </row>
    <row r="2174" spans="1:17" x14ac:dyDescent="0.4">
      <c r="A2174" s="87">
        <v>43698</v>
      </c>
      <c r="B2174">
        <v>80.926483000000005</v>
      </c>
      <c r="C2174" s="31">
        <f t="shared" si="198"/>
        <v>6.8889068118775003E-3</v>
      </c>
      <c r="D2174">
        <v>2924.43</v>
      </c>
      <c r="E2174" s="31">
        <f t="shared" si="199"/>
        <v>-5.0608152699842983E-4</v>
      </c>
      <c r="G2174">
        <v>31.1</v>
      </c>
      <c r="H2174" s="35">
        <f t="shared" si="200"/>
        <v>-3.2154340836017888E-4</v>
      </c>
      <c r="J2174">
        <v>93.990539999999996</v>
      </c>
      <c r="K2174" s="35">
        <f t="shared" si="201"/>
        <v>8.1675134540135415E-3</v>
      </c>
      <c r="M2174">
        <v>18.75</v>
      </c>
      <c r="N2174" s="35">
        <f t="shared" si="202"/>
        <v>1.226666666666669E-2</v>
      </c>
      <c r="P2174">
        <v>145.68634</v>
      </c>
      <c r="Q2174" s="35">
        <f t="shared" si="203"/>
        <v>-8.9681228864696705E-3</v>
      </c>
    </row>
    <row r="2175" spans="1:17" x14ac:dyDescent="0.4">
      <c r="A2175" s="87">
        <v>43699</v>
      </c>
      <c r="B2175">
        <v>81.483977999999993</v>
      </c>
      <c r="C2175" s="31">
        <f t="shared" si="198"/>
        <v>-3.4449508589283549E-2</v>
      </c>
      <c r="D2175">
        <v>2922.95</v>
      </c>
      <c r="E2175" s="31">
        <f t="shared" si="199"/>
        <v>-2.594638977745076E-2</v>
      </c>
      <c r="G2175">
        <v>31.09</v>
      </c>
      <c r="H2175" s="35">
        <f t="shared" si="200"/>
        <v>-6.1112865873271187E-2</v>
      </c>
      <c r="J2175">
        <v>94.758208999999994</v>
      </c>
      <c r="K2175" s="35">
        <f t="shared" si="201"/>
        <v>-3.3132538416803504E-2</v>
      </c>
      <c r="M2175">
        <v>18.98</v>
      </c>
      <c r="N2175" s="35">
        <f t="shared" si="202"/>
        <v>-5.5848261327713311E-2</v>
      </c>
      <c r="P2175">
        <v>144.379807</v>
      </c>
      <c r="Q2175" s="35">
        <f t="shared" si="203"/>
        <v>-1.6110106034426284E-2</v>
      </c>
    </row>
    <row r="2176" spans="1:17" x14ac:dyDescent="0.4">
      <c r="A2176" s="87">
        <v>43700</v>
      </c>
      <c r="B2176">
        <v>78.676895000000002</v>
      </c>
      <c r="C2176" s="31">
        <f t="shared" si="198"/>
        <v>2.2501015069290607E-2</v>
      </c>
      <c r="D2176">
        <v>2847.11</v>
      </c>
      <c r="E2176" s="31">
        <f t="shared" si="199"/>
        <v>1.098306703991064E-2</v>
      </c>
      <c r="G2176">
        <v>29.190000999999999</v>
      </c>
      <c r="H2176" s="35">
        <f t="shared" si="200"/>
        <v>1.7471736297645264E-2</v>
      </c>
      <c r="J2176">
        <v>91.618628999999999</v>
      </c>
      <c r="K2176" s="35">
        <f t="shared" si="201"/>
        <v>1.2353535654850343E-2</v>
      </c>
      <c r="M2176">
        <v>17.920000000000002</v>
      </c>
      <c r="N2176" s="35">
        <f t="shared" si="202"/>
        <v>4.4642857142856186E-3</v>
      </c>
      <c r="P2176">
        <v>142.053833</v>
      </c>
      <c r="Q2176" s="35">
        <f t="shared" si="203"/>
        <v>1.2959896689306515E-2</v>
      </c>
    </row>
    <row r="2177" spans="1:17" x14ac:dyDescent="0.4">
      <c r="A2177" s="87">
        <v>43703</v>
      </c>
      <c r="B2177">
        <v>80.447204999999997</v>
      </c>
      <c r="C2177" s="31">
        <f t="shared" si="198"/>
        <v>-2.6746112559162117E-3</v>
      </c>
      <c r="D2177">
        <v>2878.38</v>
      </c>
      <c r="E2177" s="31">
        <f t="shared" si="199"/>
        <v>-3.2031906836485296E-3</v>
      </c>
      <c r="G2177">
        <v>29.700001</v>
      </c>
      <c r="H2177" s="35">
        <f t="shared" si="200"/>
        <v>4.3770705596945254E-3</v>
      </c>
      <c r="J2177">
        <v>92.750443000000004</v>
      </c>
      <c r="K2177" s="35">
        <f t="shared" si="201"/>
        <v>-1.6977169586133889E-3</v>
      </c>
      <c r="M2177">
        <v>18</v>
      </c>
      <c r="N2177" s="35">
        <f t="shared" si="202"/>
        <v>-9.9999999999999846E-3</v>
      </c>
      <c r="P2177">
        <v>143.894836</v>
      </c>
      <c r="Q2177" s="35">
        <f t="shared" si="203"/>
        <v>4.6085531519700212E-3</v>
      </c>
    </row>
    <row r="2178" spans="1:17" x14ac:dyDescent="0.4">
      <c r="A2178" s="87">
        <v>43704</v>
      </c>
      <c r="B2178">
        <v>80.232039999999998</v>
      </c>
      <c r="C2178" s="31">
        <f t="shared" si="198"/>
        <v>1.7676591546220147E-2</v>
      </c>
      <c r="D2178">
        <v>2869.16</v>
      </c>
      <c r="E2178" s="31">
        <f t="shared" si="199"/>
        <v>6.5454697542138467E-3</v>
      </c>
      <c r="G2178">
        <v>29.83</v>
      </c>
      <c r="H2178" s="35">
        <f t="shared" si="200"/>
        <v>1.5420750921890778E-2</v>
      </c>
      <c r="J2178">
        <v>92.592979</v>
      </c>
      <c r="K2178" s="35">
        <f t="shared" si="201"/>
        <v>-4.8894419953805935E-3</v>
      </c>
      <c r="M2178">
        <v>17.82</v>
      </c>
      <c r="N2178" s="35">
        <f t="shared" si="202"/>
        <v>2.1324410774410777E-2</v>
      </c>
      <c r="P2178">
        <v>144.55798300000001</v>
      </c>
      <c r="Q2178" s="35">
        <f t="shared" si="203"/>
        <v>6.915425763791846E-3</v>
      </c>
    </row>
    <row r="2179" spans="1:17" x14ac:dyDescent="0.4">
      <c r="A2179" s="87">
        <v>43705</v>
      </c>
      <c r="B2179">
        <v>81.650268999999994</v>
      </c>
      <c r="C2179" s="31">
        <f t="shared" ref="C2179:C2242" si="204">(B2180-B2179)/B2179</f>
        <v>2.2759618832364312E-2</v>
      </c>
      <c r="D2179">
        <v>2887.94</v>
      </c>
      <c r="E2179" s="31">
        <f t="shared" ref="E2179:E2242" si="205">(D2180-D2179)/D2179</f>
        <v>1.2687244194823947E-2</v>
      </c>
      <c r="G2179">
        <v>30.290001</v>
      </c>
      <c r="H2179" s="35">
        <f t="shared" ref="H2179:H2242" si="206">(G2180-G2179)/G2179</f>
        <v>3.3344270936141583E-2</v>
      </c>
      <c r="J2179">
        <v>92.140251000000006</v>
      </c>
      <c r="K2179" s="35">
        <f t="shared" ref="K2179:K2242" si="207">(J2180-J2179)/J2179</f>
        <v>1.3992788016173298E-2</v>
      </c>
      <c r="M2179">
        <v>18.200001</v>
      </c>
      <c r="N2179" s="35">
        <f t="shared" ref="N2179:N2242" si="208">(M2180-M2179)/M2179</f>
        <v>2.3076921808960239E-2</v>
      </c>
      <c r="P2179">
        <v>145.55766299999999</v>
      </c>
      <c r="Q2179" s="35">
        <f t="shared" ref="Q2179:Q2242" si="209">(P2180-P2179)/P2179</f>
        <v>4.6239406852802917E-3</v>
      </c>
    </row>
    <row r="2180" spans="1:17" x14ac:dyDescent="0.4">
      <c r="A2180" s="87">
        <v>43706</v>
      </c>
      <c r="B2180">
        <v>83.508598000000006</v>
      </c>
      <c r="C2180" s="31">
        <f t="shared" si="204"/>
        <v>-7.749752905682839E-3</v>
      </c>
      <c r="D2180">
        <v>2924.58</v>
      </c>
      <c r="E2180" s="31">
        <f t="shared" si="205"/>
        <v>6.4282734614888603E-4</v>
      </c>
      <c r="G2180">
        <v>31.299999</v>
      </c>
      <c r="H2180" s="35">
        <f t="shared" si="206"/>
        <v>1.1501629760435471E-2</v>
      </c>
      <c r="J2180">
        <v>93.429550000000006</v>
      </c>
      <c r="K2180" s="35">
        <f t="shared" si="207"/>
        <v>-1.2008898683553615E-2</v>
      </c>
      <c r="M2180">
        <v>18.620000999999998</v>
      </c>
      <c r="N2180" s="35">
        <f t="shared" si="208"/>
        <v>-5.37056899191252E-4</v>
      </c>
      <c r="P2180">
        <v>146.23071300000001</v>
      </c>
      <c r="Q2180" s="35">
        <f t="shared" si="209"/>
        <v>4.8057141046696401E-3</v>
      </c>
    </row>
    <row r="2181" spans="1:17" x14ac:dyDescent="0.4">
      <c r="A2181" s="87">
        <v>43707</v>
      </c>
      <c r="B2181">
        <v>82.861427000000006</v>
      </c>
      <c r="C2181" s="31">
        <f t="shared" si="204"/>
        <v>2.0117321899367005E-3</v>
      </c>
      <c r="D2181">
        <v>2926.46</v>
      </c>
      <c r="E2181" s="31">
        <f t="shared" si="205"/>
        <v>-6.899120439028743E-3</v>
      </c>
      <c r="G2181">
        <v>31.66</v>
      </c>
      <c r="H2181" s="35">
        <f t="shared" si="206"/>
        <v>-1.137084649399875E-2</v>
      </c>
      <c r="J2181">
        <v>92.307563999999999</v>
      </c>
      <c r="K2181" s="35">
        <f t="shared" si="207"/>
        <v>-2.4736141883237205E-2</v>
      </c>
      <c r="M2181">
        <v>18.610001</v>
      </c>
      <c r="N2181" s="35">
        <f t="shared" si="208"/>
        <v>-2.6868348905515487E-3</v>
      </c>
      <c r="P2181">
        <v>146.93345600000001</v>
      </c>
      <c r="Q2181" s="35">
        <f t="shared" si="209"/>
        <v>2.9640424438121455E-3</v>
      </c>
    </row>
    <row r="2182" spans="1:17" x14ac:dyDescent="0.4">
      <c r="A2182" s="87">
        <v>43711</v>
      </c>
      <c r="B2182">
        <v>83.028121999999996</v>
      </c>
      <c r="C2182" s="31">
        <f t="shared" si="204"/>
        <v>1.9841831421888598E-2</v>
      </c>
      <c r="D2182">
        <v>2906.27</v>
      </c>
      <c r="E2182" s="31">
        <f t="shared" si="205"/>
        <v>1.0842075925499083E-2</v>
      </c>
      <c r="G2182">
        <v>31.299999</v>
      </c>
      <c r="H2182" s="35">
        <f t="shared" si="206"/>
        <v>1.4057540385224892E-2</v>
      </c>
      <c r="J2182">
        <v>90.024231</v>
      </c>
      <c r="K2182" s="35">
        <f t="shared" si="207"/>
        <v>1.3119023477134647E-2</v>
      </c>
      <c r="M2182">
        <v>18.559999000000001</v>
      </c>
      <c r="N2182" s="35">
        <f t="shared" si="208"/>
        <v>2.1013039925271496E-2</v>
      </c>
      <c r="P2182">
        <v>147.36897300000001</v>
      </c>
      <c r="Q2182" s="35">
        <f t="shared" si="209"/>
        <v>1.1887997618060206E-2</v>
      </c>
    </row>
    <row r="2183" spans="1:17" x14ac:dyDescent="0.4">
      <c r="A2183" s="87">
        <v>43712</v>
      </c>
      <c r="B2183">
        <v>84.675551999999996</v>
      </c>
      <c r="C2183" s="31">
        <f t="shared" si="204"/>
        <v>2.3971866165100424E-2</v>
      </c>
      <c r="D2183">
        <v>2937.78</v>
      </c>
      <c r="E2183" s="31">
        <f t="shared" si="205"/>
        <v>1.3009823744460034E-2</v>
      </c>
      <c r="G2183">
        <v>31.74</v>
      </c>
      <c r="H2183" s="35">
        <f t="shared" si="206"/>
        <v>6.8682986767485868E-2</v>
      </c>
      <c r="J2183">
        <v>91.205260999999993</v>
      </c>
      <c r="K2183" s="35">
        <f t="shared" si="207"/>
        <v>2.471145825677757E-2</v>
      </c>
      <c r="M2183">
        <v>18.950001</v>
      </c>
      <c r="N2183" s="35">
        <f t="shared" si="208"/>
        <v>4.3271712756110102E-2</v>
      </c>
      <c r="P2183">
        <v>149.12089499999999</v>
      </c>
      <c r="Q2183" s="35">
        <f t="shared" si="209"/>
        <v>5.5090736948701759E-3</v>
      </c>
    </row>
    <row r="2184" spans="1:17" x14ac:dyDescent="0.4">
      <c r="A2184" s="87">
        <v>43713</v>
      </c>
      <c r="B2184">
        <v>86.705382999999998</v>
      </c>
      <c r="C2184" s="31">
        <f t="shared" si="204"/>
        <v>3.053685836322251E-3</v>
      </c>
      <c r="D2184">
        <v>2976</v>
      </c>
      <c r="E2184" s="31">
        <f t="shared" si="205"/>
        <v>9.1061827956990474E-4</v>
      </c>
      <c r="G2184">
        <v>33.919998</v>
      </c>
      <c r="H2184" s="35">
        <f t="shared" si="206"/>
        <v>2.4174647651806977E-2</v>
      </c>
      <c r="J2184">
        <v>93.459075999999996</v>
      </c>
      <c r="K2184" s="35">
        <f t="shared" si="207"/>
        <v>1.3163483448092357E-2</v>
      </c>
      <c r="M2184">
        <v>19.77</v>
      </c>
      <c r="N2184" s="35">
        <f t="shared" si="208"/>
        <v>-1.0622205361658995E-2</v>
      </c>
      <c r="P2184">
        <v>149.94241299999999</v>
      </c>
      <c r="Q2184" s="35">
        <f t="shared" si="209"/>
        <v>1.5446503451962006E-2</v>
      </c>
    </row>
    <row r="2185" spans="1:17" x14ac:dyDescent="0.4">
      <c r="A2185" s="87">
        <v>43714</v>
      </c>
      <c r="B2185">
        <v>86.970153999999994</v>
      </c>
      <c r="C2185" s="31">
        <f t="shared" si="204"/>
        <v>-2.2536466935538547E-4</v>
      </c>
      <c r="D2185">
        <v>2978.71</v>
      </c>
      <c r="E2185" s="31">
        <f t="shared" si="205"/>
        <v>-9.4000423001970685E-5</v>
      </c>
      <c r="G2185">
        <v>34.740001999999997</v>
      </c>
      <c r="H2185" s="35">
        <f t="shared" si="206"/>
        <v>3.7996514795825366E-2</v>
      </c>
      <c r="J2185">
        <v>94.689323000000002</v>
      </c>
      <c r="K2185" s="35">
        <f t="shared" si="207"/>
        <v>2.2658721511822397E-2</v>
      </c>
      <c r="M2185">
        <v>19.559999000000001</v>
      </c>
      <c r="N2185" s="35">
        <f t="shared" si="208"/>
        <v>3.3742333013411716E-2</v>
      </c>
      <c r="P2185">
        <v>152.258499</v>
      </c>
      <c r="Q2185" s="35">
        <f t="shared" si="209"/>
        <v>-2.4051925009453347E-3</v>
      </c>
    </row>
    <row r="2186" spans="1:17" x14ac:dyDescent="0.4">
      <c r="A2186" s="87">
        <v>43717</v>
      </c>
      <c r="B2186">
        <v>86.950553999999997</v>
      </c>
      <c r="C2186" s="31">
        <f t="shared" si="204"/>
        <v>-2.0751115628314474E-2</v>
      </c>
      <c r="D2186">
        <v>2978.43</v>
      </c>
      <c r="E2186" s="31">
        <f t="shared" si="205"/>
        <v>3.2231746255578824E-4</v>
      </c>
      <c r="G2186">
        <v>36.060001</v>
      </c>
      <c r="H2186" s="35">
        <f t="shared" si="206"/>
        <v>-8.0421794774769035E-3</v>
      </c>
      <c r="J2186">
        <v>96.834862000000001</v>
      </c>
      <c r="K2186" s="35">
        <f t="shared" si="207"/>
        <v>8.9438966722541931E-3</v>
      </c>
      <c r="M2186">
        <v>20.219999000000001</v>
      </c>
      <c r="N2186" s="35">
        <f t="shared" si="208"/>
        <v>2.6211722364575713E-2</v>
      </c>
      <c r="P2186">
        <v>151.89228800000001</v>
      </c>
      <c r="Q2186" s="35">
        <f t="shared" si="209"/>
        <v>-2.5739739992592714E-2</v>
      </c>
    </row>
    <row r="2187" spans="1:17" x14ac:dyDescent="0.4">
      <c r="A2187" s="87">
        <v>43718</v>
      </c>
      <c r="B2187">
        <v>85.146232999999995</v>
      </c>
      <c r="C2187" s="31">
        <f t="shared" si="204"/>
        <v>-9.2121515228972431E-4</v>
      </c>
      <c r="D2187">
        <v>2979.39</v>
      </c>
      <c r="E2187" s="31">
        <f t="shared" si="205"/>
        <v>7.229667817909023E-3</v>
      </c>
      <c r="G2187">
        <v>35.770000000000003</v>
      </c>
      <c r="H2187" s="35">
        <f t="shared" si="206"/>
        <v>1.9849035504612627E-2</v>
      </c>
      <c r="J2187">
        <v>97.700942999999995</v>
      </c>
      <c r="K2187" s="35">
        <f t="shared" si="207"/>
        <v>1.8736891823040051E-2</v>
      </c>
      <c r="M2187">
        <v>20.75</v>
      </c>
      <c r="N2187" s="35">
        <f t="shared" si="208"/>
        <v>2.9397638554216888E-2</v>
      </c>
      <c r="P2187">
        <v>147.98262</v>
      </c>
      <c r="Q2187" s="35">
        <f t="shared" si="209"/>
        <v>4.0141876120319538E-4</v>
      </c>
    </row>
    <row r="2188" spans="1:17" x14ac:dyDescent="0.4">
      <c r="A2188" s="87">
        <v>43719</v>
      </c>
      <c r="B2188">
        <v>85.067795000000004</v>
      </c>
      <c r="C2188" s="31">
        <f t="shared" si="204"/>
        <v>1.0605188485254553E-2</v>
      </c>
      <c r="D2188">
        <v>3000.93</v>
      </c>
      <c r="E2188" s="31">
        <f t="shared" si="205"/>
        <v>2.8791074766823378E-3</v>
      </c>
      <c r="G2188">
        <v>36.479999999999997</v>
      </c>
      <c r="H2188" s="35">
        <f t="shared" si="206"/>
        <v>5.2082785087720065E-3</v>
      </c>
      <c r="J2188">
        <v>99.531554999999997</v>
      </c>
      <c r="K2188" s="35">
        <f t="shared" si="207"/>
        <v>-1.9776642693865315E-4</v>
      </c>
      <c r="M2188">
        <v>21.360001</v>
      </c>
      <c r="N2188" s="35">
        <f t="shared" si="208"/>
        <v>1.2172284074331177E-2</v>
      </c>
      <c r="P2188">
        <v>148.042023</v>
      </c>
      <c r="Q2188" s="35">
        <f t="shared" si="209"/>
        <v>2.2865608908897512E-2</v>
      </c>
    </row>
    <row r="2189" spans="1:17" x14ac:dyDescent="0.4">
      <c r="A2189" s="87">
        <v>43720</v>
      </c>
      <c r="B2189">
        <v>85.969954999999999</v>
      </c>
      <c r="C2189" s="31">
        <f t="shared" si="204"/>
        <v>-3.9924529447526516E-3</v>
      </c>
      <c r="D2189">
        <v>3009.57</v>
      </c>
      <c r="E2189" s="31">
        <f t="shared" si="205"/>
        <v>-7.2435597111889438E-4</v>
      </c>
      <c r="G2189">
        <v>36.669998</v>
      </c>
      <c r="H2189" s="35">
        <f t="shared" si="206"/>
        <v>5.4540771995678951E-3</v>
      </c>
      <c r="J2189">
        <v>99.511870999999999</v>
      </c>
      <c r="K2189" s="35">
        <f t="shared" si="207"/>
        <v>-2.1659606822185085E-2</v>
      </c>
      <c r="M2189">
        <v>21.620000999999998</v>
      </c>
      <c r="N2189" s="35">
        <f t="shared" si="208"/>
        <v>-2.0351571676615499E-2</v>
      </c>
      <c r="P2189">
        <v>151.42709400000001</v>
      </c>
      <c r="Q2189" s="35">
        <f t="shared" si="209"/>
        <v>-1.0785150509459171E-2</v>
      </c>
    </row>
    <row r="2190" spans="1:17" x14ac:dyDescent="0.4">
      <c r="A2190" s="87">
        <v>43721</v>
      </c>
      <c r="B2190">
        <v>85.626723999999996</v>
      </c>
      <c r="C2190" s="31">
        <f t="shared" si="204"/>
        <v>-5.7264832413758823E-4</v>
      </c>
      <c r="D2190">
        <v>3007.39</v>
      </c>
      <c r="E2190" s="31">
        <f t="shared" si="205"/>
        <v>-3.1356092824674675E-3</v>
      </c>
      <c r="G2190">
        <v>36.869999</v>
      </c>
      <c r="H2190" s="35">
        <f t="shared" si="206"/>
        <v>-2.1155384354634686E-2</v>
      </c>
      <c r="J2190">
        <v>97.356482999999997</v>
      </c>
      <c r="K2190" s="35">
        <f t="shared" si="207"/>
        <v>-6.2676771099054018E-3</v>
      </c>
      <c r="M2190">
        <v>21.18</v>
      </c>
      <c r="N2190" s="35">
        <f t="shared" si="208"/>
        <v>-3.3049575070821179E-3</v>
      </c>
      <c r="P2190">
        <v>149.79392999999999</v>
      </c>
      <c r="Q2190" s="35">
        <f t="shared" si="209"/>
        <v>-2.345711204719712E-2</v>
      </c>
    </row>
    <row r="2191" spans="1:17" x14ac:dyDescent="0.4">
      <c r="A2191" s="87">
        <v>43724</v>
      </c>
      <c r="B2191">
        <v>85.577690000000004</v>
      </c>
      <c r="C2191" s="31">
        <f t="shared" si="204"/>
        <v>3.6668084871184755E-3</v>
      </c>
      <c r="D2191">
        <v>2997.96</v>
      </c>
      <c r="E2191" s="31">
        <f t="shared" si="205"/>
        <v>2.5817555938037139E-3</v>
      </c>
      <c r="G2191">
        <v>36.090000000000003</v>
      </c>
      <c r="H2191" s="35">
        <f t="shared" si="206"/>
        <v>-2.2443917982820912E-2</v>
      </c>
      <c r="J2191">
        <v>96.746284000000003</v>
      </c>
      <c r="K2191" s="35">
        <f t="shared" si="207"/>
        <v>-2.5431467734720208E-3</v>
      </c>
      <c r="M2191">
        <v>21.110001</v>
      </c>
      <c r="N2191" s="35">
        <f t="shared" si="208"/>
        <v>-6.1582659328154477E-3</v>
      </c>
      <c r="P2191">
        <v>146.28019699999999</v>
      </c>
      <c r="Q2191" s="35">
        <f t="shared" si="209"/>
        <v>1.6442293962729795E-2</v>
      </c>
    </row>
    <row r="2192" spans="1:17" x14ac:dyDescent="0.4">
      <c r="A2192" s="87">
        <v>43725</v>
      </c>
      <c r="B2192">
        <v>85.891486999999998</v>
      </c>
      <c r="C2192" s="31">
        <f t="shared" si="204"/>
        <v>5.5942563900425769E-3</v>
      </c>
      <c r="D2192">
        <v>3005.7</v>
      </c>
      <c r="E2192" s="31">
        <f t="shared" si="205"/>
        <v>3.4268223708294244E-4</v>
      </c>
      <c r="G2192">
        <v>35.279998999999997</v>
      </c>
      <c r="H2192" s="35">
        <f t="shared" si="206"/>
        <v>-2.0691610563821076E-2</v>
      </c>
      <c r="J2192">
        <v>96.500243999999995</v>
      </c>
      <c r="K2192" s="35">
        <f t="shared" si="207"/>
        <v>-1.1116987434767446E-2</v>
      </c>
      <c r="M2192">
        <v>20.98</v>
      </c>
      <c r="N2192" s="35">
        <f t="shared" si="208"/>
        <v>-9.0561963775023947E-3</v>
      </c>
      <c r="P2192">
        <v>148.68537900000001</v>
      </c>
      <c r="Q2192" s="35">
        <f t="shared" si="209"/>
        <v>8.4543215241088092E-3</v>
      </c>
    </row>
    <row r="2193" spans="1:17" x14ac:dyDescent="0.4">
      <c r="A2193" s="87">
        <v>43726</v>
      </c>
      <c r="B2193">
        <v>86.371986000000007</v>
      </c>
      <c r="C2193" s="31">
        <f t="shared" si="204"/>
        <v>-4.3142923678981399E-3</v>
      </c>
      <c r="D2193">
        <v>3006.73</v>
      </c>
      <c r="E2193" s="31">
        <f t="shared" si="205"/>
        <v>1.9955233758915976E-5</v>
      </c>
      <c r="G2193">
        <v>34.549999</v>
      </c>
      <c r="H2193" s="35">
        <f t="shared" si="206"/>
        <v>2.518086903562573E-2</v>
      </c>
      <c r="J2193">
        <v>95.427452000000002</v>
      </c>
      <c r="K2193" s="35">
        <f t="shared" si="207"/>
        <v>-1.6707886112268842E-2</v>
      </c>
      <c r="M2193">
        <v>20.790001</v>
      </c>
      <c r="N2193" s="35">
        <f t="shared" si="208"/>
        <v>-2.7898122756223068E-2</v>
      </c>
      <c r="P2193">
        <v>149.94241299999999</v>
      </c>
      <c r="Q2193" s="35">
        <f t="shared" si="209"/>
        <v>1.318906345732034E-4</v>
      </c>
    </row>
    <row r="2194" spans="1:17" x14ac:dyDescent="0.4">
      <c r="A2194" s="87">
        <v>43727</v>
      </c>
      <c r="B2194">
        <v>85.999352000000002</v>
      </c>
      <c r="C2194" s="31">
        <f t="shared" si="204"/>
        <v>-1.1630482983174102E-2</v>
      </c>
      <c r="D2194">
        <v>3006.79</v>
      </c>
      <c r="E2194" s="31">
        <f t="shared" si="205"/>
        <v>-4.8955863229556435E-3</v>
      </c>
      <c r="G2194">
        <v>35.419998</v>
      </c>
      <c r="H2194" s="35">
        <f t="shared" si="206"/>
        <v>5.6465559371290854E-3</v>
      </c>
      <c r="J2194">
        <v>93.833061000000001</v>
      </c>
      <c r="K2194" s="35">
        <f t="shared" si="207"/>
        <v>3.0417423982363519E-3</v>
      </c>
      <c r="M2194">
        <v>20.209999</v>
      </c>
      <c r="N2194" s="35">
        <f t="shared" si="208"/>
        <v>-2.7214202237219293E-2</v>
      </c>
      <c r="P2194">
        <v>149.962189</v>
      </c>
      <c r="Q2194" s="35">
        <f t="shared" si="209"/>
        <v>-3.9600448883817347E-3</v>
      </c>
    </row>
    <row r="2195" spans="1:17" x14ac:dyDescent="0.4">
      <c r="A2195" s="87">
        <v>43728</v>
      </c>
      <c r="B2195">
        <v>84.999138000000002</v>
      </c>
      <c r="C2195" s="31">
        <f t="shared" si="204"/>
        <v>1.165217699031256E-2</v>
      </c>
      <c r="D2195">
        <v>2992.07</v>
      </c>
      <c r="E2195" s="31">
        <f t="shared" si="205"/>
        <v>-9.6922866109403724E-5</v>
      </c>
      <c r="G2195">
        <v>35.619999</v>
      </c>
      <c r="H2195" s="35">
        <f t="shared" si="206"/>
        <v>5.6148232907033844E-4</v>
      </c>
      <c r="J2195">
        <v>94.118476999999999</v>
      </c>
      <c r="K2195" s="35">
        <f t="shared" si="207"/>
        <v>-2.6142369473318382E-3</v>
      </c>
      <c r="M2195">
        <v>19.66</v>
      </c>
      <c r="N2195" s="35">
        <f t="shared" si="208"/>
        <v>6.1038148524922928E-3</v>
      </c>
      <c r="P2195">
        <v>149.36833200000001</v>
      </c>
      <c r="Q2195" s="35">
        <f t="shared" si="209"/>
        <v>-3.2470135637586895E-3</v>
      </c>
    </row>
    <row r="2196" spans="1:17" x14ac:dyDescent="0.4">
      <c r="A2196" s="87">
        <v>43731</v>
      </c>
      <c r="B2196">
        <v>85.989563000000004</v>
      </c>
      <c r="C2196" s="31">
        <f t="shared" si="204"/>
        <v>-5.8160779349466472E-3</v>
      </c>
      <c r="D2196">
        <v>2991.78</v>
      </c>
      <c r="E2196" s="31">
        <f t="shared" si="205"/>
        <v>-8.4163942535882622E-3</v>
      </c>
      <c r="G2196">
        <v>35.639999000000003</v>
      </c>
      <c r="H2196" s="35">
        <f t="shared" si="206"/>
        <v>-4.2086701517585938E-3</v>
      </c>
      <c r="J2196">
        <v>93.872428999999997</v>
      </c>
      <c r="K2196" s="35">
        <f t="shared" si="207"/>
        <v>2.0968670151275156E-3</v>
      </c>
      <c r="M2196">
        <v>19.780000999999999</v>
      </c>
      <c r="N2196" s="35">
        <f t="shared" si="208"/>
        <v>-1.9211374155137812E-2</v>
      </c>
      <c r="P2196">
        <v>148.883331</v>
      </c>
      <c r="Q2196" s="35">
        <f t="shared" si="209"/>
        <v>1.5956386682401127E-3</v>
      </c>
    </row>
    <row r="2197" spans="1:17" x14ac:dyDescent="0.4">
      <c r="A2197" s="87">
        <v>43732</v>
      </c>
      <c r="B2197">
        <v>85.489440999999999</v>
      </c>
      <c r="C2197" s="31">
        <f t="shared" si="204"/>
        <v>4.1638077853380813E-2</v>
      </c>
      <c r="D2197">
        <v>2966.6</v>
      </c>
      <c r="E2197" s="31">
        <f t="shared" si="205"/>
        <v>6.1585653610193424E-3</v>
      </c>
      <c r="G2197">
        <v>35.490001999999997</v>
      </c>
      <c r="H2197" s="35">
        <f t="shared" si="206"/>
        <v>1.2115975648578513E-2</v>
      </c>
      <c r="J2197">
        <v>94.069266999999996</v>
      </c>
      <c r="K2197" s="35">
        <f t="shared" si="207"/>
        <v>1.8100066624310029E-2</v>
      </c>
      <c r="M2197">
        <v>19.399999999999999</v>
      </c>
      <c r="N2197" s="35">
        <f t="shared" si="208"/>
        <v>9.7938144329897565E-3</v>
      </c>
      <c r="P2197">
        <v>149.12089499999999</v>
      </c>
      <c r="Q2197" s="35">
        <f t="shared" si="209"/>
        <v>-1.8651276201098445E-2</v>
      </c>
    </row>
    <row r="2198" spans="1:17" x14ac:dyDescent="0.4">
      <c r="A2198" s="87">
        <v>43733</v>
      </c>
      <c r="B2198">
        <v>89.049057000000005</v>
      </c>
      <c r="C2198" s="31">
        <f t="shared" si="204"/>
        <v>1.4976138377299048E-2</v>
      </c>
      <c r="D2198">
        <v>2984.87</v>
      </c>
      <c r="E2198" s="31">
        <f t="shared" si="205"/>
        <v>-2.4289165022262278E-3</v>
      </c>
      <c r="G2198">
        <v>35.919998</v>
      </c>
      <c r="H2198" s="35">
        <f t="shared" si="206"/>
        <v>1.0022300112600142E-2</v>
      </c>
      <c r="J2198">
        <v>95.771927000000005</v>
      </c>
      <c r="K2198" s="35">
        <f t="shared" si="207"/>
        <v>8.9405531121869632E-3</v>
      </c>
      <c r="M2198">
        <v>19.59</v>
      </c>
      <c r="N2198" s="35">
        <f t="shared" si="208"/>
        <v>1.0209341500765714E-2</v>
      </c>
      <c r="P2198">
        <v>146.33959999999999</v>
      </c>
      <c r="Q2198" s="35">
        <f t="shared" si="209"/>
        <v>3.3547426670566378E-2</v>
      </c>
    </row>
    <row r="2199" spans="1:17" x14ac:dyDescent="0.4">
      <c r="A2199" s="87">
        <v>43734</v>
      </c>
      <c r="B2199">
        <v>90.382667999999995</v>
      </c>
      <c r="C2199" s="31">
        <f t="shared" si="204"/>
        <v>1.5189859188490347E-3</v>
      </c>
      <c r="D2199">
        <v>2977.62</v>
      </c>
      <c r="E2199" s="31">
        <f t="shared" si="205"/>
        <v>-5.3163264620737123E-3</v>
      </c>
      <c r="G2199">
        <v>36.279998999999997</v>
      </c>
      <c r="H2199" s="35">
        <f t="shared" si="206"/>
        <v>6.890849142526162E-3</v>
      </c>
      <c r="J2199">
        <v>96.628180999999998</v>
      </c>
      <c r="K2199" s="35">
        <f t="shared" si="207"/>
        <v>-1.619477862260487E-2</v>
      </c>
      <c r="M2199">
        <v>19.790001</v>
      </c>
      <c r="N2199" s="35">
        <f t="shared" si="208"/>
        <v>-1.1116775587833467E-2</v>
      </c>
      <c r="P2199">
        <v>151.24891700000001</v>
      </c>
      <c r="Q2199" s="35">
        <f t="shared" si="209"/>
        <v>2.0155767462454014E-2</v>
      </c>
    </row>
    <row r="2200" spans="1:17" x14ac:dyDescent="0.4">
      <c r="A2200" s="87">
        <v>43735</v>
      </c>
      <c r="B2200">
        <v>90.519958000000003</v>
      </c>
      <c r="C2200" s="31">
        <f t="shared" si="204"/>
        <v>1.7441170266561497E-2</v>
      </c>
      <c r="D2200">
        <v>2961.79</v>
      </c>
      <c r="E2200" s="31">
        <f t="shared" si="205"/>
        <v>5.047623227845262E-3</v>
      </c>
      <c r="G2200">
        <v>36.529998999999997</v>
      </c>
      <c r="H2200" s="35">
        <f t="shared" si="206"/>
        <v>2.2447276825822055E-2</v>
      </c>
      <c r="J2200">
        <v>95.063309000000004</v>
      </c>
      <c r="K2200" s="35">
        <f t="shared" si="207"/>
        <v>3.1058986175201658E-3</v>
      </c>
      <c r="M2200">
        <v>19.57</v>
      </c>
      <c r="N2200" s="35">
        <f t="shared" si="208"/>
        <v>1.8906540623403089E-2</v>
      </c>
      <c r="P2200">
        <v>154.29745500000001</v>
      </c>
      <c r="Q2200" s="35">
        <f t="shared" si="209"/>
        <v>-1.2188470639390844E-3</v>
      </c>
    </row>
    <row r="2201" spans="1:17" x14ac:dyDescent="0.4">
      <c r="A2201" s="87">
        <v>43738</v>
      </c>
      <c r="B2201">
        <v>92.098731999999998</v>
      </c>
      <c r="C2201" s="31">
        <f t="shared" si="204"/>
        <v>-1.7461532477993202E-2</v>
      </c>
      <c r="D2201">
        <v>2976.74</v>
      </c>
      <c r="E2201" s="31">
        <f t="shared" si="205"/>
        <v>-1.225837661334204E-2</v>
      </c>
      <c r="G2201">
        <v>37.349997999999999</v>
      </c>
      <c r="H2201" s="35">
        <f t="shared" si="206"/>
        <v>-2.0883481707281458E-2</v>
      </c>
      <c r="J2201">
        <v>95.358565999999996</v>
      </c>
      <c r="K2201" s="35">
        <f t="shared" si="207"/>
        <v>2.0650478322006499E-4</v>
      </c>
      <c r="M2201">
        <v>19.940000999999999</v>
      </c>
      <c r="N2201" s="35">
        <f t="shared" si="208"/>
        <v>-1.0531644406637609E-2</v>
      </c>
      <c r="P2201">
        <v>154.10938999999999</v>
      </c>
      <c r="Q2201" s="35">
        <f t="shared" si="209"/>
        <v>-6.4225547839750572E-3</v>
      </c>
    </row>
    <row r="2202" spans="1:17" x14ac:dyDescent="0.4">
      <c r="A2202" s="87">
        <v>43739</v>
      </c>
      <c r="B2202">
        <v>90.490547000000007</v>
      </c>
      <c r="C2202" s="31">
        <f t="shared" si="204"/>
        <v>-8.5608168552678433E-3</v>
      </c>
      <c r="D2202">
        <v>2940.25</v>
      </c>
      <c r="E2202" s="31">
        <f t="shared" si="205"/>
        <v>-1.7903239520448897E-2</v>
      </c>
      <c r="G2202">
        <v>36.57</v>
      </c>
      <c r="H2202" s="35">
        <f t="shared" si="206"/>
        <v>-2.9532348919879773E-2</v>
      </c>
      <c r="J2202">
        <v>95.378258000000002</v>
      </c>
      <c r="K2202" s="35">
        <f t="shared" si="207"/>
        <v>-3.2194905467868823E-2</v>
      </c>
      <c r="M2202">
        <v>19.73</v>
      </c>
      <c r="N2202" s="35">
        <f t="shared" si="208"/>
        <v>-2.4328433857070474E-2</v>
      </c>
      <c r="P2202">
        <v>153.11961400000001</v>
      </c>
      <c r="Q2202" s="35">
        <f t="shared" si="209"/>
        <v>-4.5701349534488921E-2</v>
      </c>
    </row>
    <row r="2203" spans="1:17" x14ac:dyDescent="0.4">
      <c r="A2203" s="87">
        <v>43740</v>
      </c>
      <c r="B2203">
        <v>89.715873999999999</v>
      </c>
      <c r="C2203" s="31">
        <f t="shared" si="204"/>
        <v>7.9789112905481862E-3</v>
      </c>
      <c r="D2203">
        <v>2887.61</v>
      </c>
      <c r="E2203" s="31">
        <f t="shared" si="205"/>
        <v>7.9719906774114169E-3</v>
      </c>
      <c r="G2203">
        <v>35.490001999999997</v>
      </c>
      <c r="H2203" s="35">
        <f t="shared" si="206"/>
        <v>2.9022201802073898E-2</v>
      </c>
      <c r="J2203">
        <v>92.307563999999999</v>
      </c>
      <c r="K2203" s="35">
        <f t="shared" si="207"/>
        <v>-1.8125600194583507E-3</v>
      </c>
      <c r="M2203">
        <v>19.25</v>
      </c>
      <c r="N2203" s="35">
        <f t="shared" si="208"/>
        <v>1.5584935064934344E-3</v>
      </c>
      <c r="P2203">
        <v>146.12184099999999</v>
      </c>
      <c r="Q2203" s="35">
        <f t="shared" si="209"/>
        <v>8.1284563065422005E-3</v>
      </c>
    </row>
    <row r="2204" spans="1:17" x14ac:dyDescent="0.4">
      <c r="A2204" s="87">
        <v>43741</v>
      </c>
      <c r="B2204">
        <v>90.431708999999998</v>
      </c>
      <c r="C2204" s="31">
        <f t="shared" si="204"/>
        <v>9.2171098967066458E-3</v>
      </c>
      <c r="D2204">
        <v>2910.63</v>
      </c>
      <c r="E2204" s="31">
        <f t="shared" si="205"/>
        <v>1.4216853396000215E-2</v>
      </c>
      <c r="G2204">
        <v>36.520000000000003</v>
      </c>
      <c r="H2204" s="35">
        <f t="shared" si="206"/>
        <v>3.5597480832419907E-3</v>
      </c>
      <c r="J2204">
        <v>92.140251000000006</v>
      </c>
      <c r="K2204" s="35">
        <f t="shared" si="207"/>
        <v>5.2339991997633209E-3</v>
      </c>
      <c r="M2204">
        <v>19.280000999999999</v>
      </c>
      <c r="N2204" s="35">
        <f t="shared" si="208"/>
        <v>1.5559127823698057E-3</v>
      </c>
      <c r="P2204">
        <v>147.309586</v>
      </c>
      <c r="Q2204" s="35">
        <f t="shared" si="209"/>
        <v>7.6596576681710726E-3</v>
      </c>
    </row>
    <row r="2205" spans="1:17" x14ac:dyDescent="0.4">
      <c r="A2205" s="87">
        <v>43742</v>
      </c>
      <c r="B2205">
        <v>91.265227999999993</v>
      </c>
      <c r="C2205" s="31">
        <f t="shared" si="204"/>
        <v>1.0743741307478823E-3</v>
      </c>
      <c r="D2205">
        <v>2952.01</v>
      </c>
      <c r="E2205" s="31">
        <f t="shared" si="205"/>
        <v>-4.4783046127893382E-3</v>
      </c>
      <c r="G2205">
        <v>36.650002000000001</v>
      </c>
      <c r="H2205" s="35">
        <f t="shared" si="206"/>
        <v>-2.7285946669252828E-3</v>
      </c>
      <c r="J2205">
        <v>92.622512999999998</v>
      </c>
      <c r="K2205" s="35">
        <f t="shared" si="207"/>
        <v>2.1570533289244711E-2</v>
      </c>
      <c r="M2205">
        <v>19.309999000000001</v>
      </c>
      <c r="N2205" s="35">
        <f t="shared" si="208"/>
        <v>-1.0875142976444473E-2</v>
      </c>
      <c r="P2205">
        <v>148.437927</v>
      </c>
      <c r="Q2205" s="35">
        <f t="shared" si="209"/>
        <v>-9.334878410151863E-4</v>
      </c>
    </row>
    <row r="2206" spans="1:17" x14ac:dyDescent="0.4">
      <c r="A2206" s="87">
        <v>43745</v>
      </c>
      <c r="B2206">
        <v>91.363281000000001</v>
      </c>
      <c r="C2206" s="31">
        <f t="shared" si="204"/>
        <v>-1.5240783657933668E-2</v>
      </c>
      <c r="D2206">
        <v>2938.79</v>
      </c>
      <c r="E2206" s="31">
        <f t="shared" si="205"/>
        <v>-1.5560826054260433E-2</v>
      </c>
      <c r="G2206">
        <v>36.549999</v>
      </c>
      <c r="H2206" s="35">
        <f t="shared" si="206"/>
        <v>-2.6812558873120611E-2</v>
      </c>
      <c r="J2206">
        <v>94.620429999999999</v>
      </c>
      <c r="K2206" s="35">
        <f t="shared" si="207"/>
        <v>-6.9690657715251675E-3</v>
      </c>
      <c r="M2206">
        <v>19.100000000000001</v>
      </c>
      <c r="N2206" s="35">
        <f t="shared" si="208"/>
        <v>-4.7120418848167461E-3</v>
      </c>
      <c r="P2206">
        <v>148.299362</v>
      </c>
      <c r="Q2206" s="35">
        <f t="shared" si="209"/>
        <v>-1.12127387304607E-2</v>
      </c>
    </row>
    <row r="2207" spans="1:17" x14ac:dyDescent="0.4">
      <c r="A2207" s="87">
        <v>43746</v>
      </c>
      <c r="B2207">
        <v>89.970832999999999</v>
      </c>
      <c r="C2207" s="31">
        <f t="shared" si="204"/>
        <v>8.3923419937659057E-3</v>
      </c>
      <c r="D2207">
        <v>2893.06</v>
      </c>
      <c r="E2207" s="31">
        <f t="shared" si="205"/>
        <v>9.1045467428951168E-3</v>
      </c>
      <c r="G2207">
        <v>35.57</v>
      </c>
      <c r="H2207" s="35">
        <f t="shared" si="206"/>
        <v>9.2775372504919976E-3</v>
      </c>
      <c r="J2207">
        <v>93.961014000000006</v>
      </c>
      <c r="K2207" s="35">
        <f t="shared" si="207"/>
        <v>5.9704442951200179E-3</v>
      </c>
      <c r="M2207">
        <v>19.010000000000002</v>
      </c>
      <c r="N2207" s="35">
        <f t="shared" si="208"/>
        <v>2.4197738032614401E-2</v>
      </c>
      <c r="P2207">
        <v>146.63651999999999</v>
      </c>
      <c r="Q2207" s="35">
        <f t="shared" si="209"/>
        <v>3.7867026577008342E-2</v>
      </c>
    </row>
    <row r="2208" spans="1:17" x14ac:dyDescent="0.4">
      <c r="A2208" s="87">
        <v>43747</v>
      </c>
      <c r="B2208">
        <v>90.725898999999998</v>
      </c>
      <c r="C2208" s="31">
        <f t="shared" si="204"/>
        <v>5.1879342634014742E-3</v>
      </c>
      <c r="D2208">
        <v>2919.4</v>
      </c>
      <c r="E2208" s="31">
        <f t="shared" si="205"/>
        <v>6.4157018565458718E-3</v>
      </c>
      <c r="G2208">
        <v>35.900002000000001</v>
      </c>
      <c r="H2208" s="35">
        <f t="shared" si="206"/>
        <v>-8.3573811500068068E-4</v>
      </c>
      <c r="J2208">
        <v>94.522002999999998</v>
      </c>
      <c r="K2208" s="35">
        <f t="shared" si="207"/>
        <v>1.1974153785124531E-2</v>
      </c>
      <c r="M2208">
        <v>19.469999000000001</v>
      </c>
      <c r="N2208" s="35">
        <f t="shared" si="208"/>
        <v>8.7313820611905606E-3</v>
      </c>
      <c r="P2208">
        <v>152.18920900000001</v>
      </c>
      <c r="Q2208" s="35">
        <f t="shared" si="209"/>
        <v>-1.105590870112257E-3</v>
      </c>
    </row>
    <row r="2209" spans="1:17" x14ac:dyDescent="0.4">
      <c r="A2209" s="87">
        <v>43748</v>
      </c>
      <c r="B2209">
        <v>91.196579</v>
      </c>
      <c r="C2209" s="31">
        <f t="shared" si="204"/>
        <v>9.4625588970832387E-3</v>
      </c>
      <c r="D2209">
        <v>2938.13</v>
      </c>
      <c r="E2209" s="31">
        <f t="shared" si="205"/>
        <v>1.0938930544257699E-2</v>
      </c>
      <c r="G2209">
        <v>35.869999</v>
      </c>
      <c r="H2209" s="35">
        <f t="shared" si="206"/>
        <v>1.9236186764320786E-2</v>
      </c>
      <c r="J2209">
        <v>95.653824</v>
      </c>
      <c r="K2209" s="35">
        <f t="shared" si="207"/>
        <v>1.1935351377065664E-2</v>
      </c>
      <c r="M2209">
        <v>19.639999</v>
      </c>
      <c r="N2209" s="35">
        <f t="shared" si="208"/>
        <v>1.7820825754624472E-2</v>
      </c>
      <c r="P2209">
        <v>152.02095</v>
      </c>
      <c r="Q2209" s="35">
        <f t="shared" si="209"/>
        <v>4.427455557934651E-3</v>
      </c>
    </row>
    <row r="2210" spans="1:17" x14ac:dyDescent="0.4">
      <c r="A2210" s="87">
        <v>43749</v>
      </c>
      <c r="B2210">
        <v>92.059532000000004</v>
      </c>
      <c r="C2210" s="31">
        <f t="shared" si="204"/>
        <v>1.0651705246557083E-2</v>
      </c>
      <c r="D2210">
        <v>2970.27</v>
      </c>
      <c r="E2210" s="31">
        <f t="shared" si="205"/>
        <v>-1.3870792890881606E-3</v>
      </c>
      <c r="G2210">
        <v>36.560001</v>
      </c>
      <c r="H2210" s="35">
        <f t="shared" si="206"/>
        <v>3.008670596042924E-3</v>
      </c>
      <c r="J2210">
        <v>96.795485999999997</v>
      </c>
      <c r="K2210" s="35">
        <f t="shared" si="207"/>
        <v>-1.6267597437342564E-3</v>
      </c>
      <c r="M2210">
        <v>19.989999999999998</v>
      </c>
      <c r="N2210" s="35">
        <f t="shared" si="208"/>
        <v>4.0020010005003426E-3</v>
      </c>
      <c r="P2210">
        <v>152.694016</v>
      </c>
      <c r="Q2210" s="35">
        <f t="shared" si="209"/>
        <v>3.5651167888595017E-3</v>
      </c>
    </row>
    <row r="2211" spans="1:17" x14ac:dyDescent="0.4">
      <c r="A2211" s="87">
        <v>43752</v>
      </c>
      <c r="B2211">
        <v>93.040122999999994</v>
      </c>
      <c r="C2211" s="31">
        <f t="shared" si="204"/>
        <v>-9.4834354421478926E-4</v>
      </c>
      <c r="D2211">
        <v>2966.15</v>
      </c>
      <c r="E2211" s="31">
        <f t="shared" si="205"/>
        <v>9.9556664362893798E-3</v>
      </c>
      <c r="G2211">
        <v>36.669998</v>
      </c>
      <c r="H2211" s="35">
        <f t="shared" si="206"/>
        <v>5.4543226318148701E-4</v>
      </c>
      <c r="J2211">
        <v>96.638023000000004</v>
      </c>
      <c r="K2211" s="35">
        <f t="shared" si="207"/>
        <v>6.008670107003262E-3</v>
      </c>
      <c r="M2211">
        <v>20.07</v>
      </c>
      <c r="N2211" s="35">
        <f t="shared" si="208"/>
        <v>1.644245142002981E-2</v>
      </c>
      <c r="P2211">
        <v>153.23838799999999</v>
      </c>
      <c r="Q2211" s="35">
        <f t="shared" si="209"/>
        <v>2.1573432369962071E-2</v>
      </c>
    </row>
    <row r="2212" spans="1:17" x14ac:dyDescent="0.4">
      <c r="A2212" s="87">
        <v>43753</v>
      </c>
      <c r="B2212">
        <v>92.951888999999994</v>
      </c>
      <c r="C2212" s="31">
        <f t="shared" si="204"/>
        <v>9.4924375340021256E-4</v>
      </c>
      <c r="D2212">
        <v>2995.68</v>
      </c>
      <c r="E2212" s="31">
        <f t="shared" si="205"/>
        <v>-1.9995460129252065E-3</v>
      </c>
      <c r="G2212">
        <v>36.689999</v>
      </c>
      <c r="H2212" s="35">
        <f t="shared" si="206"/>
        <v>1.4445407861690135E-2</v>
      </c>
      <c r="J2212">
        <v>97.218688999999998</v>
      </c>
      <c r="K2212" s="35">
        <f t="shared" si="207"/>
        <v>5.6691465979344805E-3</v>
      </c>
      <c r="M2212">
        <v>20.399999999999999</v>
      </c>
      <c r="N2212" s="35">
        <f t="shared" si="208"/>
        <v>-7.3529411764705187E-3</v>
      </c>
      <c r="P2212">
        <v>156.54426599999999</v>
      </c>
      <c r="Q2212" s="35">
        <f t="shared" si="209"/>
        <v>-1.3783513475990151E-2</v>
      </c>
    </row>
    <row r="2213" spans="1:17" x14ac:dyDescent="0.4">
      <c r="A2213" s="87">
        <v>43754</v>
      </c>
      <c r="B2213">
        <v>93.040122999999994</v>
      </c>
      <c r="C2213" s="31">
        <f t="shared" si="204"/>
        <v>7.166983216477572E-3</v>
      </c>
      <c r="D2213">
        <v>2989.69</v>
      </c>
      <c r="E2213" s="31">
        <f t="shared" si="205"/>
        <v>2.7628282530963956E-3</v>
      </c>
      <c r="G2213">
        <v>37.220001000000003</v>
      </c>
      <c r="H2213" s="35">
        <f t="shared" si="206"/>
        <v>-2.1494357294617036E-3</v>
      </c>
      <c r="J2213">
        <v>97.769835999999998</v>
      </c>
      <c r="K2213" s="35">
        <f t="shared" si="207"/>
        <v>1.8925018959835425E-2</v>
      </c>
      <c r="M2213">
        <v>20.25</v>
      </c>
      <c r="N2213" s="35">
        <f t="shared" si="208"/>
        <v>1.3333333333333312E-2</v>
      </c>
      <c r="P2213">
        <v>154.38653600000001</v>
      </c>
      <c r="Q2213" s="35">
        <f t="shared" si="209"/>
        <v>8.3984979104654734E-3</v>
      </c>
    </row>
    <row r="2214" spans="1:17" x14ac:dyDescent="0.4">
      <c r="A2214" s="87">
        <v>43755</v>
      </c>
      <c r="B2214">
        <v>93.706940000000003</v>
      </c>
      <c r="C2214" s="31">
        <f t="shared" si="204"/>
        <v>5.6510328904133961E-3</v>
      </c>
      <c r="D2214">
        <v>2997.95</v>
      </c>
      <c r="E2214" s="31">
        <f t="shared" si="205"/>
        <v>-3.9193448856718761E-3</v>
      </c>
      <c r="G2214">
        <v>37.139999000000003</v>
      </c>
      <c r="H2214" s="35">
        <f t="shared" si="206"/>
        <v>1.3462574406638286E-3</v>
      </c>
      <c r="J2214">
        <v>99.620131999999998</v>
      </c>
      <c r="K2214" s="35">
        <f t="shared" si="207"/>
        <v>-9.8801314577663343E-4</v>
      </c>
      <c r="M2214">
        <v>20.52</v>
      </c>
      <c r="N2214" s="35">
        <f t="shared" si="208"/>
        <v>-4.0448294346978601E-2</v>
      </c>
      <c r="P2214">
        <v>155.68315100000001</v>
      </c>
      <c r="Q2214" s="35">
        <f t="shared" si="209"/>
        <v>1.6530690594770256E-3</v>
      </c>
    </row>
    <row r="2215" spans="1:17" x14ac:dyDescent="0.4">
      <c r="A2215" s="87">
        <v>43756</v>
      </c>
      <c r="B2215">
        <v>94.236480999999998</v>
      </c>
      <c r="C2215" s="31">
        <f t="shared" si="204"/>
        <v>1.2485610535478374E-3</v>
      </c>
      <c r="D2215">
        <v>2986.2</v>
      </c>
      <c r="E2215" s="31">
        <f t="shared" si="205"/>
        <v>6.8716094032549675E-3</v>
      </c>
      <c r="G2215">
        <v>37.189999</v>
      </c>
      <c r="H2215" s="35">
        <f t="shared" si="206"/>
        <v>8.3356011921376962E-3</v>
      </c>
      <c r="J2215">
        <v>99.521705999999995</v>
      </c>
      <c r="K2215" s="35">
        <f t="shared" si="207"/>
        <v>-7.9114399425580736E-4</v>
      </c>
      <c r="M2215">
        <v>19.690000999999999</v>
      </c>
      <c r="N2215" s="35">
        <f t="shared" si="208"/>
        <v>2.0314828831141305E-2</v>
      </c>
      <c r="P2215">
        <v>155.940506</v>
      </c>
      <c r="Q2215" s="35">
        <f t="shared" si="209"/>
        <v>4.1255541392176348E-3</v>
      </c>
    </row>
    <row r="2216" spans="1:17" x14ac:dyDescent="0.4">
      <c r="A2216" s="87">
        <v>43759</v>
      </c>
      <c r="B2216">
        <v>94.354140999999998</v>
      </c>
      <c r="C2216" s="31">
        <f t="shared" si="204"/>
        <v>-6.4434161930423178E-3</v>
      </c>
      <c r="D2216">
        <v>3006.72</v>
      </c>
      <c r="E2216" s="31">
        <f t="shared" si="205"/>
        <v>-3.5686728395061791E-3</v>
      </c>
      <c r="G2216">
        <v>37.5</v>
      </c>
      <c r="H2216" s="35">
        <f t="shared" si="206"/>
        <v>1.3333333333333334E-2</v>
      </c>
      <c r="J2216">
        <v>99.442970000000003</v>
      </c>
      <c r="K2216" s="35">
        <f t="shared" si="207"/>
        <v>3.2660327824077856E-3</v>
      </c>
      <c r="M2216">
        <v>20.09</v>
      </c>
      <c r="N2216" s="35">
        <f t="shared" si="208"/>
        <v>6.4211000497760157E-2</v>
      </c>
      <c r="P2216">
        <v>156.58384699999999</v>
      </c>
      <c r="Q2216" s="35">
        <f t="shared" si="209"/>
        <v>-1.8204655554285788E-2</v>
      </c>
    </row>
    <row r="2217" spans="1:17" x14ac:dyDescent="0.4">
      <c r="A2217" s="87">
        <v>43760</v>
      </c>
      <c r="B2217">
        <v>93.746178</v>
      </c>
      <c r="C2217" s="31">
        <f t="shared" si="204"/>
        <v>-3.4309665403105899E-2</v>
      </c>
      <c r="D2217">
        <v>2995.99</v>
      </c>
      <c r="E2217" s="31">
        <f t="shared" si="205"/>
        <v>2.847139009142287E-3</v>
      </c>
      <c r="G2217">
        <v>38</v>
      </c>
      <c r="H2217" s="35">
        <f t="shared" si="206"/>
        <v>-3.3684184210526227E-2</v>
      </c>
      <c r="J2217">
        <v>99.767753999999996</v>
      </c>
      <c r="K2217" s="35">
        <f t="shared" si="207"/>
        <v>-4.1925610553486016E-2</v>
      </c>
      <c r="M2217">
        <v>21.379999000000002</v>
      </c>
      <c r="N2217" s="35">
        <f t="shared" si="208"/>
        <v>-2.6192657913594906E-2</v>
      </c>
      <c r="P2217">
        <v>153.73329200000001</v>
      </c>
      <c r="Q2217" s="35">
        <f t="shared" si="209"/>
        <v>-1.3069895101185986E-2</v>
      </c>
    </row>
    <row r="2218" spans="1:17" x14ac:dyDescent="0.4">
      <c r="A2218" s="87">
        <v>43761</v>
      </c>
      <c r="B2218">
        <v>90.529777999999993</v>
      </c>
      <c r="C2218" s="31">
        <f t="shared" si="204"/>
        <v>-8.8822486673942741E-3</v>
      </c>
      <c r="D2218">
        <v>3004.52</v>
      </c>
      <c r="E2218" s="31">
        <f t="shared" si="205"/>
        <v>1.9204398705949643E-3</v>
      </c>
      <c r="G2218">
        <v>36.720001000000003</v>
      </c>
      <c r="H2218" s="35">
        <f t="shared" si="206"/>
        <v>2.1786464548298884E-2</v>
      </c>
      <c r="J2218">
        <v>95.58493</v>
      </c>
      <c r="K2218" s="35">
        <f t="shared" si="207"/>
        <v>-1.2252851992463674E-2</v>
      </c>
      <c r="M2218">
        <v>20.82</v>
      </c>
      <c r="N2218" s="35">
        <f t="shared" si="208"/>
        <v>1.9212776176753205E-3</v>
      </c>
      <c r="P2218">
        <v>151.72401400000001</v>
      </c>
      <c r="Q2218" s="35">
        <f t="shared" si="209"/>
        <v>-9.7853989019826299E-3</v>
      </c>
    </row>
    <row r="2219" spans="1:17" x14ac:dyDescent="0.4">
      <c r="A2219" s="87">
        <v>43762</v>
      </c>
      <c r="B2219">
        <v>89.725669999999994</v>
      </c>
      <c r="C2219" s="31">
        <f t="shared" si="204"/>
        <v>-6.3388325771208329E-3</v>
      </c>
      <c r="D2219">
        <v>3010.29</v>
      </c>
      <c r="E2219" s="31">
        <f t="shared" si="205"/>
        <v>4.0726973148767125E-3</v>
      </c>
      <c r="G2219">
        <v>37.520000000000003</v>
      </c>
      <c r="H2219" s="35">
        <f t="shared" si="206"/>
        <v>9.8613805970149231E-3</v>
      </c>
      <c r="J2219">
        <v>94.413741999999999</v>
      </c>
      <c r="K2219" s="35">
        <f t="shared" si="207"/>
        <v>-1.6366060355917252E-2</v>
      </c>
      <c r="M2219">
        <v>20.860001</v>
      </c>
      <c r="N2219" s="35">
        <f t="shared" si="208"/>
        <v>9.5876313716380356E-3</v>
      </c>
      <c r="P2219">
        <v>150.23933400000001</v>
      </c>
      <c r="Q2219" s="35">
        <f t="shared" si="209"/>
        <v>3.952839673796585E-3</v>
      </c>
    </row>
    <row r="2220" spans="1:17" x14ac:dyDescent="0.4">
      <c r="A2220" s="87">
        <v>43763</v>
      </c>
      <c r="B2220">
        <v>89.156914</v>
      </c>
      <c r="C2220" s="31">
        <f t="shared" si="204"/>
        <v>-7.698113014544556E-4</v>
      </c>
      <c r="D2220">
        <v>3022.55</v>
      </c>
      <c r="E2220" s="31">
        <f t="shared" si="205"/>
        <v>5.5813799606292333E-3</v>
      </c>
      <c r="G2220">
        <v>37.889999000000003</v>
      </c>
      <c r="H2220" s="35">
        <f t="shared" si="206"/>
        <v>1.5043547507087562E-2</v>
      </c>
      <c r="J2220">
        <v>92.868561</v>
      </c>
      <c r="K2220" s="35">
        <f t="shared" si="207"/>
        <v>8.2661127913891269E-3</v>
      </c>
      <c r="M2220">
        <v>21.059999000000001</v>
      </c>
      <c r="N2220" s="35">
        <f t="shared" si="208"/>
        <v>6.1729347660461663E-3</v>
      </c>
      <c r="P2220">
        <v>150.83320599999999</v>
      </c>
      <c r="Q2220" s="35">
        <f t="shared" si="209"/>
        <v>1.5552245173387151E-2</v>
      </c>
    </row>
    <row r="2221" spans="1:17" x14ac:dyDescent="0.4">
      <c r="A2221" s="87">
        <v>43766</v>
      </c>
      <c r="B2221">
        <v>89.088279999999997</v>
      </c>
      <c r="C2221" s="31">
        <f t="shared" si="204"/>
        <v>-1.7281352833391706E-2</v>
      </c>
      <c r="D2221">
        <v>3039.42</v>
      </c>
      <c r="E2221" s="31">
        <f t="shared" si="205"/>
        <v>-8.3239565443413545E-4</v>
      </c>
      <c r="G2221">
        <v>38.459999000000003</v>
      </c>
      <c r="H2221" s="35">
        <f t="shared" si="206"/>
        <v>-4.9401717353138837E-3</v>
      </c>
      <c r="J2221">
        <v>93.636223000000001</v>
      </c>
      <c r="K2221" s="35">
        <f t="shared" si="207"/>
        <v>-9.9853450944940303E-3</v>
      </c>
      <c r="M2221">
        <v>21.190000999999999</v>
      </c>
      <c r="N2221" s="35">
        <f t="shared" si="208"/>
        <v>-1.5573382936602896E-2</v>
      </c>
      <c r="P2221">
        <v>153.179001</v>
      </c>
      <c r="Q2221" s="35">
        <f t="shared" si="209"/>
        <v>-7.7539610014822416E-3</v>
      </c>
    </row>
    <row r="2222" spans="1:17" x14ac:dyDescent="0.4">
      <c r="A2222" s="87">
        <v>43767</v>
      </c>
      <c r="B2222">
        <v>87.548714000000004</v>
      </c>
      <c r="C2222" s="31">
        <f t="shared" si="204"/>
        <v>1.0192771078282207E-2</v>
      </c>
      <c r="D2222">
        <v>3036.89</v>
      </c>
      <c r="E2222" s="31">
        <f t="shared" si="205"/>
        <v>3.2533282404038702E-3</v>
      </c>
      <c r="G2222">
        <v>38.270000000000003</v>
      </c>
      <c r="H2222" s="35">
        <f t="shared" si="206"/>
        <v>6.5325320094068457E-3</v>
      </c>
      <c r="J2222">
        <v>92.701233000000002</v>
      </c>
      <c r="K2222" s="35">
        <f t="shared" si="207"/>
        <v>-8.4933713880590931E-3</v>
      </c>
      <c r="M2222">
        <v>20.860001</v>
      </c>
      <c r="N2222" s="35">
        <f t="shared" si="208"/>
        <v>-2.3970276895000728E-3</v>
      </c>
      <c r="P2222">
        <v>151.99125699999999</v>
      </c>
      <c r="Q2222" s="35">
        <f t="shared" si="209"/>
        <v>9.5077771479973958E-3</v>
      </c>
    </row>
    <row r="2223" spans="1:17" x14ac:dyDescent="0.4">
      <c r="A2223" s="87">
        <v>43768</v>
      </c>
      <c r="B2223">
        <v>88.441078000000005</v>
      </c>
      <c r="C2223" s="31">
        <f t="shared" si="204"/>
        <v>-7.0961821609637314E-3</v>
      </c>
      <c r="D2223">
        <v>3046.77</v>
      </c>
      <c r="E2223" s="31">
        <f t="shared" si="205"/>
        <v>-3.0228734036373064E-3</v>
      </c>
      <c r="G2223">
        <v>38.520000000000003</v>
      </c>
      <c r="H2223" s="35">
        <f t="shared" si="206"/>
        <v>-2.9854646936656362E-2</v>
      </c>
      <c r="J2223">
        <v>91.913887000000003</v>
      </c>
      <c r="K2223" s="35">
        <f t="shared" si="207"/>
        <v>-3.1480977406602377E-2</v>
      </c>
      <c r="M2223">
        <v>20.809999000000001</v>
      </c>
      <c r="N2223" s="35">
        <f t="shared" si="208"/>
        <v>-7.6885635602386461E-3</v>
      </c>
      <c r="P2223">
        <v>153.43635599999999</v>
      </c>
      <c r="Q2223" s="35">
        <f t="shared" si="209"/>
        <v>-4.3220721430584372E-3</v>
      </c>
    </row>
    <row r="2224" spans="1:17" x14ac:dyDescent="0.4">
      <c r="A2224" s="87">
        <v>43769</v>
      </c>
      <c r="B2224">
        <v>87.813484000000003</v>
      </c>
      <c r="C2224" s="31">
        <f t="shared" si="204"/>
        <v>-4.1318369739207694E-3</v>
      </c>
      <c r="D2224">
        <v>3037.56</v>
      </c>
      <c r="E2224" s="31">
        <f t="shared" si="205"/>
        <v>9.6623605788856547E-3</v>
      </c>
      <c r="G2224">
        <v>37.369999</v>
      </c>
      <c r="H2224" s="35">
        <f t="shared" si="206"/>
        <v>1.0703800125871108E-2</v>
      </c>
      <c r="J2224">
        <v>89.020347999999998</v>
      </c>
      <c r="K2224" s="35">
        <f t="shared" si="207"/>
        <v>-5.5270509614267034E-4</v>
      </c>
      <c r="M2224">
        <v>20.65</v>
      </c>
      <c r="N2224" s="35">
        <f t="shared" si="208"/>
        <v>2.3728765133171962E-2</v>
      </c>
      <c r="P2224">
        <v>152.77319299999999</v>
      </c>
      <c r="Q2224" s="35">
        <f t="shared" si="209"/>
        <v>1.4318015857664259E-2</v>
      </c>
    </row>
    <row r="2225" spans="1:17" x14ac:dyDescent="0.4">
      <c r="A2225" s="87">
        <v>43770</v>
      </c>
      <c r="B2225">
        <v>87.450653000000003</v>
      </c>
      <c r="C2225" s="31">
        <f t="shared" si="204"/>
        <v>7.6251460352158972E-3</v>
      </c>
      <c r="D2225">
        <v>3066.91</v>
      </c>
      <c r="E2225" s="31">
        <f t="shared" si="205"/>
        <v>3.7040539174609389E-3</v>
      </c>
      <c r="G2225">
        <v>37.770000000000003</v>
      </c>
      <c r="H2225" s="35">
        <f t="shared" si="206"/>
        <v>5.295472597297722E-4</v>
      </c>
      <c r="J2225">
        <v>88.971146000000005</v>
      </c>
      <c r="K2225" s="35">
        <f t="shared" si="207"/>
        <v>4.8671509749913895E-3</v>
      </c>
      <c r="M2225">
        <v>21.139999</v>
      </c>
      <c r="N2225" s="35">
        <f t="shared" si="208"/>
        <v>-0.18921476770173926</v>
      </c>
      <c r="P2225">
        <v>154.96060199999999</v>
      </c>
      <c r="Q2225" s="35">
        <f t="shared" si="209"/>
        <v>1.743745161754091E-2</v>
      </c>
    </row>
    <row r="2226" spans="1:17" x14ac:dyDescent="0.4">
      <c r="A2226" s="87">
        <v>43773</v>
      </c>
      <c r="B2226">
        <v>88.117476999999994</v>
      </c>
      <c r="C2226" s="31">
        <f t="shared" si="204"/>
        <v>2.226119115961433E-4</v>
      </c>
      <c r="D2226">
        <v>3078.27</v>
      </c>
      <c r="E2226" s="31">
        <f t="shared" si="205"/>
        <v>-1.1857309462782962E-3</v>
      </c>
      <c r="G2226">
        <v>37.790000999999997</v>
      </c>
      <c r="H2226" s="35">
        <f t="shared" si="206"/>
        <v>4.0222279962363675E-2</v>
      </c>
      <c r="J2226">
        <v>89.404182000000006</v>
      </c>
      <c r="K2226" s="35">
        <f t="shared" si="207"/>
        <v>2.6530280205460565E-2</v>
      </c>
      <c r="M2226">
        <v>17.139999</v>
      </c>
      <c r="N2226" s="35">
        <f t="shared" si="208"/>
        <v>4.4340784383943024E-2</v>
      </c>
      <c r="P2226">
        <v>157.66272000000001</v>
      </c>
      <c r="Q2226" s="35">
        <f t="shared" si="209"/>
        <v>-2.5864782746358794E-2</v>
      </c>
    </row>
    <row r="2227" spans="1:17" x14ac:dyDescent="0.4">
      <c r="A2227" s="87">
        <v>43774</v>
      </c>
      <c r="B2227">
        <v>88.137092999999993</v>
      </c>
      <c r="C2227" s="31">
        <f t="shared" si="204"/>
        <v>-4.4503736922659057E-3</v>
      </c>
      <c r="D2227">
        <v>3074.62</v>
      </c>
      <c r="E2227" s="31">
        <f t="shared" si="205"/>
        <v>7.0252584059178342E-4</v>
      </c>
      <c r="G2227">
        <v>39.310001</v>
      </c>
      <c r="H2227" s="35">
        <f t="shared" si="206"/>
        <v>-1.2465046744720243E-2</v>
      </c>
      <c r="J2227">
        <v>91.7761</v>
      </c>
      <c r="K2227" s="35">
        <f t="shared" si="207"/>
        <v>-7.5067691915433029E-3</v>
      </c>
      <c r="M2227">
        <v>17.899999999999999</v>
      </c>
      <c r="N2227" s="35">
        <f t="shared" si="208"/>
        <v>1.5083798882681741E-2</v>
      </c>
      <c r="P2227">
        <v>153.58480800000001</v>
      </c>
      <c r="Q2227" s="35">
        <f t="shared" si="209"/>
        <v>-4.4016221969037435E-2</v>
      </c>
    </row>
    <row r="2228" spans="1:17" x14ac:dyDescent="0.4">
      <c r="A2228" s="87">
        <v>43775</v>
      </c>
      <c r="B2228">
        <v>87.74485</v>
      </c>
      <c r="C2228" s="31">
        <f t="shared" si="204"/>
        <v>1.0281640460950205E-2</v>
      </c>
      <c r="D2228">
        <v>3076.78</v>
      </c>
      <c r="E2228" s="31">
        <f t="shared" si="205"/>
        <v>2.7301269509030987E-3</v>
      </c>
      <c r="G2228">
        <v>38.82</v>
      </c>
      <c r="H2228" s="35">
        <f t="shared" si="206"/>
        <v>1.3395157135497247E-2</v>
      </c>
      <c r="J2228">
        <v>91.087158000000002</v>
      </c>
      <c r="K2228" s="35">
        <f t="shared" si="207"/>
        <v>5.7267128698866836E-3</v>
      </c>
      <c r="M2228">
        <v>18.170000000000002</v>
      </c>
      <c r="N2228" s="35">
        <f t="shared" si="208"/>
        <v>-3.1920748486516333E-2</v>
      </c>
      <c r="P2228">
        <v>146.82458500000001</v>
      </c>
      <c r="Q2228" s="35">
        <f t="shared" si="209"/>
        <v>2.1302399730944187E-2</v>
      </c>
    </row>
    <row r="2229" spans="1:17" x14ac:dyDescent="0.4">
      <c r="A2229" s="87">
        <v>43776</v>
      </c>
      <c r="B2229">
        <v>88.647011000000006</v>
      </c>
      <c r="C2229" s="31">
        <f t="shared" si="204"/>
        <v>-6.5266498381993292E-3</v>
      </c>
      <c r="D2229">
        <v>3085.18</v>
      </c>
      <c r="E2229" s="31">
        <f t="shared" si="205"/>
        <v>2.5606285532773099E-3</v>
      </c>
      <c r="G2229">
        <v>39.340000000000003</v>
      </c>
      <c r="H2229" s="35">
        <f t="shared" si="206"/>
        <v>4.8296644636500541E-3</v>
      </c>
      <c r="J2229">
        <v>91.608788000000004</v>
      </c>
      <c r="K2229" s="35">
        <f t="shared" si="207"/>
        <v>5.9088763405536395E-3</v>
      </c>
      <c r="M2229">
        <v>17.59</v>
      </c>
      <c r="N2229" s="35">
        <f t="shared" si="208"/>
        <v>-1.7055713473563736E-3</v>
      </c>
      <c r="P2229">
        <v>149.95230100000001</v>
      </c>
      <c r="Q2229" s="35">
        <f t="shared" si="209"/>
        <v>-6.1385253434691278E-3</v>
      </c>
    </row>
    <row r="2230" spans="1:17" x14ac:dyDescent="0.4">
      <c r="A2230" s="87">
        <v>43777</v>
      </c>
      <c r="B2230">
        <v>88.068443000000002</v>
      </c>
      <c r="C2230" s="31">
        <f t="shared" si="204"/>
        <v>2.6725463966701052E-3</v>
      </c>
      <c r="D2230">
        <v>3093.08</v>
      </c>
      <c r="E2230" s="31">
        <f t="shared" si="205"/>
        <v>-1.9624452002533748E-3</v>
      </c>
      <c r="G2230">
        <v>39.529998999999997</v>
      </c>
      <c r="H2230" s="35">
        <f t="shared" si="206"/>
        <v>8.854085728664033E-3</v>
      </c>
      <c r="J2230">
        <v>92.150092999999998</v>
      </c>
      <c r="K2230" s="35">
        <f t="shared" si="207"/>
        <v>6.6218815427565832E-3</v>
      </c>
      <c r="M2230">
        <v>17.559999000000001</v>
      </c>
      <c r="N2230" s="35">
        <f t="shared" si="208"/>
        <v>5.6953306204624715E-4</v>
      </c>
      <c r="P2230">
        <v>149.03181499999999</v>
      </c>
      <c r="Q2230" s="35">
        <f t="shared" si="209"/>
        <v>-8.3017777110208652E-3</v>
      </c>
    </row>
    <row r="2231" spans="1:17" x14ac:dyDescent="0.4">
      <c r="A2231" s="87">
        <v>43780</v>
      </c>
      <c r="B2231">
        <v>88.303809999999999</v>
      </c>
      <c r="C2231" s="31">
        <f t="shared" si="204"/>
        <v>-6.1078338522425847E-3</v>
      </c>
      <c r="D2231">
        <v>3087.01</v>
      </c>
      <c r="E2231" s="31">
        <f t="shared" si="205"/>
        <v>1.5646207819216417E-3</v>
      </c>
      <c r="G2231">
        <v>39.880001</v>
      </c>
      <c r="H2231" s="35">
        <f t="shared" si="206"/>
        <v>-1.0531644670720963E-2</v>
      </c>
      <c r="J2231">
        <v>92.760300000000001</v>
      </c>
      <c r="K2231" s="35">
        <f t="shared" si="207"/>
        <v>-1.0398101342923577E-2</v>
      </c>
      <c r="M2231">
        <v>17.57</v>
      </c>
      <c r="N2231" s="35">
        <f t="shared" si="208"/>
        <v>-1.593619806488333E-2</v>
      </c>
      <c r="P2231">
        <v>147.79458600000001</v>
      </c>
      <c r="Q2231" s="35">
        <f t="shared" si="209"/>
        <v>-7.6347316267729387E-3</v>
      </c>
    </row>
    <row r="2232" spans="1:17" x14ac:dyDescent="0.4">
      <c r="A2232" s="87">
        <v>43781</v>
      </c>
      <c r="B2232">
        <v>87.764465000000001</v>
      </c>
      <c r="C2232" s="31">
        <f t="shared" si="204"/>
        <v>1.9999802881496571E-2</v>
      </c>
      <c r="D2232">
        <v>3091.84</v>
      </c>
      <c r="E2232" s="31">
        <f t="shared" si="205"/>
        <v>7.1155040364307917E-4</v>
      </c>
      <c r="G2232">
        <v>39.459999000000003</v>
      </c>
      <c r="H2232" s="35">
        <f t="shared" si="206"/>
        <v>-5.8286620838486711E-3</v>
      </c>
      <c r="J2232">
        <v>91.795769000000007</v>
      </c>
      <c r="K2232" s="35">
        <f t="shared" si="207"/>
        <v>-7.1833485048750177E-3</v>
      </c>
      <c r="M2232">
        <v>17.290001</v>
      </c>
      <c r="N2232" s="35">
        <f t="shared" si="208"/>
        <v>-3.4702716327199602E-3</v>
      </c>
      <c r="P2232">
        <v>146.666214</v>
      </c>
      <c r="Q2232" s="35">
        <f t="shared" si="209"/>
        <v>-1.4306928247292182E-2</v>
      </c>
    </row>
    <row r="2233" spans="1:17" x14ac:dyDescent="0.4">
      <c r="A2233" s="87">
        <v>43782</v>
      </c>
      <c r="B2233">
        <v>89.519737000000006</v>
      </c>
      <c r="C2233" s="31">
        <f t="shared" si="204"/>
        <v>-2.188567645144326E-4</v>
      </c>
      <c r="D2233">
        <v>3094.04</v>
      </c>
      <c r="E2233" s="31">
        <f t="shared" si="205"/>
        <v>8.3709325024891265E-4</v>
      </c>
      <c r="G2233">
        <v>39.229999999999997</v>
      </c>
      <c r="H2233" s="35">
        <f t="shared" si="206"/>
        <v>2.0137649757838549E-2</v>
      </c>
      <c r="J2233">
        <v>91.136368000000004</v>
      </c>
      <c r="K2233" s="35">
        <f t="shared" si="207"/>
        <v>1.9870453911439538E-2</v>
      </c>
      <c r="M2233">
        <v>17.23</v>
      </c>
      <c r="N2233" s="35">
        <f t="shared" si="208"/>
        <v>-6.384155542658268E-3</v>
      </c>
      <c r="P2233">
        <v>144.567871</v>
      </c>
      <c r="Q2233" s="35">
        <f t="shared" si="209"/>
        <v>2.7389903251750011E-4</v>
      </c>
    </row>
    <row r="2234" spans="1:17" x14ac:dyDescent="0.4">
      <c r="A2234" s="87">
        <v>43783</v>
      </c>
      <c r="B2234">
        <v>89.500145000000003</v>
      </c>
      <c r="C2234" s="31">
        <f t="shared" si="204"/>
        <v>1.9392951821474633E-2</v>
      </c>
      <c r="D2234">
        <v>3096.63</v>
      </c>
      <c r="E2234" s="31">
        <f t="shared" si="205"/>
        <v>7.6954624866386774E-3</v>
      </c>
      <c r="G2234">
        <v>40.020000000000003</v>
      </c>
      <c r="H2234" s="35">
        <f t="shared" si="206"/>
        <v>1.1244402798600707E-2</v>
      </c>
      <c r="J2234">
        <v>92.947288999999998</v>
      </c>
      <c r="K2234" s="35">
        <f t="shared" si="207"/>
        <v>-1.3553552917503587E-2</v>
      </c>
      <c r="M2234">
        <v>17.120000999999998</v>
      </c>
      <c r="N2234" s="35">
        <f t="shared" si="208"/>
        <v>3.9135511732738902E-2</v>
      </c>
      <c r="P2234">
        <v>144.60746800000001</v>
      </c>
      <c r="Q2234" s="35">
        <f t="shared" si="209"/>
        <v>1.2731036823077494E-2</v>
      </c>
    </row>
    <row r="2235" spans="1:17" x14ac:dyDescent="0.4">
      <c r="A2235" s="87">
        <v>43784</v>
      </c>
      <c r="B2235">
        <v>91.235816999999997</v>
      </c>
      <c r="C2235" s="31">
        <f t="shared" si="204"/>
        <v>1.2252742801656561E-2</v>
      </c>
      <c r="D2235">
        <v>3120.46</v>
      </c>
      <c r="E2235" s="31">
        <f t="shared" si="205"/>
        <v>5.0313094864223981E-4</v>
      </c>
      <c r="G2235">
        <v>40.470001000000003</v>
      </c>
      <c r="H2235" s="35">
        <f t="shared" si="206"/>
        <v>1.3590288767227844E-2</v>
      </c>
      <c r="J2235">
        <v>91.687522999999999</v>
      </c>
      <c r="K2235" s="35">
        <f t="shared" si="207"/>
        <v>-9.1242294766759376E-3</v>
      </c>
      <c r="M2235">
        <v>17.790001</v>
      </c>
      <c r="N2235" s="35">
        <f t="shared" si="208"/>
        <v>-2.5857277916960311E-2</v>
      </c>
      <c r="P2235">
        <v>146.44847100000001</v>
      </c>
      <c r="Q2235" s="35">
        <f t="shared" si="209"/>
        <v>1.5139229415375745E-2</v>
      </c>
    </row>
    <row r="2236" spans="1:17" x14ac:dyDescent="0.4">
      <c r="A2236" s="87">
        <v>43787</v>
      </c>
      <c r="B2236">
        <v>92.353706000000003</v>
      </c>
      <c r="C2236" s="31">
        <f t="shared" si="204"/>
        <v>-6.0522963745494414E-3</v>
      </c>
      <c r="D2236">
        <v>3122.03</v>
      </c>
      <c r="E2236" s="31">
        <f t="shared" si="205"/>
        <v>-5.9256317203882204E-4</v>
      </c>
      <c r="G2236">
        <v>41.02</v>
      </c>
      <c r="H2236" s="35">
        <f t="shared" si="206"/>
        <v>-7.3134812286689338E-3</v>
      </c>
      <c r="J2236">
        <v>90.850944999999996</v>
      </c>
      <c r="K2236" s="35">
        <f t="shared" si="207"/>
        <v>-9.4245800084962403E-3</v>
      </c>
      <c r="M2236">
        <v>17.329999999999998</v>
      </c>
      <c r="N2236" s="35">
        <f t="shared" si="208"/>
        <v>0</v>
      </c>
      <c r="P2236">
        <v>148.66558800000001</v>
      </c>
      <c r="Q2236" s="35">
        <f t="shared" si="209"/>
        <v>1.3981446735339483E-3</v>
      </c>
    </row>
    <row r="2237" spans="1:17" x14ac:dyDescent="0.4">
      <c r="A2237" s="87">
        <v>43788</v>
      </c>
      <c r="B2237">
        <v>91.794753999999998</v>
      </c>
      <c r="C2237" s="31">
        <f t="shared" si="204"/>
        <v>-5.9821828162423931E-3</v>
      </c>
      <c r="D2237">
        <v>3120.18</v>
      </c>
      <c r="E2237" s="31">
        <f t="shared" si="205"/>
        <v>-3.7561935529359844E-3</v>
      </c>
      <c r="G2237">
        <v>40.720001000000003</v>
      </c>
      <c r="H2237" s="35">
        <f t="shared" si="206"/>
        <v>-1.9891969059627645E-2</v>
      </c>
      <c r="J2237">
        <v>89.994713000000004</v>
      </c>
      <c r="K2237" s="35">
        <f t="shared" si="207"/>
        <v>-7.1271186786273878E-3</v>
      </c>
      <c r="M2237">
        <v>17.329999999999998</v>
      </c>
      <c r="N2237" s="35">
        <f t="shared" si="208"/>
        <v>-1.9619157530294282E-2</v>
      </c>
      <c r="P2237">
        <v>148.87344400000001</v>
      </c>
      <c r="Q2237" s="35">
        <f t="shared" si="209"/>
        <v>3.4571578796820271E-3</v>
      </c>
    </row>
    <row r="2238" spans="1:17" x14ac:dyDescent="0.4">
      <c r="A2238" s="87">
        <v>43789</v>
      </c>
      <c r="B2238">
        <v>91.245621</v>
      </c>
      <c r="C2238" s="31">
        <f t="shared" si="204"/>
        <v>-9.5646672183862299E-3</v>
      </c>
      <c r="D2238">
        <v>3108.46</v>
      </c>
      <c r="E2238" s="31">
        <f t="shared" si="205"/>
        <v>-1.5827773238195353E-3</v>
      </c>
      <c r="G2238">
        <v>39.909999999999997</v>
      </c>
      <c r="H2238" s="35">
        <f t="shared" si="206"/>
        <v>-1.2778702079679178E-2</v>
      </c>
      <c r="J2238">
        <v>89.353309999999993</v>
      </c>
      <c r="K2238" s="35">
        <f t="shared" si="207"/>
        <v>-2.9819712330745713E-3</v>
      </c>
      <c r="M2238">
        <v>16.989999999999998</v>
      </c>
      <c r="N2238" s="35">
        <f t="shared" si="208"/>
        <v>0</v>
      </c>
      <c r="P2238">
        <v>149.38812300000001</v>
      </c>
      <c r="Q2238" s="35">
        <f t="shared" si="209"/>
        <v>2.1202622647585241E-3</v>
      </c>
    </row>
    <row r="2239" spans="1:17" x14ac:dyDescent="0.4">
      <c r="A2239" s="87">
        <v>43790</v>
      </c>
      <c r="B2239">
        <v>90.372887000000006</v>
      </c>
      <c r="C2239" s="31">
        <f t="shared" si="204"/>
        <v>1.2803585659490916E-2</v>
      </c>
      <c r="D2239">
        <v>3103.54</v>
      </c>
      <c r="E2239" s="31">
        <f t="shared" si="205"/>
        <v>2.1749357185665403E-3</v>
      </c>
      <c r="G2239">
        <v>39.400002000000001</v>
      </c>
      <c r="H2239" s="35">
        <f t="shared" si="206"/>
        <v>1.2436471449925369E-2</v>
      </c>
      <c r="J2239">
        <v>89.086860999999999</v>
      </c>
      <c r="K2239" s="35">
        <f t="shared" si="207"/>
        <v>4.7630368298642667E-3</v>
      </c>
      <c r="M2239">
        <v>16.989999999999998</v>
      </c>
      <c r="N2239" s="35">
        <f t="shared" si="208"/>
        <v>2.5897586815774063E-2</v>
      </c>
      <c r="P2239">
        <v>149.70486500000001</v>
      </c>
      <c r="Q2239" s="35">
        <f t="shared" si="209"/>
        <v>-3.7025583637512799E-3</v>
      </c>
    </row>
    <row r="2240" spans="1:17" x14ac:dyDescent="0.4">
      <c r="A2240" s="87">
        <v>43791</v>
      </c>
      <c r="B2240">
        <v>91.529983999999999</v>
      </c>
      <c r="C2240" s="31">
        <f t="shared" si="204"/>
        <v>-4.7138432800337008E-3</v>
      </c>
      <c r="D2240">
        <v>3110.29</v>
      </c>
      <c r="E2240" s="31">
        <f t="shared" si="205"/>
        <v>7.5073385439942608E-3</v>
      </c>
      <c r="G2240">
        <v>39.889999000000003</v>
      </c>
      <c r="H2240" s="35">
        <f t="shared" si="206"/>
        <v>1.7297643953312639E-2</v>
      </c>
      <c r="J2240">
        <v>89.511184999999998</v>
      </c>
      <c r="K2240" s="35">
        <f t="shared" si="207"/>
        <v>3.1971200023774315E-3</v>
      </c>
      <c r="M2240">
        <v>17.43</v>
      </c>
      <c r="N2240" s="35">
        <f t="shared" si="208"/>
        <v>-4.0160068846815406E-3</v>
      </c>
      <c r="P2240">
        <v>149.15057400000001</v>
      </c>
      <c r="Q2240" s="35">
        <f t="shared" si="209"/>
        <v>3.6499222590990355E-3</v>
      </c>
    </row>
    <row r="2241" spans="1:17" x14ac:dyDescent="0.4">
      <c r="A2241" s="87">
        <v>43794</v>
      </c>
      <c r="B2241">
        <v>91.098526000000007</v>
      </c>
      <c r="C2241" s="31">
        <f t="shared" si="204"/>
        <v>4.6287137510874132E-3</v>
      </c>
      <c r="D2241">
        <v>3133.64</v>
      </c>
      <c r="E2241" s="31">
        <f t="shared" si="205"/>
        <v>2.1955297992111759E-3</v>
      </c>
      <c r="G2241">
        <v>40.580002</v>
      </c>
      <c r="H2241" s="35">
        <f t="shared" si="206"/>
        <v>8.1320350846704297E-3</v>
      </c>
      <c r="J2241">
        <v>89.797363000000004</v>
      </c>
      <c r="K2241" s="35">
        <f t="shared" si="207"/>
        <v>2.0549423038179776E-2</v>
      </c>
      <c r="M2241">
        <v>17.360001</v>
      </c>
      <c r="N2241" s="35">
        <f t="shared" si="208"/>
        <v>3.6290262886505477E-2</v>
      </c>
      <c r="P2241">
        <v>149.694962</v>
      </c>
      <c r="Q2241" s="35">
        <f t="shared" si="209"/>
        <v>1.2099999731453849E-2</v>
      </c>
    </row>
    <row r="2242" spans="1:17" x14ac:dyDescent="0.4">
      <c r="A2242" s="87">
        <v>43795</v>
      </c>
      <c r="B2242">
        <v>91.520195000000001</v>
      </c>
      <c r="C2242" s="31">
        <f t="shared" si="204"/>
        <v>8.6788385885759097E-3</v>
      </c>
      <c r="D2242">
        <v>3140.52</v>
      </c>
      <c r="E2242" s="31">
        <f t="shared" si="205"/>
        <v>4.1744679225096887E-3</v>
      </c>
      <c r="G2242">
        <v>40.909999999999997</v>
      </c>
      <c r="H2242" s="35">
        <f t="shared" si="206"/>
        <v>-1.4666829626007634E-3</v>
      </c>
      <c r="J2242">
        <v>91.642646999999997</v>
      </c>
      <c r="K2242" s="35">
        <f t="shared" si="207"/>
        <v>3.983996664784272E-3</v>
      </c>
      <c r="M2242">
        <v>17.989999999999998</v>
      </c>
      <c r="N2242" s="35">
        <f t="shared" si="208"/>
        <v>6.1700944969427629E-2</v>
      </c>
      <c r="P2242">
        <v>151.506271</v>
      </c>
      <c r="Q2242" s="35">
        <f t="shared" si="209"/>
        <v>1.5744404401584196E-2</v>
      </c>
    </row>
    <row r="2243" spans="1:17" x14ac:dyDescent="0.4">
      <c r="A2243" s="87">
        <v>43796</v>
      </c>
      <c r="B2243">
        <v>92.314483999999993</v>
      </c>
      <c r="C2243" s="31">
        <f t="shared" ref="C2243:C2306" si="210">(B2244-B2243)/B2243</f>
        <v>-4.3132776434084523E-3</v>
      </c>
      <c r="D2243">
        <v>3153.63</v>
      </c>
      <c r="E2243" s="31">
        <f t="shared" ref="E2243:E2306" si="211">(D2244-D2243)/D2243</f>
        <v>-4.0112505271703057E-3</v>
      </c>
      <c r="G2243">
        <v>40.849997999999999</v>
      </c>
      <c r="H2243" s="35">
        <f t="shared" ref="H2243:H2306" si="212">(G2244-G2243)/G2243</f>
        <v>-1.5422203937439505E-2</v>
      </c>
      <c r="J2243">
        <v>92.007750999999999</v>
      </c>
      <c r="K2243" s="35">
        <f t="shared" ref="K2243:K2306" si="213">(J2244-J2243)/J2243</f>
        <v>-7.9363857073302679E-3</v>
      </c>
      <c r="M2243">
        <v>19.100000000000001</v>
      </c>
      <c r="N2243" s="35">
        <f t="shared" ref="N2243:N2306" si="214">(M2244-M2243)/M2243</f>
        <v>-1.0994816753926799E-2</v>
      </c>
      <c r="P2243">
        <v>153.89164700000001</v>
      </c>
      <c r="Q2243" s="35">
        <f t="shared" ref="Q2243:Q2306" si="215">(P2244-P2243)/P2243</f>
        <v>3.6660794201519966E-3</v>
      </c>
    </row>
    <row r="2244" spans="1:17" x14ac:dyDescent="0.4">
      <c r="A2244" s="87">
        <v>43798</v>
      </c>
      <c r="B2244">
        <v>91.916306000000006</v>
      </c>
      <c r="C2244" s="31">
        <f t="shared" si="210"/>
        <v>7.486049319691705E-4</v>
      </c>
      <c r="D2244">
        <v>3140.98</v>
      </c>
      <c r="E2244" s="31">
        <f t="shared" si="211"/>
        <v>-8.6310641901572518E-3</v>
      </c>
      <c r="G2244">
        <v>40.220001000000003</v>
      </c>
      <c r="H2244" s="35">
        <f t="shared" si="212"/>
        <v>-1.3674862912111905E-2</v>
      </c>
      <c r="J2244">
        <v>91.277541999999997</v>
      </c>
      <c r="K2244" s="35">
        <f t="shared" si="213"/>
        <v>-2.7135316592990611E-2</v>
      </c>
      <c r="M2244">
        <v>18.889999</v>
      </c>
      <c r="N2244" s="35">
        <f t="shared" si="214"/>
        <v>-2.3822023495078046E-2</v>
      </c>
      <c r="P2244">
        <v>154.455826</v>
      </c>
      <c r="Q2244" s="35">
        <f t="shared" si="215"/>
        <v>-2.3389969116477376E-2</v>
      </c>
    </row>
    <row r="2245" spans="1:17" x14ac:dyDescent="0.4">
      <c r="A2245" s="87">
        <v>43801</v>
      </c>
      <c r="B2245">
        <v>91.985114999999993</v>
      </c>
      <c r="C2245" s="31">
        <f t="shared" si="210"/>
        <v>-1.1757054388636685E-2</v>
      </c>
      <c r="D2245">
        <v>3113.87</v>
      </c>
      <c r="E2245" s="31">
        <f t="shared" si="211"/>
        <v>-6.638042050567324E-3</v>
      </c>
      <c r="G2245">
        <v>39.669998</v>
      </c>
      <c r="H2245" s="35">
        <f t="shared" si="212"/>
        <v>-1.7393446805820428E-2</v>
      </c>
      <c r="J2245">
        <v>88.800697</v>
      </c>
      <c r="K2245" s="35">
        <f t="shared" si="213"/>
        <v>-1.8335396624195446E-2</v>
      </c>
      <c r="M2245">
        <v>18.440000999999999</v>
      </c>
      <c r="N2245" s="35">
        <f t="shared" si="214"/>
        <v>-1.7895877554453404E-2</v>
      </c>
      <c r="P2245">
        <v>150.843109</v>
      </c>
      <c r="Q2245" s="35">
        <f t="shared" si="215"/>
        <v>1.7322780054871454E-2</v>
      </c>
    </row>
    <row r="2246" spans="1:17" x14ac:dyDescent="0.4">
      <c r="A2246" s="87">
        <v>43802</v>
      </c>
      <c r="B2246">
        <v>90.903640999999993</v>
      </c>
      <c r="C2246" s="31">
        <f t="shared" si="210"/>
        <v>1.3627528956733468E-2</v>
      </c>
      <c r="D2246">
        <v>3093.2</v>
      </c>
      <c r="E2246" s="31">
        <f t="shared" si="211"/>
        <v>6.3235484288117162E-3</v>
      </c>
      <c r="G2246">
        <v>38.979999999999997</v>
      </c>
      <c r="H2246" s="35">
        <f t="shared" si="212"/>
        <v>3.2837301180092517E-2</v>
      </c>
      <c r="J2246">
        <v>87.172500999999997</v>
      </c>
      <c r="K2246" s="35">
        <f t="shared" si="213"/>
        <v>3.192237194158281E-2</v>
      </c>
      <c r="M2246">
        <v>18.110001</v>
      </c>
      <c r="N2246" s="35">
        <f t="shared" si="214"/>
        <v>2.760905424577282E-2</v>
      </c>
      <c r="P2246">
        <v>153.456131</v>
      </c>
      <c r="Q2246" s="35">
        <f t="shared" si="215"/>
        <v>-8.1268567887978708E-3</v>
      </c>
    </row>
    <row r="2247" spans="1:17" x14ac:dyDescent="0.4">
      <c r="A2247" s="87">
        <v>43803</v>
      </c>
      <c r="B2247">
        <v>92.142432999999997</v>
      </c>
      <c r="C2247" s="31">
        <f t="shared" si="210"/>
        <v>2.2086990040734045E-2</v>
      </c>
      <c r="D2247">
        <v>3112.76</v>
      </c>
      <c r="E2247" s="31">
        <f t="shared" si="211"/>
        <v>1.5002762821417705E-3</v>
      </c>
      <c r="G2247">
        <v>40.259998000000003</v>
      </c>
      <c r="H2247" s="35">
        <f t="shared" si="212"/>
        <v>4.4709639578222821E-3</v>
      </c>
      <c r="J2247">
        <v>89.955253999999996</v>
      </c>
      <c r="K2247" s="35">
        <f t="shared" si="213"/>
        <v>4.6071350095905367E-3</v>
      </c>
      <c r="M2247">
        <v>18.610001</v>
      </c>
      <c r="N2247" s="35">
        <f t="shared" si="214"/>
        <v>9.1348732329459923E-3</v>
      </c>
      <c r="P2247">
        <v>152.20901499999999</v>
      </c>
      <c r="Q2247" s="35">
        <f t="shared" si="215"/>
        <v>-2.2109925617743659E-3</v>
      </c>
    </row>
    <row r="2248" spans="1:17" x14ac:dyDescent="0.4">
      <c r="A2248" s="87">
        <v>43804</v>
      </c>
      <c r="B2248">
        <v>94.177582000000001</v>
      </c>
      <c r="C2248" s="31">
        <f t="shared" si="210"/>
        <v>1.2631753488850447E-2</v>
      </c>
      <c r="D2248">
        <v>3117.43</v>
      </c>
      <c r="E2248" s="31">
        <f t="shared" si="211"/>
        <v>9.135730393304748E-3</v>
      </c>
      <c r="G2248">
        <v>40.439999</v>
      </c>
      <c r="H2248" s="35">
        <f t="shared" si="212"/>
        <v>-1.7309520704983285E-2</v>
      </c>
      <c r="J2248">
        <v>90.369690000000006</v>
      </c>
      <c r="K2248" s="35">
        <f t="shared" si="213"/>
        <v>-6.6609058855906563E-3</v>
      </c>
      <c r="M2248">
        <v>18.780000999999999</v>
      </c>
      <c r="N2248" s="35">
        <f t="shared" si="214"/>
        <v>9.5845575301088237E-3</v>
      </c>
      <c r="P2248">
        <v>151.87248199999999</v>
      </c>
      <c r="Q2248" s="35">
        <f t="shared" si="215"/>
        <v>5.3440556795537036E-3</v>
      </c>
    </row>
    <row r="2249" spans="1:17" x14ac:dyDescent="0.4">
      <c r="A2249" s="87">
        <v>43805</v>
      </c>
      <c r="B2249">
        <v>95.36721</v>
      </c>
      <c r="C2249" s="31">
        <f t="shared" si="210"/>
        <v>-3.8144032943818415E-3</v>
      </c>
      <c r="D2249">
        <v>3145.91</v>
      </c>
      <c r="E2249" s="31">
        <f t="shared" si="211"/>
        <v>-3.1628368262282833E-3</v>
      </c>
      <c r="G2249">
        <v>39.740001999999997</v>
      </c>
      <c r="H2249" s="35">
        <f t="shared" si="212"/>
        <v>2.0382409643562745E-2</v>
      </c>
      <c r="J2249">
        <v>89.767746000000002</v>
      </c>
      <c r="K2249" s="35">
        <f t="shared" si="213"/>
        <v>1.0333132348003937E-2</v>
      </c>
      <c r="M2249">
        <v>18.959999</v>
      </c>
      <c r="N2249" s="35">
        <f t="shared" si="214"/>
        <v>1.6350264575435883E-2</v>
      </c>
      <c r="P2249">
        <v>152.68409700000001</v>
      </c>
      <c r="Q2249" s="35">
        <f t="shared" si="215"/>
        <v>-1.8215911510417546E-2</v>
      </c>
    </row>
    <row r="2250" spans="1:17" x14ac:dyDescent="0.4">
      <c r="A2250" s="87">
        <v>43808</v>
      </c>
      <c r="B2250">
        <v>95.003440999999995</v>
      </c>
      <c r="C2250" s="31">
        <f t="shared" si="210"/>
        <v>3.9325312437893728E-3</v>
      </c>
      <c r="D2250">
        <v>3135.96</v>
      </c>
      <c r="E2250" s="31">
        <f t="shared" si="211"/>
        <v>-1.0969527672547018E-3</v>
      </c>
      <c r="G2250">
        <v>40.549999</v>
      </c>
      <c r="H2250" s="35">
        <f t="shared" si="212"/>
        <v>-2.4660419843660015E-3</v>
      </c>
      <c r="J2250">
        <v>90.695328000000003</v>
      </c>
      <c r="K2250" s="35">
        <f t="shared" si="213"/>
        <v>7.6162688336046892E-4</v>
      </c>
      <c r="M2250">
        <v>19.27</v>
      </c>
      <c r="N2250" s="35">
        <f t="shared" si="214"/>
        <v>-1.5568240788791457E-3</v>
      </c>
      <c r="P2250">
        <v>149.902817</v>
      </c>
      <c r="Q2250" s="35">
        <f t="shared" si="215"/>
        <v>6.9989612003088005E-3</v>
      </c>
    </row>
    <row r="2251" spans="1:17" x14ac:dyDescent="0.4">
      <c r="A2251" s="87">
        <v>43809</v>
      </c>
      <c r="B2251">
        <v>95.377044999999995</v>
      </c>
      <c r="C2251" s="31">
        <f t="shared" si="210"/>
        <v>1.7524552160324061E-3</v>
      </c>
      <c r="D2251">
        <v>3132.52</v>
      </c>
      <c r="E2251" s="31">
        <f t="shared" si="211"/>
        <v>2.9082017034209287E-3</v>
      </c>
      <c r="G2251">
        <v>40.450001</v>
      </c>
      <c r="H2251" s="35">
        <f t="shared" si="212"/>
        <v>7.4165387536084286E-3</v>
      </c>
      <c r="J2251">
        <v>90.764403999999999</v>
      </c>
      <c r="K2251" s="35">
        <f t="shared" si="213"/>
        <v>2.2831637830177959E-3</v>
      </c>
      <c r="M2251">
        <v>19.239999999999998</v>
      </c>
      <c r="N2251" s="35">
        <f t="shared" si="214"/>
        <v>-2.0789501039500066E-3</v>
      </c>
      <c r="P2251">
        <v>150.95198099999999</v>
      </c>
      <c r="Q2251" s="35">
        <f t="shared" si="215"/>
        <v>1.7375989255815065E-2</v>
      </c>
    </row>
    <row r="2252" spans="1:17" x14ac:dyDescent="0.4">
      <c r="A2252" s="87">
        <v>43810</v>
      </c>
      <c r="B2252">
        <v>95.544189000000003</v>
      </c>
      <c r="C2252" s="31">
        <f t="shared" si="210"/>
        <v>5.5566644665328534E-3</v>
      </c>
      <c r="D2252">
        <v>3141.63</v>
      </c>
      <c r="E2252" s="31">
        <f t="shared" si="211"/>
        <v>8.5751663945149662E-3</v>
      </c>
      <c r="G2252">
        <v>40.75</v>
      </c>
      <c r="H2252" s="35">
        <f t="shared" si="212"/>
        <v>2.1840466257668788E-2</v>
      </c>
      <c r="J2252">
        <v>90.971633999999995</v>
      </c>
      <c r="K2252" s="35">
        <f t="shared" si="213"/>
        <v>7.1590227784630294E-3</v>
      </c>
      <c r="M2252">
        <v>19.200001</v>
      </c>
      <c r="N2252" s="35">
        <f t="shared" si="214"/>
        <v>4.6874997558593806E-3</v>
      </c>
      <c r="P2252">
        <v>153.57492099999999</v>
      </c>
      <c r="Q2252" s="35">
        <f t="shared" si="215"/>
        <v>-7.0901550390497375E-4</v>
      </c>
    </row>
    <row r="2253" spans="1:17" x14ac:dyDescent="0.4">
      <c r="A2253" s="87">
        <v>43811</v>
      </c>
      <c r="B2253">
        <v>96.075096000000002</v>
      </c>
      <c r="C2253" s="31">
        <f t="shared" si="210"/>
        <v>5.1164143515398019E-4</v>
      </c>
      <c r="D2253">
        <v>3168.57</v>
      </c>
      <c r="E2253" s="31">
        <f t="shared" si="211"/>
        <v>7.2587949769144491E-5</v>
      </c>
      <c r="G2253">
        <v>41.639999000000003</v>
      </c>
      <c r="H2253" s="35">
        <f t="shared" si="212"/>
        <v>-7.2041308166232625E-4</v>
      </c>
      <c r="J2253">
        <v>91.622901999999996</v>
      </c>
      <c r="K2253" s="35">
        <f t="shared" si="213"/>
        <v>4.0926994432026334E-3</v>
      </c>
      <c r="M2253">
        <v>19.290001</v>
      </c>
      <c r="N2253" s="35">
        <f t="shared" si="214"/>
        <v>1.2441678981768763E-2</v>
      </c>
      <c r="P2253">
        <v>153.46603400000001</v>
      </c>
      <c r="Q2253" s="35">
        <f t="shared" si="215"/>
        <v>1.2905787348351259E-4</v>
      </c>
    </row>
    <row r="2254" spans="1:17" x14ac:dyDescent="0.4">
      <c r="A2254" s="87">
        <v>43812</v>
      </c>
      <c r="B2254">
        <v>96.124251999999998</v>
      </c>
      <c r="C2254" s="31">
        <f t="shared" si="210"/>
        <v>1.0637263528458939E-2</v>
      </c>
      <c r="D2254">
        <v>3168.8</v>
      </c>
      <c r="E2254" s="31">
        <f t="shared" si="211"/>
        <v>7.1478162080281602E-3</v>
      </c>
      <c r="G2254">
        <v>41.610000999999997</v>
      </c>
      <c r="H2254" s="35">
        <f t="shared" si="212"/>
        <v>9.61331387615293E-4</v>
      </c>
      <c r="J2254">
        <v>91.997887000000006</v>
      </c>
      <c r="K2254" s="35">
        <f t="shared" si="213"/>
        <v>1.1047862436231801E-2</v>
      </c>
      <c r="M2254">
        <v>19.530000999999999</v>
      </c>
      <c r="N2254" s="35">
        <f t="shared" si="214"/>
        <v>4.6082895745883534E-2</v>
      </c>
      <c r="P2254">
        <v>153.48584</v>
      </c>
      <c r="Q2254" s="35">
        <f t="shared" si="215"/>
        <v>2.6633069213420717E-2</v>
      </c>
    </row>
    <row r="2255" spans="1:17" x14ac:dyDescent="0.4">
      <c r="A2255" s="87">
        <v>43815</v>
      </c>
      <c r="B2255">
        <v>97.146750999999995</v>
      </c>
      <c r="C2255" s="31">
        <f t="shared" si="210"/>
        <v>8.5011489473282367E-3</v>
      </c>
      <c r="D2255">
        <v>3191.45</v>
      </c>
      <c r="E2255" s="31">
        <f t="shared" si="211"/>
        <v>3.3527080167327196E-4</v>
      </c>
      <c r="G2255">
        <v>41.650002000000001</v>
      </c>
      <c r="H2255" s="35">
        <f t="shared" si="212"/>
        <v>-6.0024006721536294E-3</v>
      </c>
      <c r="J2255">
        <v>93.014267000000004</v>
      </c>
      <c r="K2255" s="35">
        <f t="shared" si="213"/>
        <v>1.4853742813454268E-3</v>
      </c>
      <c r="M2255">
        <v>20.43</v>
      </c>
      <c r="N2255" s="35">
        <f t="shared" si="214"/>
        <v>6.3631424375918521E-3</v>
      </c>
      <c r="P2255">
        <v>157.57363900000001</v>
      </c>
      <c r="Q2255" s="35">
        <f t="shared" si="215"/>
        <v>3.7688537484367938E-3</v>
      </c>
    </row>
    <row r="2256" spans="1:17" x14ac:dyDescent="0.4">
      <c r="A2256" s="87">
        <v>43816</v>
      </c>
      <c r="B2256">
        <v>97.972610000000003</v>
      </c>
      <c r="C2256" s="31">
        <f t="shared" si="210"/>
        <v>9.2323660663933861E-3</v>
      </c>
      <c r="D2256">
        <v>3192.52</v>
      </c>
      <c r="E2256" s="31">
        <f t="shared" si="211"/>
        <v>-4.3226040870538292E-4</v>
      </c>
      <c r="G2256">
        <v>41.400002000000001</v>
      </c>
      <c r="H2256" s="35">
        <f t="shared" si="212"/>
        <v>4.0579708184555155E-2</v>
      </c>
      <c r="J2256">
        <v>93.152428</v>
      </c>
      <c r="K2256" s="35">
        <f t="shared" si="213"/>
        <v>7.0021019741965257E-2</v>
      </c>
      <c r="M2256">
        <v>20.559999000000001</v>
      </c>
      <c r="N2256" s="35">
        <f t="shared" si="214"/>
        <v>2.3346401913735448E-2</v>
      </c>
      <c r="P2256">
        <v>158.16751099999999</v>
      </c>
      <c r="Q2256" s="35">
        <f t="shared" si="215"/>
        <v>5.3817120508395933E-3</v>
      </c>
    </row>
    <row r="2257" spans="1:17" x14ac:dyDescent="0.4">
      <c r="A2257" s="87">
        <v>43817</v>
      </c>
      <c r="B2257">
        <v>98.877128999999996</v>
      </c>
      <c r="C2257" s="31">
        <f t="shared" si="210"/>
        <v>5.7671172875580603E-3</v>
      </c>
      <c r="D2257">
        <v>3191.14</v>
      </c>
      <c r="E2257" s="31">
        <f t="shared" si="211"/>
        <v>4.4592214694435276E-3</v>
      </c>
      <c r="G2257">
        <v>43.080002</v>
      </c>
      <c r="H2257" s="35">
        <f t="shared" si="212"/>
        <v>-1.1607009674698668E-3</v>
      </c>
      <c r="J2257">
        <v>99.675055999999998</v>
      </c>
      <c r="K2257" s="35">
        <f t="shared" si="213"/>
        <v>-3.0690527026140048E-3</v>
      </c>
      <c r="M2257">
        <v>21.040001</v>
      </c>
      <c r="N2257" s="35">
        <f t="shared" si="214"/>
        <v>5.7033742536419067E-3</v>
      </c>
      <c r="P2257">
        <v>159.01872299999999</v>
      </c>
      <c r="Q2257" s="35">
        <f t="shared" si="215"/>
        <v>-3.1121429644482843E-3</v>
      </c>
    </row>
    <row r="2258" spans="1:17" x14ac:dyDescent="0.4">
      <c r="A2258" s="87">
        <v>43818</v>
      </c>
      <c r="B2258">
        <v>99.447365000000005</v>
      </c>
      <c r="C2258" s="31">
        <f t="shared" si="210"/>
        <v>-1.1764766215776637E-2</v>
      </c>
      <c r="D2258">
        <v>3205.37</v>
      </c>
      <c r="E2258" s="31">
        <f t="shared" si="211"/>
        <v>4.9448269622539391E-3</v>
      </c>
      <c r="G2258">
        <v>43.029998999999997</v>
      </c>
      <c r="H2258" s="35">
        <f t="shared" si="212"/>
        <v>2.7422728966366161E-2</v>
      </c>
      <c r="J2258">
        <v>99.369147999999996</v>
      </c>
      <c r="K2258" s="35">
        <f t="shared" si="213"/>
        <v>5.9584590581375062E-3</v>
      </c>
      <c r="M2258">
        <v>21.16</v>
      </c>
      <c r="N2258" s="35">
        <f t="shared" si="214"/>
        <v>1.6068052930056705E-2</v>
      </c>
      <c r="P2258">
        <v>158.52383399999999</v>
      </c>
      <c r="Q2258" s="35">
        <f t="shared" si="215"/>
        <v>7.5549018073837321E-3</v>
      </c>
    </row>
    <row r="2259" spans="1:17" x14ac:dyDescent="0.4">
      <c r="A2259" s="87">
        <v>43819</v>
      </c>
      <c r="B2259">
        <v>98.277389999999997</v>
      </c>
      <c r="C2259" s="31">
        <f t="shared" si="210"/>
        <v>8.0029597855628648E-4</v>
      </c>
      <c r="D2259">
        <v>3221.22</v>
      </c>
      <c r="E2259" s="31">
        <f t="shared" si="211"/>
        <v>8.661314657180877E-4</v>
      </c>
      <c r="G2259">
        <v>44.209999000000003</v>
      </c>
      <c r="H2259" s="35">
        <f t="shared" si="212"/>
        <v>-5.6548293520658072E-3</v>
      </c>
      <c r="J2259">
        <v>99.961235000000002</v>
      </c>
      <c r="K2259" s="35">
        <f t="shared" si="213"/>
        <v>-1.4116572289248005E-2</v>
      </c>
      <c r="M2259">
        <v>21.5</v>
      </c>
      <c r="N2259" s="35">
        <f t="shared" si="214"/>
        <v>2.3255348837209157E-3</v>
      </c>
      <c r="P2259">
        <v>159.72146599999999</v>
      </c>
      <c r="Q2259" s="35">
        <f t="shared" si="215"/>
        <v>-1.4871764325027068E-3</v>
      </c>
    </row>
    <row r="2260" spans="1:17" x14ac:dyDescent="0.4">
      <c r="A2260" s="87">
        <v>43822</v>
      </c>
      <c r="B2260">
        <v>98.356041000000005</v>
      </c>
      <c r="C2260" s="31">
        <f t="shared" si="210"/>
        <v>9.9978607312988139E-4</v>
      </c>
      <c r="D2260">
        <v>3224.01</v>
      </c>
      <c r="E2260" s="31">
        <f t="shared" si="211"/>
        <v>-1.9540882317365922E-4</v>
      </c>
      <c r="G2260">
        <v>43.959999000000003</v>
      </c>
      <c r="H2260" s="35">
        <f t="shared" si="212"/>
        <v>-1.6605983089308225E-2</v>
      </c>
      <c r="J2260">
        <v>98.550124999999994</v>
      </c>
      <c r="K2260" s="35">
        <f t="shared" si="213"/>
        <v>1.8024127315923017E-3</v>
      </c>
      <c r="M2260">
        <v>21.549999</v>
      </c>
      <c r="N2260" s="35">
        <f t="shared" si="214"/>
        <v>4.1763343005259473E-3</v>
      </c>
      <c r="P2260">
        <v>159.48393200000001</v>
      </c>
      <c r="Q2260" s="35">
        <f t="shared" si="215"/>
        <v>8.0674584822744942E-4</v>
      </c>
    </row>
    <row r="2261" spans="1:17" x14ac:dyDescent="0.4">
      <c r="A2261" s="87">
        <v>43823</v>
      </c>
      <c r="B2261">
        <v>98.454375999999996</v>
      </c>
      <c r="C2261" s="31">
        <f t="shared" si="210"/>
        <v>5.6917632589535434E-3</v>
      </c>
      <c r="D2261">
        <v>3223.38</v>
      </c>
      <c r="E2261" s="31">
        <f t="shared" si="211"/>
        <v>5.128157399996198E-3</v>
      </c>
      <c r="G2261">
        <v>43.23</v>
      </c>
      <c r="H2261" s="35">
        <f t="shared" si="212"/>
        <v>3.7011103400417817E-3</v>
      </c>
      <c r="J2261">
        <v>98.727753000000007</v>
      </c>
      <c r="K2261" s="35">
        <f t="shared" si="213"/>
        <v>3.9975588221872837E-4</v>
      </c>
      <c r="M2261">
        <v>21.639999</v>
      </c>
      <c r="N2261" s="35">
        <f t="shared" si="214"/>
        <v>7.3937156836282733E-3</v>
      </c>
      <c r="P2261">
        <v>159.612595</v>
      </c>
      <c r="Q2261" s="35">
        <f t="shared" si="215"/>
        <v>5.8290450073817234E-3</v>
      </c>
    </row>
    <row r="2262" spans="1:17" x14ac:dyDescent="0.4">
      <c r="A2262" s="87">
        <v>43825</v>
      </c>
      <c r="B2262">
        <v>99.014754999999994</v>
      </c>
      <c r="C2262" s="31">
        <f t="shared" si="210"/>
        <v>8.5394949469905761E-3</v>
      </c>
      <c r="D2262">
        <v>3239.91</v>
      </c>
      <c r="E2262" s="31">
        <f t="shared" si="211"/>
        <v>3.3951560382889446E-5</v>
      </c>
      <c r="G2262">
        <v>43.389999000000003</v>
      </c>
      <c r="H2262" s="35">
        <f t="shared" si="212"/>
        <v>6.9140356513950861E-3</v>
      </c>
      <c r="J2262">
        <v>98.767219999999995</v>
      </c>
      <c r="K2262" s="35">
        <f t="shared" si="213"/>
        <v>-4.2959799820223481E-3</v>
      </c>
      <c r="M2262">
        <v>21.799999</v>
      </c>
      <c r="N2262" s="35">
        <f t="shared" si="214"/>
        <v>-1.6054954864906157E-2</v>
      </c>
      <c r="P2262">
        <v>160.54298399999999</v>
      </c>
      <c r="Q2262" s="35">
        <f t="shared" si="215"/>
        <v>6.6584659968697687E-3</v>
      </c>
    </row>
    <row r="2263" spans="1:17" x14ac:dyDescent="0.4">
      <c r="A2263" s="87">
        <v>43826</v>
      </c>
      <c r="B2263">
        <v>99.860291000000004</v>
      </c>
      <c r="C2263" s="31">
        <f t="shared" si="210"/>
        <v>-7.5810113551541564E-3</v>
      </c>
      <c r="D2263">
        <v>3240.02</v>
      </c>
      <c r="E2263" s="31">
        <f t="shared" si="211"/>
        <v>-5.7808285134042436E-3</v>
      </c>
      <c r="G2263">
        <v>43.689999</v>
      </c>
      <c r="H2263" s="35">
        <f t="shared" si="212"/>
        <v>-4.5776380081858853E-3</v>
      </c>
      <c r="J2263">
        <v>98.342917999999997</v>
      </c>
      <c r="K2263" s="35">
        <f t="shared" si="213"/>
        <v>2.3076801524234123E-3</v>
      </c>
      <c r="M2263">
        <v>21.450001</v>
      </c>
      <c r="N2263" s="35">
        <f t="shared" si="214"/>
        <v>-7.9254075559251347E-3</v>
      </c>
      <c r="P2263">
        <v>161.611954</v>
      </c>
      <c r="Q2263" s="35">
        <f t="shared" si="215"/>
        <v>-6.2469574496945455E-3</v>
      </c>
    </row>
    <row r="2264" spans="1:17" x14ac:dyDescent="0.4">
      <c r="A2264" s="87">
        <v>43829</v>
      </c>
      <c r="B2264">
        <v>99.103249000000005</v>
      </c>
      <c r="C2264" s="31">
        <f t="shared" si="210"/>
        <v>5.0595616698701626E-3</v>
      </c>
      <c r="D2264">
        <v>3221.29</v>
      </c>
      <c r="E2264" s="31">
        <f t="shared" si="211"/>
        <v>2.9460247292234592E-3</v>
      </c>
      <c r="G2264">
        <v>43.490001999999997</v>
      </c>
      <c r="H2264" s="35">
        <f t="shared" si="212"/>
        <v>-6.8982061670173457E-3</v>
      </c>
      <c r="J2264">
        <v>98.569862000000001</v>
      </c>
      <c r="K2264" s="35">
        <f t="shared" si="213"/>
        <v>3.0033114990056582E-3</v>
      </c>
      <c r="M2264">
        <v>21.280000999999999</v>
      </c>
      <c r="N2264" s="35">
        <f t="shared" si="214"/>
        <v>1.5037546285829725E-2</v>
      </c>
      <c r="P2264">
        <v>160.60237100000001</v>
      </c>
      <c r="Q2264" s="35">
        <f t="shared" si="215"/>
        <v>3.3280953243212605E-3</v>
      </c>
    </row>
    <row r="2265" spans="1:17" x14ac:dyDescent="0.4">
      <c r="A2265" s="87">
        <v>43830</v>
      </c>
      <c r="B2265">
        <v>99.604668000000004</v>
      </c>
      <c r="C2265" s="31">
        <f t="shared" si="210"/>
        <v>8.7848794395860089E-3</v>
      </c>
      <c r="D2265">
        <v>3230.78</v>
      </c>
      <c r="E2265" s="31">
        <f t="shared" si="211"/>
        <v>8.3787815945374506E-3</v>
      </c>
      <c r="G2265">
        <v>43.189999</v>
      </c>
      <c r="H2265" s="35">
        <f t="shared" si="212"/>
        <v>-1.3660593046089232E-2</v>
      </c>
      <c r="J2265">
        <v>98.865898000000001</v>
      </c>
      <c r="K2265" s="35">
        <f t="shared" si="213"/>
        <v>7.2861524000925517E-3</v>
      </c>
      <c r="M2265">
        <v>21.6</v>
      </c>
      <c r="N2265" s="35">
        <f t="shared" si="214"/>
        <v>8.3333796296294997E-3</v>
      </c>
      <c r="P2265">
        <v>161.13687100000001</v>
      </c>
      <c r="Q2265" s="35">
        <f t="shared" si="215"/>
        <v>3.2555056874598301E-3</v>
      </c>
    </row>
    <row r="2266" spans="1:17" x14ac:dyDescent="0.4">
      <c r="A2266" s="87">
        <v>43832</v>
      </c>
      <c r="B2266">
        <v>100.47968299999999</v>
      </c>
      <c r="C2266" s="31">
        <f t="shared" si="210"/>
        <v>-2.739618515715172E-3</v>
      </c>
      <c r="D2266">
        <v>3257.85</v>
      </c>
      <c r="E2266" s="31">
        <f t="shared" si="211"/>
        <v>-7.0598707736697517E-3</v>
      </c>
      <c r="G2266">
        <v>42.599997999999999</v>
      </c>
      <c r="H2266" s="35">
        <f t="shared" si="212"/>
        <v>1.0328709405103664E-2</v>
      </c>
      <c r="J2266">
        <v>99.586250000000007</v>
      </c>
      <c r="K2266" s="35">
        <f t="shared" si="213"/>
        <v>3.1707790985200908E-3</v>
      </c>
      <c r="M2266">
        <v>21.780000999999999</v>
      </c>
      <c r="N2266" s="35">
        <f t="shared" si="214"/>
        <v>3.213911698167636E-3</v>
      </c>
      <c r="P2266">
        <v>161.66145299999999</v>
      </c>
      <c r="Q2266" s="35">
        <f t="shared" si="215"/>
        <v>-4.04090763677592E-3</v>
      </c>
    </row>
    <row r="2267" spans="1:17" x14ac:dyDescent="0.4">
      <c r="A2267" s="87">
        <v>43833</v>
      </c>
      <c r="B2267">
        <v>100.204407</v>
      </c>
      <c r="C2267" s="31">
        <f t="shared" si="210"/>
        <v>-8.8313481062761228E-4</v>
      </c>
      <c r="D2267">
        <v>3234.85</v>
      </c>
      <c r="E2267" s="31">
        <f t="shared" si="211"/>
        <v>3.5333941295578749E-3</v>
      </c>
      <c r="G2267">
        <v>43.040000999999997</v>
      </c>
      <c r="H2267" s="35">
        <f t="shared" si="212"/>
        <v>1.9516728171079818E-2</v>
      </c>
      <c r="J2267">
        <v>99.902016000000003</v>
      </c>
      <c r="K2267" s="35">
        <f t="shared" si="213"/>
        <v>-7.6056423125636157E-3</v>
      </c>
      <c r="M2267">
        <v>21.85</v>
      </c>
      <c r="N2267" s="35">
        <f t="shared" si="214"/>
        <v>-6.4530846681922313E-2</v>
      </c>
      <c r="P2267">
        <v>161.008194</v>
      </c>
      <c r="Q2267" s="35">
        <f t="shared" si="215"/>
        <v>1.7212167475153448E-3</v>
      </c>
    </row>
    <row r="2268" spans="1:17" x14ac:dyDescent="0.4">
      <c r="A2268" s="87">
        <v>43836</v>
      </c>
      <c r="B2268">
        <v>100.11591300000001</v>
      </c>
      <c r="C2268" s="31">
        <f t="shared" si="210"/>
        <v>-4.9099087774398694E-4</v>
      </c>
      <c r="D2268">
        <v>3246.28</v>
      </c>
      <c r="E2268" s="31">
        <f t="shared" si="211"/>
        <v>-2.8032085956850188E-3</v>
      </c>
      <c r="G2268">
        <v>43.880001</v>
      </c>
      <c r="H2268" s="35">
        <f t="shared" si="212"/>
        <v>-1.2762100894209181E-2</v>
      </c>
      <c r="J2268">
        <v>99.142196999999996</v>
      </c>
      <c r="K2268" s="35">
        <f t="shared" si="213"/>
        <v>-1.3934127362538868E-3</v>
      </c>
      <c r="M2268">
        <v>20.440000999999999</v>
      </c>
      <c r="N2268" s="35">
        <f t="shared" si="214"/>
        <v>1.2720155933456245E-2</v>
      </c>
      <c r="P2268">
        <v>161.285324</v>
      </c>
      <c r="Q2268" s="35">
        <f t="shared" si="215"/>
        <v>9.5122107948271348E-3</v>
      </c>
    </row>
    <row r="2269" spans="1:17" x14ac:dyDescent="0.4">
      <c r="A2269" s="87">
        <v>43837</v>
      </c>
      <c r="B2269">
        <v>100.066757</v>
      </c>
      <c r="C2269" s="31">
        <f t="shared" si="210"/>
        <v>-2.2597614510480347E-3</v>
      </c>
      <c r="D2269">
        <v>3237.18</v>
      </c>
      <c r="E2269" s="31">
        <f t="shared" si="211"/>
        <v>4.9024150649640569E-3</v>
      </c>
      <c r="G2269">
        <v>43.32</v>
      </c>
      <c r="H2269" s="35">
        <f t="shared" si="212"/>
        <v>-1.3850392428439447E-2</v>
      </c>
      <c r="J2269">
        <v>99.004051000000004</v>
      </c>
      <c r="K2269" s="35">
        <f t="shared" si="213"/>
        <v>3.9864025361954043E-4</v>
      </c>
      <c r="M2269">
        <v>20.700001</v>
      </c>
      <c r="N2269" s="35">
        <f t="shared" si="214"/>
        <v>-1.3526617704028063E-2</v>
      </c>
      <c r="P2269">
        <v>162.81950399999999</v>
      </c>
      <c r="Q2269" s="35">
        <f t="shared" si="215"/>
        <v>2.6200546588079566E-2</v>
      </c>
    </row>
    <row r="2270" spans="1:17" x14ac:dyDescent="0.4">
      <c r="A2270" s="87">
        <v>43838</v>
      </c>
      <c r="B2270">
        <v>99.840630000000004</v>
      </c>
      <c r="C2270" s="31">
        <f t="shared" si="210"/>
        <v>-6.8927850315054476E-4</v>
      </c>
      <c r="D2270">
        <v>3253.05</v>
      </c>
      <c r="E2270" s="31">
        <f t="shared" si="211"/>
        <v>6.6552927252884631E-3</v>
      </c>
      <c r="G2270">
        <v>42.720001000000003</v>
      </c>
      <c r="H2270" s="35">
        <f t="shared" si="212"/>
        <v>2.5749297150062544E-3</v>
      </c>
      <c r="J2270">
        <v>99.043518000000006</v>
      </c>
      <c r="K2270" s="35">
        <f t="shared" si="213"/>
        <v>-6.1770927805694436E-3</v>
      </c>
      <c r="M2270">
        <v>20.420000000000002</v>
      </c>
      <c r="N2270" s="35">
        <f t="shared" si="214"/>
        <v>-3.0852056807051984E-2</v>
      </c>
      <c r="P2270">
        <v>167.085464</v>
      </c>
      <c r="Q2270" s="35">
        <f t="shared" si="215"/>
        <v>2.2332834411017362E-2</v>
      </c>
    </row>
    <row r="2271" spans="1:17" x14ac:dyDescent="0.4">
      <c r="A2271" s="87">
        <v>43839</v>
      </c>
      <c r="B2271">
        <v>99.771811999999997</v>
      </c>
      <c r="C2271" s="31">
        <f t="shared" si="210"/>
        <v>-5.7153216782311238E-3</v>
      </c>
      <c r="D2271">
        <v>3274.7</v>
      </c>
      <c r="E2271" s="31">
        <f t="shared" si="211"/>
        <v>-2.8552233792408189E-3</v>
      </c>
      <c r="G2271">
        <v>42.830002</v>
      </c>
      <c r="H2271" s="35">
        <f t="shared" si="212"/>
        <v>-6.0705577366071579E-3</v>
      </c>
      <c r="J2271">
        <v>98.431717000000006</v>
      </c>
      <c r="K2271" s="35">
        <f t="shared" si="213"/>
        <v>-2.1353330654589834E-2</v>
      </c>
      <c r="M2271">
        <v>19.790001</v>
      </c>
      <c r="N2271" s="35">
        <f t="shared" si="214"/>
        <v>-1.0106618994107479E-3</v>
      </c>
      <c r="P2271">
        <v>170.816956</v>
      </c>
      <c r="Q2271" s="35">
        <f t="shared" si="215"/>
        <v>-6.4318205038147013E-3</v>
      </c>
    </row>
    <row r="2272" spans="1:17" x14ac:dyDescent="0.4">
      <c r="A2272" s="87">
        <v>43840</v>
      </c>
      <c r="B2272">
        <v>99.201583999999997</v>
      </c>
      <c r="C2272" s="31">
        <f t="shared" si="210"/>
        <v>1.248739133036429E-2</v>
      </c>
      <c r="D2272">
        <v>3265.35</v>
      </c>
      <c r="E2272" s="31">
        <f t="shared" si="211"/>
        <v>6.9762812562206809E-3</v>
      </c>
      <c r="G2272">
        <v>42.57</v>
      </c>
      <c r="H2272" s="35">
        <f t="shared" si="212"/>
        <v>-7.0472163495418644E-3</v>
      </c>
      <c r="J2272">
        <v>96.329871999999995</v>
      </c>
      <c r="K2272" s="35">
        <f t="shared" si="213"/>
        <v>-1.1269505268313824E-3</v>
      </c>
      <c r="M2272">
        <v>19.77</v>
      </c>
      <c r="N2272" s="35">
        <f t="shared" si="214"/>
        <v>2.0232675771370872E-2</v>
      </c>
      <c r="P2272">
        <v>169.71829199999999</v>
      </c>
      <c r="Q2272" s="35">
        <f t="shared" si="215"/>
        <v>8.9228684908047723E-3</v>
      </c>
    </row>
    <row r="2273" spans="1:17" x14ac:dyDescent="0.4">
      <c r="A2273" s="87">
        <v>43843</v>
      </c>
      <c r="B2273">
        <v>100.440353</v>
      </c>
      <c r="C2273" s="31">
        <f t="shared" si="210"/>
        <v>7.4394003772566839E-3</v>
      </c>
      <c r="D2273">
        <v>3288.13</v>
      </c>
      <c r="E2273" s="31">
        <f t="shared" si="211"/>
        <v>-1.5145386587513323E-3</v>
      </c>
      <c r="G2273">
        <v>42.27</v>
      </c>
      <c r="H2273" s="35">
        <f t="shared" si="212"/>
        <v>3.7851904423940519E-3</v>
      </c>
      <c r="J2273">
        <v>96.221312999999995</v>
      </c>
      <c r="K2273" s="35">
        <f t="shared" si="213"/>
        <v>7.1798022544133412E-4</v>
      </c>
      <c r="M2273">
        <v>20.170000000000002</v>
      </c>
      <c r="N2273" s="35">
        <f t="shared" si="214"/>
        <v>4.7099702528507523E-2</v>
      </c>
      <c r="P2273">
        <v>171.23266599999999</v>
      </c>
      <c r="Q2273" s="35">
        <f t="shared" si="215"/>
        <v>7.97690085605509E-3</v>
      </c>
    </row>
    <row r="2274" spans="1:17" x14ac:dyDescent="0.4">
      <c r="A2274" s="87">
        <v>43844</v>
      </c>
      <c r="B2274">
        <v>101.187569</v>
      </c>
      <c r="C2274" s="31">
        <f t="shared" si="210"/>
        <v>-1.2630800528472198E-3</v>
      </c>
      <c r="D2274">
        <v>3283.15</v>
      </c>
      <c r="E2274" s="31">
        <f t="shared" si="211"/>
        <v>1.8701551863301623E-3</v>
      </c>
      <c r="G2274">
        <v>42.43</v>
      </c>
      <c r="H2274" s="35">
        <f t="shared" si="212"/>
        <v>-9.4275276926694847E-4</v>
      </c>
      <c r="J2274">
        <v>96.290397999999996</v>
      </c>
      <c r="K2274" s="35">
        <f t="shared" si="213"/>
        <v>-7.0712450477149087E-3</v>
      </c>
      <c r="M2274">
        <v>21.120000999999998</v>
      </c>
      <c r="N2274" s="35">
        <f t="shared" si="214"/>
        <v>2.8408616079138088E-3</v>
      </c>
      <c r="P2274">
        <v>172.59857199999999</v>
      </c>
      <c r="Q2274" s="35">
        <f t="shared" si="215"/>
        <v>1.0780964051081535E-2</v>
      </c>
    </row>
    <row r="2275" spans="1:17" x14ac:dyDescent="0.4">
      <c r="A2275" s="87">
        <v>43845</v>
      </c>
      <c r="B2275">
        <v>101.05976099999999</v>
      </c>
      <c r="C2275" s="31">
        <f t="shared" si="210"/>
        <v>5.6424930591317335E-3</v>
      </c>
      <c r="D2275">
        <v>3289.29</v>
      </c>
      <c r="E2275" s="31">
        <f t="shared" si="211"/>
        <v>8.3665471879949722E-3</v>
      </c>
      <c r="G2275">
        <v>42.389999000000003</v>
      </c>
      <c r="H2275" s="35">
        <f t="shared" si="212"/>
        <v>1.391840089451273E-2</v>
      </c>
      <c r="J2275">
        <v>95.609504999999999</v>
      </c>
      <c r="K2275" s="35">
        <f t="shared" si="213"/>
        <v>-1.0424183244124106E-2</v>
      </c>
      <c r="M2275">
        <v>21.18</v>
      </c>
      <c r="N2275" s="35">
        <f t="shared" si="214"/>
        <v>4.7219074598673461E-4</v>
      </c>
      <c r="P2275">
        <v>174.459351</v>
      </c>
      <c r="Q2275" s="35">
        <f t="shared" si="215"/>
        <v>-2.8367009114919875E-3</v>
      </c>
    </row>
    <row r="2276" spans="1:17" x14ac:dyDescent="0.4">
      <c r="A2276" s="87">
        <v>43846</v>
      </c>
      <c r="B2276">
        <v>101.62999000000001</v>
      </c>
      <c r="C2276" s="31">
        <f t="shared" si="210"/>
        <v>1.1221805689442539E-2</v>
      </c>
      <c r="D2276">
        <v>3316.81</v>
      </c>
      <c r="E2276" s="31">
        <f t="shared" si="211"/>
        <v>3.8621446510351651E-3</v>
      </c>
      <c r="G2276">
        <v>42.98</v>
      </c>
      <c r="H2276" s="35">
        <f t="shared" si="212"/>
        <v>-2.5127919962773297E-2</v>
      </c>
      <c r="J2276">
        <v>94.612853999999999</v>
      </c>
      <c r="K2276" s="35">
        <f t="shared" si="213"/>
        <v>-3.0245678879954507E-3</v>
      </c>
      <c r="M2276">
        <v>21.190000999999999</v>
      </c>
      <c r="N2276" s="35">
        <f t="shared" si="214"/>
        <v>-3.7753749988024977E-2</v>
      </c>
      <c r="P2276">
        <v>173.964462</v>
      </c>
      <c r="Q2276" s="35">
        <f t="shared" si="215"/>
        <v>-1.6044558571968508E-2</v>
      </c>
    </row>
    <row r="2277" spans="1:17" x14ac:dyDescent="0.4">
      <c r="A2277" s="87">
        <v>43847</v>
      </c>
      <c r="B2277">
        <v>102.77046199999999</v>
      </c>
      <c r="C2277" s="31">
        <f t="shared" si="210"/>
        <v>4.7838648424101325E-4</v>
      </c>
      <c r="D2277">
        <v>3329.62</v>
      </c>
      <c r="E2277" s="31">
        <f t="shared" si="211"/>
        <v>-2.6519542770646284E-3</v>
      </c>
      <c r="G2277">
        <v>41.900002000000001</v>
      </c>
      <c r="H2277" s="35">
        <f t="shared" si="212"/>
        <v>-1.64678512425846E-2</v>
      </c>
      <c r="J2277">
        <v>94.326690999999997</v>
      </c>
      <c r="K2277" s="35">
        <f t="shared" si="213"/>
        <v>1.7679651245266353E-2</v>
      </c>
      <c r="M2277">
        <v>20.389999</v>
      </c>
      <c r="N2277" s="35">
        <f t="shared" si="214"/>
        <v>-9.3181956507206905E-3</v>
      </c>
      <c r="P2277">
        <v>171.17327900000001</v>
      </c>
      <c r="Q2277" s="35">
        <f t="shared" si="215"/>
        <v>-2.3132699350822601E-4</v>
      </c>
    </row>
    <row r="2278" spans="1:17" x14ac:dyDescent="0.4">
      <c r="A2278" s="87">
        <v>43851</v>
      </c>
      <c r="B2278">
        <v>102.819626</v>
      </c>
      <c r="C2278" s="31">
        <f t="shared" si="210"/>
        <v>-8.6059445499250473E-4</v>
      </c>
      <c r="D2278">
        <v>3320.79</v>
      </c>
      <c r="E2278" s="31">
        <f t="shared" si="211"/>
        <v>2.8908783753264626E-4</v>
      </c>
      <c r="G2278">
        <v>41.209999000000003</v>
      </c>
      <c r="H2278" s="35">
        <f t="shared" si="212"/>
        <v>1.2132735067525646E-3</v>
      </c>
      <c r="J2278">
        <v>95.994354000000001</v>
      </c>
      <c r="K2278" s="35">
        <f t="shared" si="213"/>
        <v>-1.1308060888664932E-3</v>
      </c>
      <c r="M2278">
        <v>20.200001</v>
      </c>
      <c r="N2278" s="35">
        <f t="shared" si="214"/>
        <v>1.5841533869230959E-2</v>
      </c>
      <c r="P2278">
        <v>171.13368199999999</v>
      </c>
      <c r="Q2278" s="35">
        <f t="shared" si="215"/>
        <v>9.2539585515374993E-3</v>
      </c>
    </row>
    <row r="2279" spans="1:17" x14ac:dyDescent="0.4">
      <c r="A2279" s="87">
        <v>43852</v>
      </c>
      <c r="B2279">
        <v>102.73114</v>
      </c>
      <c r="C2279" s="31">
        <f t="shared" si="210"/>
        <v>-1.4068363302500031E-2</v>
      </c>
      <c r="D2279">
        <v>3321.75</v>
      </c>
      <c r="E2279" s="31">
        <f t="shared" si="211"/>
        <v>1.1409648528636904E-3</v>
      </c>
      <c r="G2279">
        <v>41.259998000000003</v>
      </c>
      <c r="H2279" s="35">
        <f t="shared" si="212"/>
        <v>-1.6238439953390197E-2</v>
      </c>
      <c r="J2279">
        <v>95.885802999999996</v>
      </c>
      <c r="K2279" s="35">
        <f t="shared" si="213"/>
        <v>-1.5025123166565155E-2</v>
      </c>
      <c r="M2279">
        <v>20.52</v>
      </c>
      <c r="N2279" s="35">
        <f t="shared" si="214"/>
        <v>3.4600389863547798E-2</v>
      </c>
      <c r="P2279">
        <v>172.71734599999999</v>
      </c>
      <c r="Q2279" s="35">
        <f t="shared" si="215"/>
        <v>-1.0888223120334401E-2</v>
      </c>
    </row>
    <row r="2280" spans="1:17" x14ac:dyDescent="0.4">
      <c r="A2280" s="87">
        <v>43853</v>
      </c>
      <c r="B2280">
        <v>101.285881</v>
      </c>
      <c r="C2280" s="31">
        <f t="shared" si="210"/>
        <v>-9.6097796690933247E-3</v>
      </c>
      <c r="D2280">
        <v>3325.54</v>
      </c>
      <c r="E2280" s="31">
        <f t="shared" si="211"/>
        <v>-9.0421405245464381E-3</v>
      </c>
      <c r="G2280">
        <v>40.590000000000003</v>
      </c>
      <c r="H2280" s="35">
        <f t="shared" si="212"/>
        <v>-2.7100221729490181E-2</v>
      </c>
      <c r="J2280">
        <v>94.445106999999993</v>
      </c>
      <c r="K2280" s="35">
        <f t="shared" si="213"/>
        <v>-2.4657836429789838E-2</v>
      </c>
      <c r="M2280">
        <v>21.23</v>
      </c>
      <c r="N2280" s="35">
        <f t="shared" si="214"/>
        <v>-1.130475741874715E-2</v>
      </c>
      <c r="P2280">
        <v>170.836761</v>
      </c>
      <c r="Q2280" s="35">
        <f t="shared" si="215"/>
        <v>-7.9953810409692672E-3</v>
      </c>
    </row>
    <row r="2281" spans="1:17" x14ac:dyDescent="0.4">
      <c r="A2281" s="87">
        <v>43854</v>
      </c>
      <c r="B2281">
        <v>100.312546</v>
      </c>
      <c r="C2281" s="31">
        <f t="shared" si="210"/>
        <v>-1.7543967032797626E-2</v>
      </c>
      <c r="D2281">
        <v>3295.47</v>
      </c>
      <c r="E2281" s="31">
        <f t="shared" si="211"/>
        <v>-1.5730684849201995E-2</v>
      </c>
      <c r="G2281">
        <v>39.490001999999997</v>
      </c>
      <c r="H2281" s="35">
        <f t="shared" si="212"/>
        <v>-3.5198884011198521E-2</v>
      </c>
      <c r="J2281">
        <v>92.116294999999994</v>
      </c>
      <c r="K2281" s="35">
        <f t="shared" si="213"/>
        <v>-1.7032654211722235E-2</v>
      </c>
      <c r="M2281">
        <v>20.99</v>
      </c>
      <c r="N2281" s="35">
        <f t="shared" si="214"/>
        <v>-1.6198189614101948E-2</v>
      </c>
      <c r="P2281">
        <v>169.470856</v>
      </c>
      <c r="Q2281" s="35">
        <f t="shared" si="215"/>
        <v>-3.4750641726858288E-2</v>
      </c>
    </row>
    <row r="2282" spans="1:17" x14ac:dyDescent="0.4">
      <c r="A2282" s="87">
        <v>43857</v>
      </c>
      <c r="B2282">
        <v>98.552666000000002</v>
      </c>
      <c r="C2282" s="31">
        <f t="shared" si="210"/>
        <v>1.696067765432155E-3</v>
      </c>
      <c r="D2282">
        <v>3243.63</v>
      </c>
      <c r="E2282" s="31">
        <f t="shared" si="211"/>
        <v>1.0053551114029551E-2</v>
      </c>
      <c r="G2282">
        <v>38.099997999999999</v>
      </c>
      <c r="H2282" s="35">
        <f t="shared" si="212"/>
        <v>7.6115752027074574E-3</v>
      </c>
      <c r="J2282">
        <v>90.547309999999996</v>
      </c>
      <c r="K2282" s="35">
        <f t="shared" si="213"/>
        <v>2.332178614693255E-2</v>
      </c>
      <c r="M2282">
        <v>20.65</v>
      </c>
      <c r="N2282" s="35">
        <f t="shared" si="214"/>
        <v>1.1622227602905617E-2</v>
      </c>
      <c r="P2282">
        <v>163.58163500000001</v>
      </c>
      <c r="Q2282" s="35">
        <f t="shared" si="215"/>
        <v>4.9615288415474574E-3</v>
      </c>
    </row>
    <row r="2283" spans="1:17" x14ac:dyDescent="0.4">
      <c r="A2283" s="87">
        <v>43858</v>
      </c>
      <c r="B2283">
        <v>98.719818000000004</v>
      </c>
      <c r="C2283" s="31">
        <f t="shared" si="210"/>
        <v>-5.6767628967874214E-3</v>
      </c>
      <c r="D2283">
        <v>3276.24</v>
      </c>
      <c r="E2283" s="31">
        <f t="shared" si="211"/>
        <v>-8.6684736160955579E-4</v>
      </c>
      <c r="G2283">
        <v>38.389999000000003</v>
      </c>
      <c r="H2283" s="35">
        <f t="shared" si="212"/>
        <v>4.6887471916838858E-3</v>
      </c>
      <c r="J2283">
        <v>92.659035000000003</v>
      </c>
      <c r="K2283" s="35">
        <f t="shared" si="213"/>
        <v>9.371671094998979E-3</v>
      </c>
      <c r="M2283">
        <v>20.889999</v>
      </c>
      <c r="N2283" s="35">
        <f t="shared" si="214"/>
        <v>5.2657254794507393E-3</v>
      </c>
      <c r="P2283">
        <v>164.39324999999999</v>
      </c>
      <c r="Q2283" s="35">
        <f t="shared" si="215"/>
        <v>-2.1494337510816291E-2</v>
      </c>
    </row>
    <row r="2284" spans="1:17" x14ac:dyDescent="0.4">
      <c r="A2284" s="87">
        <v>43859</v>
      </c>
      <c r="B2284">
        <v>98.159408999999997</v>
      </c>
      <c r="C2284" s="31">
        <f t="shared" si="210"/>
        <v>-1.6526495182952856E-2</v>
      </c>
      <c r="D2284">
        <v>3273.4</v>
      </c>
      <c r="E2284" s="31">
        <f t="shared" si="211"/>
        <v>3.1343557157694638E-3</v>
      </c>
      <c r="G2284">
        <v>38.57</v>
      </c>
      <c r="H2284" s="35">
        <f t="shared" si="212"/>
        <v>2.8519574799066483E-3</v>
      </c>
      <c r="J2284">
        <v>93.527405000000002</v>
      </c>
      <c r="K2284" s="35">
        <f t="shared" si="213"/>
        <v>7.9129106597151146E-3</v>
      </c>
      <c r="M2284">
        <v>21</v>
      </c>
      <c r="N2284" s="35">
        <f t="shared" si="214"/>
        <v>-6.6666190476190254E-3</v>
      </c>
      <c r="P2284">
        <v>160.85972599999999</v>
      </c>
      <c r="Q2284" s="35">
        <f t="shared" si="215"/>
        <v>-1.2303266014513723E-4</v>
      </c>
    </row>
    <row r="2285" spans="1:17" x14ac:dyDescent="0.4">
      <c r="A2285" s="87">
        <v>43860</v>
      </c>
      <c r="B2285">
        <v>96.537177999999997</v>
      </c>
      <c r="C2285" s="31">
        <f t="shared" si="210"/>
        <v>-1.924830452367271E-2</v>
      </c>
      <c r="D2285">
        <v>3283.66</v>
      </c>
      <c r="E2285" s="31">
        <f t="shared" si="211"/>
        <v>-1.7705852615678808E-2</v>
      </c>
      <c r="G2285">
        <v>38.68</v>
      </c>
      <c r="H2285" s="35">
        <f t="shared" si="212"/>
        <v>-3.3350594622543861E-2</v>
      </c>
      <c r="J2285">
        <v>94.267478999999994</v>
      </c>
      <c r="K2285" s="35">
        <f t="shared" si="213"/>
        <v>-1.6853341331001224E-2</v>
      </c>
      <c r="M2285">
        <v>20.860001</v>
      </c>
      <c r="N2285" s="35">
        <f t="shared" si="214"/>
        <v>-3.2598320584931936E-2</v>
      </c>
      <c r="P2285">
        <v>160.839935</v>
      </c>
      <c r="Q2285" s="35">
        <f t="shared" si="215"/>
        <v>-2.6707726535701495E-2</v>
      </c>
    </row>
    <row r="2286" spans="1:17" x14ac:dyDescent="0.4">
      <c r="A2286" s="87">
        <v>43861</v>
      </c>
      <c r="B2286">
        <v>94.679001</v>
      </c>
      <c r="C2286" s="31">
        <f t="shared" si="210"/>
        <v>3.0841115444384556E-2</v>
      </c>
      <c r="D2286">
        <v>3225.52</v>
      </c>
      <c r="E2286" s="31">
        <f t="shared" si="211"/>
        <v>7.2546442124060903E-3</v>
      </c>
      <c r="G2286">
        <v>37.389999000000003</v>
      </c>
      <c r="H2286" s="35">
        <f t="shared" si="212"/>
        <v>1.3907489005281692E-2</v>
      </c>
      <c r="J2286">
        <v>92.678757000000004</v>
      </c>
      <c r="K2286" s="35">
        <f t="shared" si="213"/>
        <v>8.5185648314202553E-4</v>
      </c>
      <c r="M2286">
        <v>20.18</v>
      </c>
      <c r="N2286" s="35">
        <f t="shared" si="214"/>
        <v>4.9554509415262087E-3</v>
      </c>
      <c r="P2286">
        <v>156.54426599999999</v>
      </c>
      <c r="Q2286" s="35">
        <f t="shared" si="215"/>
        <v>-2.908487239002448E-3</v>
      </c>
    </row>
    <row r="2287" spans="1:17" x14ac:dyDescent="0.4">
      <c r="A2287" s="87">
        <v>43864</v>
      </c>
      <c r="B2287">
        <v>97.599007</v>
      </c>
      <c r="C2287" s="31">
        <f t="shared" si="210"/>
        <v>2.1255185516385385E-2</v>
      </c>
      <c r="D2287">
        <v>3248.92</v>
      </c>
      <c r="E2287" s="31">
        <f t="shared" si="211"/>
        <v>1.4980362705145116E-2</v>
      </c>
      <c r="G2287">
        <v>37.909999999999997</v>
      </c>
      <c r="H2287" s="35">
        <f t="shared" si="212"/>
        <v>6.8582959641256417E-3</v>
      </c>
      <c r="J2287">
        <v>92.757705999999999</v>
      </c>
      <c r="K2287" s="35">
        <f t="shared" si="213"/>
        <v>4.7871602171791544E-3</v>
      </c>
      <c r="M2287">
        <v>20.280000999999999</v>
      </c>
      <c r="N2287" s="35">
        <f t="shared" si="214"/>
        <v>2.5147927754047034E-2</v>
      </c>
      <c r="P2287">
        <v>156.08895899999999</v>
      </c>
      <c r="Q2287" s="35">
        <f t="shared" si="215"/>
        <v>2.2701323800871854E-2</v>
      </c>
    </row>
    <row r="2288" spans="1:17" x14ac:dyDescent="0.4">
      <c r="A2288" s="87">
        <v>43865</v>
      </c>
      <c r="B2288">
        <v>99.673491999999996</v>
      </c>
      <c r="C2288" s="31">
        <f t="shared" si="210"/>
        <v>-8.2857135174915983E-3</v>
      </c>
      <c r="D2288">
        <v>3297.59</v>
      </c>
      <c r="E2288" s="31">
        <f t="shared" si="211"/>
        <v>1.1250640619361384E-2</v>
      </c>
      <c r="G2288">
        <v>38.169998</v>
      </c>
      <c r="H2288" s="35">
        <f t="shared" si="212"/>
        <v>-1.3099031338696869E-3</v>
      </c>
      <c r="J2288">
        <v>93.201751999999999</v>
      </c>
      <c r="K2288" s="35">
        <f t="shared" si="213"/>
        <v>5.2938167943452127E-3</v>
      </c>
      <c r="M2288">
        <v>20.790001</v>
      </c>
      <c r="N2288" s="35">
        <f t="shared" si="214"/>
        <v>-2.8860508472317893E-3</v>
      </c>
      <c r="P2288">
        <v>159.632385</v>
      </c>
      <c r="Q2288" s="35">
        <f t="shared" si="215"/>
        <v>-5.7043500289743251E-3</v>
      </c>
    </row>
    <row r="2289" spans="1:17" x14ac:dyDescent="0.4">
      <c r="A2289" s="87">
        <v>43866</v>
      </c>
      <c r="B2289">
        <v>98.847626000000005</v>
      </c>
      <c r="C2289" s="31">
        <f t="shared" si="210"/>
        <v>-2.6855172020015133E-3</v>
      </c>
      <c r="D2289">
        <v>3334.69</v>
      </c>
      <c r="E2289" s="31">
        <f t="shared" si="211"/>
        <v>3.3256464618900542E-3</v>
      </c>
      <c r="G2289">
        <v>38.119999</v>
      </c>
      <c r="H2289" s="35">
        <f t="shared" si="212"/>
        <v>-3.9348899248396237E-3</v>
      </c>
      <c r="J2289">
        <v>93.695144999999997</v>
      </c>
      <c r="K2289" s="35">
        <f t="shared" si="213"/>
        <v>-7.7934667799489463E-3</v>
      </c>
      <c r="M2289">
        <v>20.73</v>
      </c>
      <c r="N2289" s="35">
        <f t="shared" si="214"/>
        <v>-2.8943560057886502E-3</v>
      </c>
      <c r="P2289">
        <v>158.72178600000001</v>
      </c>
      <c r="Q2289" s="35">
        <f t="shared" si="215"/>
        <v>-6.8595498289063337E-3</v>
      </c>
    </row>
    <row r="2290" spans="1:17" x14ac:dyDescent="0.4">
      <c r="A2290" s="87">
        <v>43867</v>
      </c>
      <c r="B2290">
        <v>98.582168999999993</v>
      </c>
      <c r="C2290" s="31">
        <f t="shared" si="210"/>
        <v>-8.2776125568914619E-3</v>
      </c>
      <c r="D2290">
        <v>3345.78</v>
      </c>
      <c r="E2290" s="31">
        <f t="shared" si="211"/>
        <v>-5.4008332885007865E-3</v>
      </c>
      <c r="G2290">
        <v>37.970001000000003</v>
      </c>
      <c r="H2290" s="35">
        <f t="shared" si="212"/>
        <v>4.0558255450138109E-2</v>
      </c>
      <c r="J2290">
        <v>92.964934999999997</v>
      </c>
      <c r="K2290" s="35">
        <f t="shared" si="213"/>
        <v>-3.9910876073865939E-2</v>
      </c>
      <c r="M2290">
        <v>20.67</v>
      </c>
      <c r="N2290" s="35">
        <f t="shared" si="214"/>
        <v>-2.0319303338171342E-2</v>
      </c>
      <c r="P2290">
        <v>157.633026</v>
      </c>
      <c r="Q2290" s="35">
        <f t="shared" si="215"/>
        <v>-8.2255288304876086E-3</v>
      </c>
    </row>
    <row r="2291" spans="1:17" x14ac:dyDescent="0.4">
      <c r="A2291" s="87">
        <v>43868</v>
      </c>
      <c r="B2291">
        <v>97.766143999999997</v>
      </c>
      <c r="C2291" s="31">
        <f t="shared" si="210"/>
        <v>5.8324996432303159E-3</v>
      </c>
      <c r="D2291">
        <v>3327.71</v>
      </c>
      <c r="E2291" s="31">
        <f t="shared" si="211"/>
        <v>7.3263595685922481E-3</v>
      </c>
      <c r="G2291">
        <v>39.509998000000003</v>
      </c>
      <c r="H2291" s="35">
        <f t="shared" si="212"/>
        <v>-3.8218123929036972E-2</v>
      </c>
      <c r="J2291">
        <v>89.254622999999995</v>
      </c>
      <c r="K2291" s="35">
        <f t="shared" si="213"/>
        <v>-6.8545581106762375E-3</v>
      </c>
      <c r="M2291">
        <v>20.25</v>
      </c>
      <c r="N2291" s="35">
        <f t="shared" si="214"/>
        <v>9.8765925925926087E-3</v>
      </c>
      <c r="P2291">
        <v>156.336411</v>
      </c>
      <c r="Q2291" s="35">
        <f t="shared" si="215"/>
        <v>-9.3700180951448754E-3</v>
      </c>
    </row>
    <row r="2292" spans="1:17" x14ac:dyDescent="0.4">
      <c r="A2292" s="87">
        <v>43871</v>
      </c>
      <c r="B2292">
        <v>98.336365000000001</v>
      </c>
      <c r="C2292" s="31">
        <f t="shared" si="210"/>
        <v>0</v>
      </c>
      <c r="D2292">
        <v>3352.09</v>
      </c>
      <c r="E2292" s="31">
        <f t="shared" si="211"/>
        <v>1.6884988171558205E-3</v>
      </c>
      <c r="G2292">
        <v>38</v>
      </c>
      <c r="H2292" s="35">
        <f t="shared" si="212"/>
        <v>8.6842631578947452E-3</v>
      </c>
      <c r="J2292">
        <v>88.642821999999995</v>
      </c>
      <c r="K2292" s="35">
        <f t="shared" si="213"/>
        <v>6.7905893158501504E-3</v>
      </c>
      <c r="M2292">
        <v>20.450001</v>
      </c>
      <c r="N2292" s="35">
        <f t="shared" si="214"/>
        <v>-0.1887530959044941</v>
      </c>
      <c r="P2292">
        <v>154.87153599999999</v>
      </c>
      <c r="Q2292" s="35">
        <f t="shared" si="215"/>
        <v>1.8533618727718186E-3</v>
      </c>
    </row>
    <row r="2293" spans="1:17" x14ac:dyDescent="0.4">
      <c r="A2293" s="87">
        <v>43872</v>
      </c>
      <c r="B2293">
        <v>98.336365000000001</v>
      </c>
      <c r="C2293" s="31">
        <f t="shared" si="210"/>
        <v>2.9794298375783946E-2</v>
      </c>
      <c r="D2293">
        <v>3357.75</v>
      </c>
      <c r="E2293" s="31">
        <f t="shared" si="211"/>
        <v>6.4626610081154993E-3</v>
      </c>
      <c r="G2293">
        <v>38.330002</v>
      </c>
      <c r="H2293" s="35">
        <f t="shared" si="212"/>
        <v>2.4262873766612448E-2</v>
      </c>
      <c r="J2293">
        <v>89.244759000000002</v>
      </c>
      <c r="K2293" s="35">
        <f t="shared" si="213"/>
        <v>1.4042326003704E-2</v>
      </c>
      <c r="M2293">
        <v>16.59</v>
      </c>
      <c r="N2293" s="35">
        <f t="shared" si="214"/>
        <v>2.7124834237492484E-2</v>
      </c>
      <c r="P2293">
        <v>155.158569</v>
      </c>
      <c r="Q2293" s="35">
        <f t="shared" si="215"/>
        <v>1.2630807390341425E-2</v>
      </c>
    </row>
    <row r="2294" spans="1:17" x14ac:dyDescent="0.4">
      <c r="A2294" s="87">
        <v>43873</v>
      </c>
      <c r="B2294">
        <v>101.266228</v>
      </c>
      <c r="C2294" s="31">
        <f t="shared" si="210"/>
        <v>3.5921353760703751E-3</v>
      </c>
      <c r="D2294">
        <v>3379.45</v>
      </c>
      <c r="E2294" s="31">
        <f t="shared" si="211"/>
        <v>-1.6304428235363044E-3</v>
      </c>
      <c r="G2294">
        <v>39.259998000000003</v>
      </c>
      <c r="H2294" s="35">
        <f t="shared" si="212"/>
        <v>-1.2735609410881782E-2</v>
      </c>
      <c r="J2294">
        <v>90.497962999999999</v>
      </c>
      <c r="K2294" s="35">
        <f t="shared" si="213"/>
        <v>-6.8693921873137047E-3</v>
      </c>
      <c r="M2294">
        <v>17.040001</v>
      </c>
      <c r="N2294" s="35">
        <f t="shared" si="214"/>
        <v>-1.6431982603756806E-2</v>
      </c>
      <c r="P2294">
        <v>157.118347</v>
      </c>
      <c r="Q2294" s="35">
        <f t="shared" si="215"/>
        <v>-1.5245062373269417E-2</v>
      </c>
    </row>
    <row r="2295" spans="1:17" x14ac:dyDescent="0.4">
      <c r="A2295" s="87">
        <v>43874</v>
      </c>
      <c r="B2295">
        <v>101.62999000000001</v>
      </c>
      <c r="C2295" s="31">
        <f t="shared" si="210"/>
        <v>1.6445637749250663E-3</v>
      </c>
      <c r="D2295">
        <v>3373.94</v>
      </c>
      <c r="E2295" s="31">
        <f t="shared" si="211"/>
        <v>1.8435419717006821E-3</v>
      </c>
      <c r="G2295">
        <v>38.759998000000003</v>
      </c>
      <c r="H2295" s="35">
        <f t="shared" si="212"/>
        <v>-2.3993706088426596E-2</v>
      </c>
      <c r="J2295">
        <v>89.876296999999994</v>
      </c>
      <c r="K2295" s="35">
        <f t="shared" si="213"/>
        <v>3.8428708294469724E-3</v>
      </c>
      <c r="M2295">
        <v>16.760000000000002</v>
      </c>
      <c r="N2295" s="35">
        <f t="shared" si="214"/>
        <v>2.5656384248209853E-2</v>
      </c>
      <c r="P2295">
        <v>154.72306800000001</v>
      </c>
      <c r="Q2295" s="35">
        <f t="shared" si="215"/>
        <v>-1.3434001967956286E-3</v>
      </c>
    </row>
    <row r="2296" spans="1:17" x14ac:dyDescent="0.4">
      <c r="A2296" s="87">
        <v>43875</v>
      </c>
      <c r="B2296">
        <v>101.797127</v>
      </c>
      <c r="C2296" s="31">
        <f t="shared" si="210"/>
        <v>-1.4873396181407029E-2</v>
      </c>
      <c r="D2296">
        <v>3380.16</v>
      </c>
      <c r="E2296" s="31">
        <f t="shared" si="211"/>
        <v>-2.9199801192842621E-3</v>
      </c>
      <c r="G2296">
        <v>37.830002</v>
      </c>
      <c r="H2296" s="35">
        <f t="shared" si="212"/>
        <v>-4.2295530409964211E-3</v>
      </c>
      <c r="J2296">
        <v>90.221680000000006</v>
      </c>
      <c r="K2296" s="35">
        <f t="shared" si="213"/>
        <v>-5.9062079092298842E-3</v>
      </c>
      <c r="M2296">
        <v>17.190000999999999</v>
      </c>
      <c r="N2296" s="35">
        <f t="shared" si="214"/>
        <v>-2.675980065388003E-2</v>
      </c>
      <c r="P2296">
        <v>154.51521299999999</v>
      </c>
      <c r="Q2296" s="35">
        <f t="shared" si="215"/>
        <v>-1.2555313890031025E-2</v>
      </c>
    </row>
    <row r="2297" spans="1:17" x14ac:dyDescent="0.4">
      <c r="A2297" s="87">
        <v>43879</v>
      </c>
      <c r="B2297">
        <v>100.283058</v>
      </c>
      <c r="C2297" s="31">
        <f t="shared" si="210"/>
        <v>4.5095653146118341E-3</v>
      </c>
      <c r="D2297">
        <v>3370.29</v>
      </c>
      <c r="E2297" s="31">
        <f t="shared" si="211"/>
        <v>4.7058265015770531E-3</v>
      </c>
      <c r="G2297">
        <v>37.669998</v>
      </c>
      <c r="H2297" s="35">
        <f t="shared" si="212"/>
        <v>1.1680462526172613E-2</v>
      </c>
      <c r="J2297">
        <v>89.688811999999999</v>
      </c>
      <c r="K2297" s="35">
        <f t="shared" si="213"/>
        <v>-7.9216903887633222E-3</v>
      </c>
      <c r="M2297">
        <v>16.73</v>
      </c>
      <c r="N2297" s="35">
        <f t="shared" si="214"/>
        <v>-9.5636580992229606E-3</v>
      </c>
      <c r="P2297">
        <v>152.57522599999999</v>
      </c>
      <c r="Q2297" s="35">
        <f t="shared" si="215"/>
        <v>2.5170285508867789E-2</v>
      </c>
    </row>
    <row r="2298" spans="1:17" x14ac:dyDescent="0.4">
      <c r="A2298" s="87">
        <v>43880</v>
      </c>
      <c r="B2298">
        <v>100.735291</v>
      </c>
      <c r="C2298" s="31">
        <f t="shared" si="210"/>
        <v>6.8329578757061863E-4</v>
      </c>
      <c r="D2298">
        <v>3386.15</v>
      </c>
      <c r="E2298" s="31">
        <f t="shared" si="211"/>
        <v>-3.8155427255142484E-3</v>
      </c>
      <c r="G2298">
        <v>38.110000999999997</v>
      </c>
      <c r="H2298" s="35">
        <f t="shared" si="212"/>
        <v>1.8367619565269183E-3</v>
      </c>
      <c r="J2298">
        <v>88.978324999999998</v>
      </c>
      <c r="K2298" s="35">
        <f t="shared" si="213"/>
        <v>1.5637122861101371E-2</v>
      </c>
      <c r="M2298">
        <v>16.57</v>
      </c>
      <c r="N2298" s="35">
        <f t="shared" si="214"/>
        <v>-4.2245021122510728E-3</v>
      </c>
      <c r="P2298">
        <v>156.41558800000001</v>
      </c>
      <c r="Q2298" s="35">
        <f t="shared" si="215"/>
        <v>-1.9553204633287736E-2</v>
      </c>
    </row>
    <row r="2299" spans="1:17" x14ac:dyDescent="0.4">
      <c r="A2299" s="87">
        <v>43881</v>
      </c>
      <c r="B2299">
        <v>100.804123</v>
      </c>
      <c r="C2299" s="31">
        <f t="shared" si="210"/>
        <v>-2.2237413840701773E-2</v>
      </c>
      <c r="D2299">
        <v>3373.23</v>
      </c>
      <c r="E2299" s="31">
        <f t="shared" si="211"/>
        <v>-1.0518108756295899E-2</v>
      </c>
      <c r="G2299">
        <v>38.18</v>
      </c>
      <c r="H2299" s="35">
        <f t="shared" si="212"/>
        <v>-3.3525353588266082E-2</v>
      </c>
      <c r="J2299">
        <v>90.369690000000006</v>
      </c>
      <c r="K2299" s="35">
        <f t="shared" si="213"/>
        <v>-7.5343624615731991E-3</v>
      </c>
      <c r="M2299">
        <v>16.5</v>
      </c>
      <c r="N2299" s="35">
        <f t="shared" si="214"/>
        <v>-2.7878727272727263E-2</v>
      </c>
      <c r="P2299">
        <v>153.35716199999999</v>
      </c>
      <c r="Q2299" s="35">
        <f t="shared" si="215"/>
        <v>-1.1875526230721353E-2</v>
      </c>
    </row>
    <row r="2300" spans="1:17" x14ac:dyDescent="0.4">
      <c r="A2300" s="87">
        <v>43882</v>
      </c>
      <c r="B2300">
        <v>98.5625</v>
      </c>
      <c r="C2300" s="31">
        <f t="shared" si="210"/>
        <v>-4.3291769181991194E-2</v>
      </c>
      <c r="D2300">
        <v>3337.75</v>
      </c>
      <c r="E2300" s="31">
        <f t="shared" si="211"/>
        <v>-3.3513594487304357E-2</v>
      </c>
      <c r="G2300">
        <v>36.900002000000001</v>
      </c>
      <c r="H2300" s="35">
        <f t="shared" si="212"/>
        <v>-7.4796825214264145E-2</v>
      </c>
      <c r="J2300">
        <v>89.688811999999999</v>
      </c>
      <c r="K2300" s="35">
        <f t="shared" si="213"/>
        <v>-3.135664234241381E-2</v>
      </c>
      <c r="M2300">
        <v>16.040001</v>
      </c>
      <c r="N2300" s="35">
        <f t="shared" si="214"/>
        <v>-3.491277837202128E-2</v>
      </c>
      <c r="P2300">
        <v>151.535965</v>
      </c>
      <c r="Q2300" s="35">
        <f t="shared" si="215"/>
        <v>-6.6623194038458136E-2</v>
      </c>
    </row>
    <row r="2301" spans="1:17" x14ac:dyDescent="0.4">
      <c r="A2301" s="87">
        <v>43885</v>
      </c>
      <c r="B2301">
        <v>94.295554999999993</v>
      </c>
      <c r="C2301" s="31">
        <f t="shared" si="210"/>
        <v>-3.1383536583458251E-2</v>
      </c>
      <c r="D2301">
        <v>3225.89</v>
      </c>
      <c r="E2301" s="31">
        <f t="shared" si="211"/>
        <v>-3.0280015747592089E-2</v>
      </c>
      <c r="G2301">
        <v>34.139999000000003</v>
      </c>
      <c r="H2301" s="35">
        <f t="shared" si="212"/>
        <v>-3.895717747384829E-2</v>
      </c>
      <c r="J2301">
        <v>86.876472000000007</v>
      </c>
      <c r="K2301" s="35">
        <f t="shared" si="213"/>
        <v>-3.8164406584097962E-2</v>
      </c>
      <c r="M2301">
        <v>15.48</v>
      </c>
      <c r="N2301" s="35">
        <f t="shared" si="214"/>
        <v>-4.2635658914728689E-2</v>
      </c>
      <c r="P2301">
        <v>141.440155</v>
      </c>
      <c r="Q2301" s="35">
        <f t="shared" si="215"/>
        <v>-4.8984745527181836E-3</v>
      </c>
    </row>
    <row r="2302" spans="1:17" x14ac:dyDescent="0.4">
      <c r="A2302" s="87">
        <v>43886</v>
      </c>
      <c r="B2302">
        <v>91.336226999999994</v>
      </c>
      <c r="C2302" s="31">
        <f t="shared" si="210"/>
        <v>-9.6878208030203444E-3</v>
      </c>
      <c r="D2302">
        <v>3128.21</v>
      </c>
      <c r="E2302" s="31">
        <f t="shared" si="211"/>
        <v>-3.7785187055856748E-3</v>
      </c>
      <c r="G2302">
        <v>32.810001</v>
      </c>
      <c r="H2302" s="35">
        <f t="shared" si="212"/>
        <v>1.8896646787666966E-2</v>
      </c>
      <c r="J2302">
        <v>83.560883000000004</v>
      </c>
      <c r="K2302" s="35">
        <f t="shared" si="213"/>
        <v>-3.4247962650179771E-3</v>
      </c>
      <c r="M2302">
        <v>14.82</v>
      </c>
      <c r="N2302" s="35">
        <f t="shared" si="214"/>
        <v>-2.6990553306342802E-2</v>
      </c>
      <c r="P2302">
        <v>140.74731399999999</v>
      </c>
      <c r="Q2302" s="35">
        <f t="shared" si="215"/>
        <v>-4.571000196849106E-3</v>
      </c>
    </row>
    <row r="2303" spans="1:17" x14ac:dyDescent="0.4">
      <c r="A2303" s="87">
        <v>43887</v>
      </c>
      <c r="B2303">
        <v>90.451378000000005</v>
      </c>
      <c r="C2303" s="31">
        <f t="shared" si="210"/>
        <v>-3.7499859869464892E-2</v>
      </c>
      <c r="D2303">
        <v>3116.39</v>
      </c>
      <c r="E2303" s="31">
        <f t="shared" si="211"/>
        <v>-4.4163278665378745E-2</v>
      </c>
      <c r="G2303">
        <v>33.43</v>
      </c>
      <c r="H2303" s="35">
        <f t="shared" si="212"/>
        <v>-2.6323691295243794E-2</v>
      </c>
      <c r="J2303">
        <v>83.274704</v>
      </c>
      <c r="K2303" s="35">
        <f t="shared" si="213"/>
        <v>-8.2947517892107744E-3</v>
      </c>
      <c r="M2303">
        <v>14.42</v>
      </c>
      <c r="N2303" s="35">
        <f t="shared" si="214"/>
        <v>-2.9819694868238537E-2</v>
      </c>
      <c r="P2303">
        <v>140.10395800000001</v>
      </c>
      <c r="Q2303" s="35">
        <f t="shared" si="215"/>
        <v>-1.377608475557838E-2</v>
      </c>
    </row>
    <row r="2304" spans="1:17" x14ac:dyDescent="0.4">
      <c r="A2304" s="87">
        <v>43888</v>
      </c>
      <c r="B2304">
        <v>87.059464000000006</v>
      </c>
      <c r="C2304" s="31">
        <f t="shared" si="210"/>
        <v>1.2173713819326838E-2</v>
      </c>
      <c r="D2304">
        <v>2978.76</v>
      </c>
      <c r="E2304" s="31">
        <f t="shared" si="211"/>
        <v>-8.2383273576926031E-3</v>
      </c>
      <c r="G2304">
        <v>32.549999</v>
      </c>
      <c r="H2304" s="35">
        <f t="shared" si="212"/>
        <v>1.6282734755229965E-2</v>
      </c>
      <c r="J2304">
        <v>82.583961000000002</v>
      </c>
      <c r="K2304" s="35">
        <f t="shared" si="213"/>
        <v>-2.8557675987471734E-2</v>
      </c>
      <c r="M2304">
        <v>13.99</v>
      </c>
      <c r="N2304" s="35">
        <f t="shared" si="214"/>
        <v>1.4295925661186511E-2</v>
      </c>
      <c r="P2304">
        <v>138.17387400000001</v>
      </c>
      <c r="Q2304" s="35">
        <f t="shared" si="215"/>
        <v>-3.1518331750618523E-3</v>
      </c>
    </row>
    <row r="2305" spans="1:17" x14ac:dyDescent="0.4">
      <c r="A2305" s="87">
        <v>43889</v>
      </c>
      <c r="B2305">
        <v>88.119300999999993</v>
      </c>
      <c r="C2305" s="31">
        <f t="shared" si="210"/>
        <v>3.6921037310543511E-2</v>
      </c>
      <c r="D2305">
        <v>2954.22</v>
      </c>
      <c r="E2305" s="31">
        <f t="shared" si="211"/>
        <v>4.6039225243888482E-2</v>
      </c>
      <c r="G2305">
        <v>33.080002</v>
      </c>
      <c r="H2305" s="35">
        <f t="shared" si="212"/>
        <v>2.2672308181843518E-2</v>
      </c>
      <c r="J2305">
        <v>80.225555</v>
      </c>
      <c r="K2305" s="35">
        <f t="shared" si="213"/>
        <v>8.2410274382022121E-3</v>
      </c>
      <c r="M2305">
        <v>14.19</v>
      </c>
      <c r="N2305" s="35">
        <f t="shared" si="214"/>
        <v>-6.3424947145877281E-3</v>
      </c>
      <c r="P2305">
        <v>137.738373</v>
      </c>
      <c r="Q2305" s="35">
        <f t="shared" si="215"/>
        <v>-1.2000570095306726E-2</v>
      </c>
    </row>
    <row r="2306" spans="1:17" x14ac:dyDescent="0.4">
      <c r="A2306" s="87">
        <v>43892</v>
      </c>
      <c r="B2306">
        <v>91.372757000000007</v>
      </c>
      <c r="C2306" s="31">
        <f t="shared" si="210"/>
        <v>-1.8882291140673441E-2</v>
      </c>
      <c r="D2306">
        <v>3090.23</v>
      </c>
      <c r="E2306" s="31">
        <f t="shared" si="211"/>
        <v>-2.8107940185682013E-2</v>
      </c>
      <c r="G2306">
        <v>33.830002</v>
      </c>
      <c r="H2306" s="35">
        <f t="shared" si="212"/>
        <v>-6.8873835715410253E-2</v>
      </c>
      <c r="J2306">
        <v>80.886696000000001</v>
      </c>
      <c r="K2306" s="35">
        <f t="shared" si="213"/>
        <v>-4.6846430715874486E-2</v>
      </c>
      <c r="M2306">
        <v>14.1</v>
      </c>
      <c r="N2306" s="35">
        <f t="shared" si="214"/>
        <v>-3.5460992907801421E-2</v>
      </c>
      <c r="P2306">
        <v>136.08543399999999</v>
      </c>
      <c r="Q2306" s="35">
        <f t="shared" si="215"/>
        <v>9.309754635459324E-3</v>
      </c>
    </row>
    <row r="2307" spans="1:17" x14ac:dyDescent="0.4">
      <c r="A2307" s="87">
        <v>43893</v>
      </c>
      <c r="B2307">
        <v>89.64743</v>
      </c>
      <c r="C2307" s="31">
        <f t="shared" ref="C2307:C2370" si="216">(B2308-B2307)/B2307</f>
        <v>3.1452814654028598E-2</v>
      </c>
      <c r="D2307">
        <v>3003.37</v>
      </c>
      <c r="E2307" s="31">
        <f t="shared" ref="E2307:E2370" si="217">(D2308-D2307)/D2307</f>
        <v>4.2202592421180206E-2</v>
      </c>
      <c r="G2307">
        <v>31.5</v>
      </c>
      <c r="H2307" s="35">
        <f t="shared" ref="H2307:H2370" si="218">(G2308-G2307)/G2307</f>
        <v>4.5079301587301578E-2</v>
      </c>
      <c r="J2307">
        <v>77.097442999999998</v>
      </c>
      <c r="K2307" s="35">
        <f t="shared" ref="K2307:K2370" si="219">(J2308-J2307)/J2307</f>
        <v>5.2604688848111425E-2</v>
      </c>
      <c r="M2307">
        <v>13.6</v>
      </c>
      <c r="N2307" s="35">
        <f t="shared" ref="N2307:N2370" si="220">(M2308-M2307)/M2307</f>
        <v>2.058823529411773E-2</v>
      </c>
      <c r="P2307">
        <v>137.35235599999999</v>
      </c>
      <c r="Q2307" s="35">
        <f t="shared" ref="Q2307:Q2370" si="221">(P2308-P2307)/P2307</f>
        <v>2.723927793419156E-2</v>
      </c>
    </row>
    <row r="2308" spans="1:17" x14ac:dyDescent="0.4">
      <c r="A2308" s="87">
        <v>43894</v>
      </c>
      <c r="B2308">
        <v>92.467094000000003</v>
      </c>
      <c r="C2308" s="31">
        <f t="shared" si="216"/>
        <v>-3.4225342909554479E-2</v>
      </c>
      <c r="D2308">
        <v>3130.12</v>
      </c>
      <c r="E2308" s="31">
        <f t="shared" si="217"/>
        <v>-3.3922022158894817E-2</v>
      </c>
      <c r="G2308">
        <v>32.919998</v>
      </c>
      <c r="H2308" s="35">
        <f t="shared" si="218"/>
        <v>-4.7691315169581673E-2</v>
      </c>
      <c r="J2308">
        <v>81.153130000000004</v>
      </c>
      <c r="K2308" s="35">
        <f t="shared" si="219"/>
        <v>-3.2830896356061762E-2</v>
      </c>
      <c r="M2308">
        <v>13.88</v>
      </c>
      <c r="N2308" s="35">
        <f t="shared" si="220"/>
        <v>-4.5389048991354521E-2</v>
      </c>
      <c r="P2308">
        <v>141.09373500000001</v>
      </c>
      <c r="Q2308" s="35">
        <f t="shared" si="221"/>
        <v>-3.0234942749229821E-2</v>
      </c>
    </row>
    <row r="2309" spans="1:17" x14ac:dyDescent="0.4">
      <c r="A2309" s="87">
        <v>43895</v>
      </c>
      <c r="B2309">
        <v>89.302375999999995</v>
      </c>
      <c r="C2309" s="31">
        <f t="shared" si="216"/>
        <v>-2.4508843975215199E-2</v>
      </c>
      <c r="D2309">
        <v>3023.94</v>
      </c>
      <c r="E2309" s="31">
        <f t="shared" si="217"/>
        <v>-1.7053909799797668E-2</v>
      </c>
      <c r="G2309">
        <v>31.35</v>
      </c>
      <c r="H2309" s="35">
        <f t="shared" si="218"/>
        <v>-8.6124401913876599E-3</v>
      </c>
      <c r="J2309">
        <v>78.488799999999998</v>
      </c>
      <c r="K2309" s="35">
        <f t="shared" si="219"/>
        <v>-9.1778699636126358E-3</v>
      </c>
      <c r="M2309">
        <v>13.25</v>
      </c>
      <c r="N2309" s="35">
        <f t="shared" si="220"/>
        <v>-4.6792452830188618E-2</v>
      </c>
      <c r="P2309">
        <v>136.82777400000001</v>
      </c>
      <c r="Q2309" s="35">
        <f t="shared" si="221"/>
        <v>-1.4395330293102688E-2</v>
      </c>
    </row>
    <row r="2310" spans="1:17" x14ac:dyDescent="0.4">
      <c r="A2310" s="87">
        <v>43896</v>
      </c>
      <c r="B2310">
        <v>87.113677999999993</v>
      </c>
      <c r="C2310" s="31">
        <f t="shared" si="216"/>
        <v>-4.8098715336069256E-2</v>
      </c>
      <c r="D2310">
        <v>2972.37</v>
      </c>
      <c r="E2310" s="31">
        <f t="shared" si="217"/>
        <v>-7.5969680759797723E-2</v>
      </c>
      <c r="G2310">
        <v>31.08</v>
      </c>
      <c r="H2310" s="35">
        <f t="shared" si="218"/>
        <v>-0.10649935649935646</v>
      </c>
      <c r="J2310">
        <v>77.768439999999998</v>
      </c>
      <c r="K2310" s="35">
        <f t="shared" si="219"/>
        <v>-7.167398497385305E-2</v>
      </c>
      <c r="M2310">
        <v>12.63</v>
      </c>
      <c r="N2310" s="35">
        <f t="shared" si="220"/>
        <v>-0.11559778305621542</v>
      </c>
      <c r="P2310">
        <v>134.858093</v>
      </c>
      <c r="Q2310" s="35">
        <f t="shared" si="221"/>
        <v>-6.4366949041760477E-2</v>
      </c>
    </row>
    <row r="2311" spans="1:17" x14ac:dyDescent="0.4">
      <c r="A2311" s="87">
        <v>43899</v>
      </c>
      <c r="B2311">
        <v>82.923621999999995</v>
      </c>
      <c r="C2311" s="31">
        <f t="shared" si="216"/>
        <v>4.9815877555372666E-2</v>
      </c>
      <c r="D2311">
        <v>2746.56</v>
      </c>
      <c r="E2311" s="31">
        <f t="shared" si="217"/>
        <v>4.9396335780030318E-2</v>
      </c>
      <c r="G2311">
        <v>27.77</v>
      </c>
      <c r="H2311" s="35">
        <f t="shared" si="218"/>
        <v>7.5981238746849186E-2</v>
      </c>
      <c r="J2311">
        <v>72.194466000000006</v>
      </c>
      <c r="K2311" s="35">
        <f t="shared" si="219"/>
        <v>3.2364322772329868E-2</v>
      </c>
      <c r="M2311">
        <v>11.17</v>
      </c>
      <c r="N2311" s="35">
        <f t="shared" si="220"/>
        <v>5.1924798567591773E-2</v>
      </c>
      <c r="P2311">
        <v>126.177689</v>
      </c>
      <c r="Q2311" s="35">
        <f t="shared" si="221"/>
        <v>1.6159275194840592E-2</v>
      </c>
    </row>
    <row r="2312" spans="1:17" x14ac:dyDescent="0.4">
      <c r="A2312" s="87">
        <v>43900</v>
      </c>
      <c r="B2312">
        <v>87.054535000000001</v>
      </c>
      <c r="C2312" s="31">
        <f t="shared" si="216"/>
        <v>-4.8697715747950385E-2</v>
      </c>
      <c r="D2312">
        <v>2882.23</v>
      </c>
      <c r="E2312" s="31">
        <f t="shared" si="217"/>
        <v>-4.8868410917935041E-2</v>
      </c>
      <c r="G2312">
        <v>29.879999000000002</v>
      </c>
      <c r="H2312" s="35">
        <f t="shared" si="218"/>
        <v>-6.593035695884733E-2</v>
      </c>
      <c r="J2312">
        <v>74.530991</v>
      </c>
      <c r="K2312" s="35">
        <f t="shared" si="219"/>
        <v>-8.2359216181628309E-2</v>
      </c>
      <c r="M2312">
        <v>11.75</v>
      </c>
      <c r="N2312" s="35">
        <f t="shared" si="220"/>
        <v>-3.1489361702127593E-2</v>
      </c>
      <c r="P2312">
        <v>128.21662900000001</v>
      </c>
      <c r="Q2312" s="35">
        <f t="shared" si="221"/>
        <v>-0.13571087569304299</v>
      </c>
    </row>
    <row r="2313" spans="1:17" x14ac:dyDescent="0.4">
      <c r="A2313" s="87">
        <v>43901</v>
      </c>
      <c r="B2313">
        <v>82.815178000000003</v>
      </c>
      <c r="C2313" s="31">
        <f t="shared" si="216"/>
        <v>-0.11666679023499779</v>
      </c>
      <c r="D2313">
        <v>2741.38</v>
      </c>
      <c r="E2313" s="31">
        <f t="shared" si="217"/>
        <v>-9.5112680474797442E-2</v>
      </c>
      <c r="G2313">
        <v>27.91</v>
      </c>
      <c r="H2313" s="35">
        <f t="shared" si="218"/>
        <v>-8.5274059476890054E-2</v>
      </c>
      <c r="J2313">
        <v>68.392677000000006</v>
      </c>
      <c r="K2313" s="35">
        <f t="shared" si="219"/>
        <v>-6.9484617483243166E-2</v>
      </c>
      <c r="M2313">
        <v>11.38</v>
      </c>
      <c r="N2313" s="35">
        <f t="shared" si="220"/>
        <v>-0.1485061511423551</v>
      </c>
      <c r="P2313">
        <v>110.816238</v>
      </c>
      <c r="Q2313" s="35">
        <f t="shared" si="221"/>
        <v>-0.14299754517925437</v>
      </c>
    </row>
    <row r="2314" spans="1:17" x14ac:dyDescent="0.4">
      <c r="A2314" s="87">
        <v>43902</v>
      </c>
      <c r="B2314">
        <v>73.153396999999998</v>
      </c>
      <c r="C2314" s="31">
        <f t="shared" si="216"/>
        <v>1.859848012252931E-2</v>
      </c>
      <c r="D2314">
        <v>2480.64</v>
      </c>
      <c r="E2314" s="31">
        <f t="shared" si="217"/>
        <v>9.2871194530443804E-2</v>
      </c>
      <c r="G2314">
        <v>25.530000999999999</v>
      </c>
      <c r="H2314" s="35">
        <f t="shared" si="218"/>
        <v>3.5252603397861251E-2</v>
      </c>
      <c r="J2314">
        <v>63.640438000000003</v>
      </c>
      <c r="K2314" s="35">
        <f t="shared" si="219"/>
        <v>9.2563740683242815E-2</v>
      </c>
      <c r="M2314">
        <v>9.69</v>
      </c>
      <c r="N2314" s="35">
        <f t="shared" si="220"/>
        <v>0.11558307533539743</v>
      </c>
      <c r="P2314">
        <v>94.969787999999994</v>
      </c>
      <c r="Q2314" s="35">
        <f t="shared" si="221"/>
        <v>1.4069937694290735E-2</v>
      </c>
    </row>
    <row r="2315" spans="1:17" x14ac:dyDescent="0.4">
      <c r="A2315" s="87">
        <v>43903</v>
      </c>
      <c r="B2315">
        <v>74.513938999999993</v>
      </c>
      <c r="C2315" s="31">
        <f t="shared" si="216"/>
        <v>-0.11630069643748127</v>
      </c>
      <c r="D2315">
        <v>2711.02</v>
      </c>
      <c r="E2315" s="31">
        <f t="shared" si="217"/>
        <v>-0.11984050283657069</v>
      </c>
      <c r="G2315">
        <v>26.43</v>
      </c>
      <c r="H2315" s="35">
        <f t="shared" si="218"/>
        <v>-0.19750287552024215</v>
      </c>
      <c r="J2315">
        <v>69.531234999999995</v>
      </c>
      <c r="K2315" s="35">
        <f t="shared" si="219"/>
        <v>-0.14680338987219194</v>
      </c>
      <c r="M2315">
        <v>10.81</v>
      </c>
      <c r="N2315" s="35">
        <f t="shared" si="220"/>
        <v>-0.14893617021276606</v>
      </c>
      <c r="P2315">
        <v>96.306006999999994</v>
      </c>
      <c r="Q2315" s="35">
        <f t="shared" si="221"/>
        <v>-2.9599254385035328E-2</v>
      </c>
    </row>
    <row r="2316" spans="1:17" x14ac:dyDescent="0.4">
      <c r="A2316" s="87">
        <v>43906</v>
      </c>
      <c r="B2316">
        <v>65.847915999999998</v>
      </c>
      <c r="C2316" s="31">
        <f t="shared" si="216"/>
        <v>4.5665423944472323E-2</v>
      </c>
      <c r="D2316">
        <v>2386.13</v>
      </c>
      <c r="E2316" s="31">
        <f t="shared" si="217"/>
        <v>5.9954822243549151E-2</v>
      </c>
      <c r="G2316">
        <v>21.209999</v>
      </c>
      <c r="H2316" s="35">
        <f t="shared" si="218"/>
        <v>-2.8288450178616198E-2</v>
      </c>
      <c r="J2316">
        <v>59.323813999999999</v>
      </c>
      <c r="K2316" s="35">
        <f t="shared" si="219"/>
        <v>7.1762243742454403E-3</v>
      </c>
      <c r="M2316">
        <v>9.1999999999999993</v>
      </c>
      <c r="N2316" s="35">
        <f t="shared" si="220"/>
        <v>7.2826086956521735E-2</v>
      </c>
      <c r="P2316">
        <v>93.455421000000001</v>
      </c>
      <c r="Q2316" s="35">
        <f t="shared" si="221"/>
        <v>8.2609119057951083E-3</v>
      </c>
    </row>
    <row r="2317" spans="1:17" x14ac:dyDescent="0.4">
      <c r="A2317" s="87">
        <v>43907</v>
      </c>
      <c r="B2317">
        <v>68.854889</v>
      </c>
      <c r="C2317" s="31">
        <f t="shared" si="216"/>
        <v>-2.5772897549802214E-2</v>
      </c>
      <c r="D2317">
        <v>2529.19</v>
      </c>
      <c r="E2317" s="31">
        <f t="shared" si="217"/>
        <v>-5.1830823307066745E-2</v>
      </c>
      <c r="G2317">
        <v>20.610001</v>
      </c>
      <c r="H2317" s="35">
        <f t="shared" si="218"/>
        <v>1.9407568199534837E-3</v>
      </c>
      <c r="J2317">
        <v>59.749535000000002</v>
      </c>
      <c r="K2317" s="35">
        <f t="shared" si="219"/>
        <v>-2.4357879939986213E-2</v>
      </c>
      <c r="M2317">
        <v>9.8699999999999992</v>
      </c>
      <c r="N2317" s="35">
        <f t="shared" si="220"/>
        <v>-0.13373860182370806</v>
      </c>
      <c r="P2317">
        <v>94.227447999999995</v>
      </c>
      <c r="Q2317" s="35">
        <f t="shared" si="221"/>
        <v>-5.3676429823292994E-2</v>
      </c>
    </row>
    <row r="2318" spans="1:17" x14ac:dyDescent="0.4">
      <c r="A2318" s="87">
        <v>43908</v>
      </c>
      <c r="B2318">
        <v>67.080298999999997</v>
      </c>
      <c r="C2318" s="31">
        <f t="shared" si="216"/>
        <v>3.3803486773367024E-2</v>
      </c>
      <c r="D2318">
        <v>2398.1</v>
      </c>
      <c r="E2318" s="31">
        <f t="shared" si="217"/>
        <v>4.7078937492181158E-3</v>
      </c>
      <c r="G2318">
        <v>20.65</v>
      </c>
      <c r="H2318" s="35">
        <f t="shared" si="218"/>
        <v>1.9854673123486814E-2</v>
      </c>
      <c r="J2318">
        <v>58.294162999999998</v>
      </c>
      <c r="K2318" s="35">
        <f t="shared" si="219"/>
        <v>7.7615523873290723E-2</v>
      </c>
      <c r="M2318">
        <v>8.5500000000000007</v>
      </c>
      <c r="N2318" s="35">
        <f t="shared" si="220"/>
        <v>5.9649122807017514E-2</v>
      </c>
      <c r="P2318">
        <v>89.169655000000006</v>
      </c>
      <c r="Q2318" s="35">
        <f t="shared" si="221"/>
        <v>4.7952086390824267E-2</v>
      </c>
    </row>
    <row r="2319" spans="1:17" x14ac:dyDescent="0.4">
      <c r="A2319" s="87">
        <v>43909</v>
      </c>
      <c r="B2319">
        <v>69.347847000000002</v>
      </c>
      <c r="C2319" s="31">
        <f t="shared" si="216"/>
        <v>-4.1086149365242797E-2</v>
      </c>
      <c r="D2319">
        <v>2409.39</v>
      </c>
      <c r="E2319" s="31">
        <f t="shared" si="217"/>
        <v>-4.3359522534749381E-2</v>
      </c>
      <c r="G2319">
        <v>21.059999000000001</v>
      </c>
      <c r="H2319" s="35">
        <f t="shared" si="218"/>
        <v>2.374264120335391E-3</v>
      </c>
      <c r="J2319">
        <v>62.818694999999998</v>
      </c>
      <c r="K2319" s="35">
        <f t="shared" si="219"/>
        <v>-4.8857430101023218E-2</v>
      </c>
      <c r="M2319">
        <v>9.06</v>
      </c>
      <c r="N2319" s="35">
        <f t="shared" si="220"/>
        <v>-9.823399558498902E-2</v>
      </c>
      <c r="P2319">
        <v>93.445526000000001</v>
      </c>
      <c r="Q2319" s="35">
        <f t="shared" si="221"/>
        <v>2.7221709897593128E-2</v>
      </c>
    </row>
    <row r="2320" spans="1:17" x14ac:dyDescent="0.4">
      <c r="A2320" s="87">
        <v>43910</v>
      </c>
      <c r="B2320">
        <v>66.498610999999997</v>
      </c>
      <c r="C2320" s="31">
        <f t="shared" si="216"/>
        <v>-6.8939951241989039E-2</v>
      </c>
      <c r="D2320">
        <v>2304.92</v>
      </c>
      <c r="E2320" s="31">
        <f t="shared" si="217"/>
        <v>-2.929385835517067E-2</v>
      </c>
      <c r="G2320">
        <v>21.110001</v>
      </c>
      <c r="H2320" s="35">
        <f t="shared" si="218"/>
        <v>-2.1316957777500832E-2</v>
      </c>
      <c r="J2320">
        <v>59.749535000000002</v>
      </c>
      <c r="K2320" s="35">
        <f t="shared" si="219"/>
        <v>-6.8268363929526815E-2</v>
      </c>
      <c r="M2320">
        <v>8.17</v>
      </c>
      <c r="N2320" s="35">
        <f t="shared" si="220"/>
        <v>-1.346389228886162E-2</v>
      </c>
      <c r="P2320">
        <v>95.989272999999997</v>
      </c>
      <c r="Q2320" s="35">
        <f t="shared" si="221"/>
        <v>-2.5778297122846378E-3</v>
      </c>
    </row>
    <row r="2321" spans="1:17" x14ac:dyDescent="0.4">
      <c r="A2321" s="87">
        <v>43913</v>
      </c>
      <c r="B2321">
        <v>61.914200000000001</v>
      </c>
      <c r="C2321" s="31">
        <f t="shared" si="216"/>
        <v>0.15175155295554169</v>
      </c>
      <c r="D2321">
        <v>2237.4</v>
      </c>
      <c r="E2321" s="31">
        <f t="shared" si="217"/>
        <v>9.3827657101993311E-2</v>
      </c>
      <c r="G2321">
        <v>20.66</v>
      </c>
      <c r="H2321" s="35">
        <f t="shared" si="218"/>
        <v>0.12729917715392061</v>
      </c>
      <c r="J2321">
        <v>55.670532000000001</v>
      </c>
      <c r="K2321" s="35">
        <f t="shared" si="219"/>
        <v>0.12057610658364105</v>
      </c>
      <c r="M2321">
        <v>8.06</v>
      </c>
      <c r="N2321" s="35">
        <f t="shared" si="220"/>
        <v>0.13523573200992553</v>
      </c>
      <c r="P2321">
        <v>95.741828999999996</v>
      </c>
      <c r="Q2321" s="35">
        <f t="shared" si="221"/>
        <v>9.1181629713800547E-2</v>
      </c>
    </row>
    <row r="2322" spans="1:17" x14ac:dyDescent="0.4">
      <c r="A2322" s="87">
        <v>43914</v>
      </c>
      <c r="B2322">
        <v>71.309775999999999</v>
      </c>
      <c r="C2322" s="31">
        <f t="shared" si="216"/>
        <v>9.2354588240467925E-2</v>
      </c>
      <c r="D2322">
        <v>2447.33</v>
      </c>
      <c r="E2322" s="31">
        <f t="shared" si="217"/>
        <v>1.1535019797084994E-2</v>
      </c>
      <c r="G2322">
        <v>23.290001</v>
      </c>
      <c r="H2322" s="35">
        <f t="shared" si="218"/>
        <v>5.6247271092860894E-2</v>
      </c>
      <c r="J2322">
        <v>62.383068000000002</v>
      </c>
      <c r="K2322" s="35">
        <f t="shared" si="219"/>
        <v>2.3488408745783316E-2</v>
      </c>
      <c r="M2322">
        <v>9.15</v>
      </c>
      <c r="N2322" s="35">
        <f t="shared" si="220"/>
        <v>1.53005464480873E-2</v>
      </c>
      <c r="P2322">
        <v>104.47172500000001</v>
      </c>
      <c r="Q2322" s="35">
        <f t="shared" si="221"/>
        <v>8.4793919120221217E-2</v>
      </c>
    </row>
    <row r="2323" spans="1:17" x14ac:dyDescent="0.4">
      <c r="A2323" s="87">
        <v>43915</v>
      </c>
      <c r="B2323">
        <v>77.895561000000001</v>
      </c>
      <c r="C2323" s="31">
        <f t="shared" si="216"/>
        <v>6.6953571333801615E-2</v>
      </c>
      <c r="D2323">
        <v>2475.56</v>
      </c>
      <c r="E2323" s="31">
        <f t="shared" si="217"/>
        <v>6.2414160836336108E-2</v>
      </c>
      <c r="G2323">
        <v>24.6</v>
      </c>
      <c r="H2323" s="35">
        <f t="shared" si="218"/>
        <v>8.5365894308943036E-2</v>
      </c>
      <c r="J2323">
        <v>63.848346999999997</v>
      </c>
      <c r="K2323" s="35">
        <f t="shared" si="219"/>
        <v>9.3192686726878068E-2</v>
      </c>
      <c r="M2323">
        <v>9.2899999999999991</v>
      </c>
      <c r="N2323" s="35">
        <f t="shared" si="220"/>
        <v>6.4585575888051833E-2</v>
      </c>
      <c r="P2323">
        <v>113.330292</v>
      </c>
      <c r="Q2323" s="35">
        <f t="shared" si="221"/>
        <v>4.1135339173042955E-2</v>
      </c>
    </row>
    <row r="2324" spans="1:17" x14ac:dyDescent="0.4">
      <c r="A2324" s="87">
        <v>43916</v>
      </c>
      <c r="B2324">
        <v>83.110946999999996</v>
      </c>
      <c r="C2324" s="31">
        <f t="shared" si="216"/>
        <v>-1.2692684153869659E-2</v>
      </c>
      <c r="D2324">
        <v>2630.07</v>
      </c>
      <c r="E2324" s="31">
        <f t="shared" si="217"/>
        <v>-3.3687316307170666E-2</v>
      </c>
      <c r="G2324">
        <v>26.700001</v>
      </c>
      <c r="H2324" s="35">
        <f t="shared" si="218"/>
        <v>-7.1161120930295113E-2</v>
      </c>
      <c r="J2324">
        <v>69.798546000000002</v>
      </c>
      <c r="K2324" s="35">
        <f t="shared" si="219"/>
        <v>-3.9149010353310289E-2</v>
      </c>
      <c r="M2324">
        <v>9.89</v>
      </c>
      <c r="N2324" s="35">
        <f t="shared" si="220"/>
        <v>-4.5500505561173007E-2</v>
      </c>
      <c r="P2324">
        <v>117.992172</v>
      </c>
      <c r="Q2324" s="35">
        <f t="shared" si="221"/>
        <v>-3.7580687979877112E-2</v>
      </c>
    </row>
    <row r="2325" spans="1:17" x14ac:dyDescent="0.4">
      <c r="A2325" s="87">
        <v>43917</v>
      </c>
      <c r="B2325">
        <v>82.056045999999995</v>
      </c>
      <c r="C2325" s="31">
        <f t="shared" si="216"/>
        <v>2.5831844249477959E-2</v>
      </c>
      <c r="D2325">
        <v>2541.4699999999998</v>
      </c>
      <c r="E2325" s="31">
        <f t="shared" si="217"/>
        <v>3.3516035994916447E-2</v>
      </c>
      <c r="G2325">
        <v>24.799999</v>
      </c>
      <c r="H2325" s="35">
        <f t="shared" si="218"/>
        <v>-1.0483790745314123E-2</v>
      </c>
      <c r="J2325">
        <v>67.066001999999997</v>
      </c>
      <c r="K2325" s="35">
        <f t="shared" si="219"/>
        <v>4.6944217727485957E-2</v>
      </c>
      <c r="M2325">
        <v>9.44</v>
      </c>
      <c r="N2325" s="35">
        <f t="shared" si="220"/>
        <v>1.3771186440678049E-2</v>
      </c>
      <c r="P2325">
        <v>113.557945</v>
      </c>
      <c r="Q2325" s="35">
        <f t="shared" si="221"/>
        <v>2.5275730377121329E-3</v>
      </c>
    </row>
    <row r="2326" spans="1:17" x14ac:dyDescent="0.4">
      <c r="A2326" s="87">
        <v>43920</v>
      </c>
      <c r="B2326">
        <v>84.175704999999994</v>
      </c>
      <c r="C2326" s="31">
        <f t="shared" si="216"/>
        <v>-3.0920477589109506E-2</v>
      </c>
      <c r="D2326">
        <v>2626.65</v>
      </c>
      <c r="E2326" s="31">
        <f t="shared" si="217"/>
        <v>-1.6012791959339821E-2</v>
      </c>
      <c r="G2326">
        <v>24.540001</v>
      </c>
      <c r="H2326" s="35">
        <f t="shared" si="218"/>
        <v>-3.2599876422172998E-2</v>
      </c>
      <c r="J2326">
        <v>70.214363000000006</v>
      </c>
      <c r="K2326" s="35">
        <f t="shared" si="219"/>
        <v>-1.6215343290944748E-2</v>
      </c>
      <c r="M2326">
        <v>9.57</v>
      </c>
      <c r="N2326" s="35">
        <f t="shared" si="220"/>
        <v>-3.7617554858934109E-2</v>
      </c>
      <c r="P2326">
        <v>113.844971</v>
      </c>
      <c r="Q2326" s="35">
        <f t="shared" si="221"/>
        <v>-3.0864130133600766E-2</v>
      </c>
    </row>
    <row r="2327" spans="1:17" x14ac:dyDescent="0.4">
      <c r="A2327" s="87">
        <v>43921</v>
      </c>
      <c r="B2327">
        <v>81.572952000000001</v>
      </c>
      <c r="C2327" s="31">
        <f t="shared" si="216"/>
        <v>-4.2422088635458412E-2</v>
      </c>
      <c r="D2327">
        <v>2584.59</v>
      </c>
      <c r="E2327" s="31">
        <f t="shared" si="217"/>
        <v>-4.4142397827121573E-2</v>
      </c>
      <c r="G2327">
        <v>23.74</v>
      </c>
      <c r="H2327" s="35">
        <f t="shared" si="218"/>
        <v>-8.9721946082560997E-2</v>
      </c>
      <c r="J2327">
        <v>69.075812999999997</v>
      </c>
      <c r="K2327" s="35">
        <f t="shared" si="219"/>
        <v>-5.1454812410242613E-2</v>
      </c>
      <c r="M2327">
        <v>9.2100000000000009</v>
      </c>
      <c r="N2327" s="35">
        <f t="shared" si="220"/>
        <v>-0.10314875135722051</v>
      </c>
      <c r="P2327">
        <v>110.331245</v>
      </c>
      <c r="Q2327" s="35">
        <f t="shared" si="221"/>
        <v>-3.310308879411266E-2</v>
      </c>
    </row>
    <row r="2328" spans="1:17" x14ac:dyDescent="0.4">
      <c r="A2328" s="87">
        <v>43922</v>
      </c>
      <c r="B2328">
        <v>78.112457000000006</v>
      </c>
      <c r="C2328" s="31">
        <f t="shared" si="216"/>
        <v>1.1485543208556215E-2</v>
      </c>
      <c r="D2328">
        <v>2470.5</v>
      </c>
      <c r="E2328" s="31">
        <f t="shared" si="217"/>
        <v>2.282938676381303E-2</v>
      </c>
      <c r="G2328">
        <v>21.610001</v>
      </c>
      <c r="H2328" s="35">
        <f t="shared" si="218"/>
        <v>3.794534761937305E-2</v>
      </c>
      <c r="J2328">
        <v>65.521529999999998</v>
      </c>
      <c r="K2328" s="35">
        <f t="shared" si="219"/>
        <v>-4.5331664263640273E-3</v>
      </c>
      <c r="M2328">
        <v>8.26</v>
      </c>
      <c r="N2328" s="35">
        <f t="shared" si="220"/>
        <v>-5.6900726392251785E-2</v>
      </c>
      <c r="P2328">
        <v>106.67894</v>
      </c>
      <c r="Q2328" s="35">
        <f t="shared" si="221"/>
        <v>-1.8370729967882995E-2</v>
      </c>
    </row>
    <row r="2329" spans="1:17" x14ac:dyDescent="0.4">
      <c r="A2329" s="87">
        <v>43923</v>
      </c>
      <c r="B2329">
        <v>79.009620999999996</v>
      </c>
      <c r="C2329" s="31">
        <f t="shared" si="216"/>
        <v>-1.5972181413197742E-2</v>
      </c>
      <c r="D2329">
        <v>2526.9</v>
      </c>
      <c r="E2329" s="31">
        <f t="shared" si="217"/>
        <v>-1.5137124539950137E-2</v>
      </c>
      <c r="G2329">
        <v>22.43</v>
      </c>
      <c r="H2329" s="35">
        <f t="shared" si="218"/>
        <v>-3.5220731163620157E-2</v>
      </c>
      <c r="J2329">
        <v>65.224509999999995</v>
      </c>
      <c r="K2329" s="35">
        <f t="shared" si="219"/>
        <v>-5.46443353886443E-3</v>
      </c>
      <c r="M2329">
        <v>7.79</v>
      </c>
      <c r="N2329" s="35">
        <f t="shared" si="220"/>
        <v>5.5198973042362078E-2</v>
      </c>
      <c r="P2329">
        <v>104.71917000000001</v>
      </c>
      <c r="Q2329" s="35">
        <f t="shared" si="221"/>
        <v>-3.7334644650067465E-2</v>
      </c>
    </row>
    <row r="2330" spans="1:17" x14ac:dyDescent="0.4">
      <c r="A2330" s="87">
        <v>43924</v>
      </c>
      <c r="B2330">
        <v>77.747664999999998</v>
      </c>
      <c r="C2330" s="31">
        <f t="shared" si="216"/>
        <v>7.3167650758386132E-2</v>
      </c>
      <c r="D2330">
        <v>2488.65</v>
      </c>
      <c r="E2330" s="31">
        <f t="shared" si="217"/>
        <v>7.0331304120707913E-2</v>
      </c>
      <c r="G2330">
        <v>21.639999</v>
      </c>
      <c r="H2330" s="35">
        <f t="shared" si="218"/>
        <v>9.5194181848160017E-2</v>
      </c>
      <c r="J2330">
        <v>64.868094999999997</v>
      </c>
      <c r="K2330" s="35">
        <f t="shared" si="219"/>
        <v>6.532363868555105E-2</v>
      </c>
      <c r="M2330">
        <v>8.2200000000000006</v>
      </c>
      <c r="N2330" s="35">
        <f t="shared" si="220"/>
        <v>9.36739659367396E-2</v>
      </c>
      <c r="P2330">
        <v>100.809517</v>
      </c>
      <c r="Q2330" s="35">
        <f t="shared" si="221"/>
        <v>7.118310069871675E-2</v>
      </c>
    </row>
    <row r="2331" spans="1:17" x14ac:dyDescent="0.4">
      <c r="A2331" s="87">
        <v>43927</v>
      </c>
      <c r="B2331">
        <v>83.436278999999999</v>
      </c>
      <c r="C2331" s="31">
        <f t="shared" si="216"/>
        <v>-5.5534116040817753E-3</v>
      </c>
      <c r="D2331">
        <v>2663.68</v>
      </c>
      <c r="E2331" s="31">
        <f t="shared" si="217"/>
        <v>-1.6030454108601567E-3</v>
      </c>
      <c r="G2331">
        <v>23.700001</v>
      </c>
      <c r="H2331" s="35">
        <f t="shared" si="218"/>
        <v>2.3628648792040189E-2</v>
      </c>
      <c r="J2331">
        <v>69.105514999999997</v>
      </c>
      <c r="K2331" s="35">
        <f t="shared" si="219"/>
        <v>3.1518468533227782E-2</v>
      </c>
      <c r="M2331">
        <v>8.99</v>
      </c>
      <c r="N2331" s="35">
        <f t="shared" si="220"/>
        <v>5.8954393770856435E-2</v>
      </c>
      <c r="P2331">
        <v>107.985451</v>
      </c>
      <c r="Q2331" s="35">
        <f t="shared" si="221"/>
        <v>3.2539013056490346E-2</v>
      </c>
    </row>
    <row r="2332" spans="1:17" x14ac:dyDescent="0.4">
      <c r="A2332" s="87">
        <v>43928</v>
      </c>
      <c r="B2332">
        <v>82.972922999999994</v>
      </c>
      <c r="C2332" s="31">
        <f t="shared" si="216"/>
        <v>1.3545587637065719E-2</v>
      </c>
      <c r="D2332">
        <v>2659.41</v>
      </c>
      <c r="E2332" s="31">
        <f t="shared" si="217"/>
        <v>3.4056426049386961E-2</v>
      </c>
      <c r="G2332">
        <v>24.26</v>
      </c>
      <c r="H2332" s="35">
        <f t="shared" si="218"/>
        <v>6.0593569661995E-2</v>
      </c>
      <c r="J2332">
        <v>71.283614999999998</v>
      </c>
      <c r="K2332" s="35">
        <f t="shared" si="219"/>
        <v>4.8612433586597559E-3</v>
      </c>
      <c r="M2332">
        <v>9.52</v>
      </c>
      <c r="N2332" s="35">
        <f t="shared" si="220"/>
        <v>2.4159663865546264E-2</v>
      </c>
      <c r="P2332">
        <v>111.499191</v>
      </c>
      <c r="Q2332" s="35">
        <f t="shared" si="221"/>
        <v>4.6160639856122336E-2</v>
      </c>
    </row>
    <row r="2333" spans="1:17" x14ac:dyDescent="0.4">
      <c r="A2333" s="87">
        <v>43929</v>
      </c>
      <c r="B2333">
        <v>84.09684</v>
      </c>
      <c r="C2333" s="31">
        <f t="shared" si="216"/>
        <v>1.7467707466772883E-2</v>
      </c>
      <c r="D2333">
        <v>2749.98</v>
      </c>
      <c r="E2333" s="31">
        <f t="shared" si="217"/>
        <v>1.4487378090022526E-2</v>
      </c>
      <c r="G2333">
        <v>25.73</v>
      </c>
      <c r="H2333" s="35">
        <f t="shared" si="218"/>
        <v>2.6039642440730593E-2</v>
      </c>
      <c r="J2333">
        <v>71.630142000000006</v>
      </c>
      <c r="K2333" s="35">
        <f t="shared" si="219"/>
        <v>3.9530048676994049E-2</v>
      </c>
      <c r="M2333">
        <v>9.75</v>
      </c>
      <c r="N2333" s="35">
        <f t="shared" si="220"/>
        <v>6.9743589743589712E-2</v>
      </c>
      <c r="P2333">
        <v>116.64606499999999</v>
      </c>
      <c r="Q2333" s="35">
        <f t="shared" si="221"/>
        <v>5.4136648330143054E-2</v>
      </c>
    </row>
    <row r="2334" spans="1:17" x14ac:dyDescent="0.4">
      <c r="A2334" s="87">
        <v>43930</v>
      </c>
      <c r="B2334">
        <v>85.565819000000005</v>
      </c>
      <c r="C2334" s="31">
        <f t="shared" si="216"/>
        <v>-2.6846409312111082E-2</v>
      </c>
      <c r="D2334">
        <v>2789.82</v>
      </c>
      <c r="E2334" s="31">
        <f t="shared" si="217"/>
        <v>-1.0104594561656327E-2</v>
      </c>
      <c r="G2334">
        <v>26.4</v>
      </c>
      <c r="H2334" s="35">
        <f t="shared" si="218"/>
        <v>-3.8257613636363604E-2</v>
      </c>
      <c r="J2334">
        <v>74.461685000000003</v>
      </c>
      <c r="K2334" s="35">
        <f t="shared" si="219"/>
        <v>-4.0685998443360571E-2</v>
      </c>
      <c r="M2334">
        <v>10.43</v>
      </c>
      <c r="N2334" s="35">
        <f t="shared" si="220"/>
        <v>-5.9443911792905008E-2</v>
      </c>
      <c r="P2334">
        <v>122.960892</v>
      </c>
      <c r="Q2334" s="35">
        <f t="shared" si="221"/>
        <v>-2.1250960020686948E-2</v>
      </c>
    </row>
    <row r="2335" spans="1:17" x14ac:dyDescent="0.4">
      <c r="A2335" s="87">
        <v>43934</v>
      </c>
      <c r="B2335">
        <v>83.268683999999993</v>
      </c>
      <c r="C2335" s="31">
        <f t="shared" si="216"/>
        <v>3.563818782100605E-2</v>
      </c>
      <c r="D2335">
        <v>2761.63</v>
      </c>
      <c r="E2335" s="31">
        <f t="shared" si="217"/>
        <v>3.0572524197665811E-2</v>
      </c>
      <c r="G2335">
        <v>25.389999</v>
      </c>
      <c r="H2335" s="35">
        <f t="shared" si="218"/>
        <v>5.1988974083850899E-2</v>
      </c>
      <c r="J2335">
        <v>71.432136999999997</v>
      </c>
      <c r="K2335" s="35">
        <f t="shared" si="219"/>
        <v>3.2570970122313525E-2</v>
      </c>
      <c r="M2335">
        <v>9.81</v>
      </c>
      <c r="N2335" s="35">
        <f t="shared" si="220"/>
        <v>2.0387359836901049E-2</v>
      </c>
      <c r="P2335">
        <v>120.347855</v>
      </c>
      <c r="Q2335" s="35">
        <f t="shared" si="221"/>
        <v>2.5248825581478042E-2</v>
      </c>
    </row>
    <row r="2336" spans="1:17" x14ac:dyDescent="0.4">
      <c r="A2336" s="87">
        <v>43935</v>
      </c>
      <c r="B2336">
        <v>86.236228999999994</v>
      </c>
      <c r="C2336" s="31">
        <f t="shared" si="216"/>
        <v>-2.7780910967245505E-2</v>
      </c>
      <c r="D2336">
        <v>2846.06</v>
      </c>
      <c r="E2336" s="31">
        <f t="shared" si="217"/>
        <v>-2.2030456139364531E-2</v>
      </c>
      <c r="G2336">
        <v>26.709999</v>
      </c>
      <c r="H2336" s="35">
        <f t="shared" si="218"/>
        <v>-6.4395322515736569E-2</v>
      </c>
      <c r="J2336">
        <v>73.758751000000004</v>
      </c>
      <c r="K2336" s="35">
        <f t="shared" si="219"/>
        <v>-4.8456379094597248E-2</v>
      </c>
      <c r="M2336">
        <v>10.01</v>
      </c>
      <c r="N2336" s="35">
        <f t="shared" si="220"/>
        <v>-4.0959040959040974E-2</v>
      </c>
      <c r="P2336">
        <v>123.38649700000001</v>
      </c>
      <c r="Q2336" s="35">
        <f t="shared" si="221"/>
        <v>-5.9441706980302739E-2</v>
      </c>
    </row>
    <row r="2337" spans="1:17" x14ac:dyDescent="0.4">
      <c r="A2337" s="87">
        <v>43936</v>
      </c>
      <c r="B2337">
        <v>83.840508</v>
      </c>
      <c r="C2337" s="31">
        <f t="shared" si="216"/>
        <v>1.4816525205214702E-2</v>
      </c>
      <c r="D2337">
        <v>2783.36</v>
      </c>
      <c r="E2337" s="31">
        <f t="shared" si="217"/>
        <v>5.8167107381007326E-3</v>
      </c>
      <c r="G2337">
        <v>24.99</v>
      </c>
      <c r="H2337" s="35">
        <f t="shared" si="218"/>
        <v>-9.6038415366145845E-3</v>
      </c>
      <c r="J2337">
        <v>70.184669</v>
      </c>
      <c r="K2337" s="35">
        <f t="shared" si="219"/>
        <v>-1.2695507618621722E-3</v>
      </c>
      <c r="M2337">
        <v>9.6</v>
      </c>
      <c r="N2337" s="35">
        <f t="shared" si="220"/>
        <v>-2.7083333333333313E-2</v>
      </c>
      <c r="P2337">
        <v>116.052193</v>
      </c>
      <c r="Q2337" s="35">
        <f t="shared" si="221"/>
        <v>-1.7739897427013786E-2</v>
      </c>
    </row>
    <row r="2338" spans="1:17" x14ac:dyDescent="0.4">
      <c r="A2338" s="87">
        <v>43937</v>
      </c>
      <c r="B2338">
        <v>85.082733000000005</v>
      </c>
      <c r="C2338" s="31">
        <f t="shared" si="216"/>
        <v>4.1830931782597974E-2</v>
      </c>
      <c r="D2338">
        <v>2799.55</v>
      </c>
      <c r="E2338" s="31">
        <f t="shared" si="217"/>
        <v>2.6793591827257865E-2</v>
      </c>
      <c r="G2338">
        <v>24.75</v>
      </c>
      <c r="H2338" s="35">
        <f t="shared" si="218"/>
        <v>6.7878787878787872E-2</v>
      </c>
      <c r="J2338">
        <v>70.095566000000005</v>
      </c>
      <c r="K2338" s="35">
        <f t="shared" si="219"/>
        <v>2.3163804683451632E-2</v>
      </c>
      <c r="M2338">
        <v>9.34</v>
      </c>
      <c r="N2338" s="35">
        <f t="shared" si="220"/>
        <v>5.4603854389721602E-2</v>
      </c>
      <c r="P2338">
        <v>113.993439</v>
      </c>
      <c r="Q2338" s="35">
        <f t="shared" si="221"/>
        <v>4.1938045223813336E-2</v>
      </c>
    </row>
    <row r="2339" spans="1:17" x14ac:dyDescent="0.4">
      <c r="A2339" s="87">
        <v>43938</v>
      </c>
      <c r="B2339">
        <v>88.641823000000002</v>
      </c>
      <c r="C2339" s="31">
        <f t="shared" si="216"/>
        <v>-2.2355801504669051E-2</v>
      </c>
      <c r="D2339">
        <v>2874.56</v>
      </c>
      <c r="E2339" s="31">
        <f t="shared" si="217"/>
        <v>-1.7880997439608182E-2</v>
      </c>
      <c r="G2339">
        <v>26.43</v>
      </c>
      <c r="H2339" s="35">
        <f t="shared" si="218"/>
        <v>-5.3348467650397281E-2</v>
      </c>
      <c r="J2339">
        <v>71.719245999999998</v>
      </c>
      <c r="K2339" s="35">
        <f t="shared" si="219"/>
        <v>-3.7824407691068054E-2</v>
      </c>
      <c r="M2339">
        <v>9.85</v>
      </c>
      <c r="N2339" s="35">
        <f t="shared" si="220"/>
        <v>-2.0304568527918711E-2</v>
      </c>
      <c r="P2339">
        <v>118.774101</v>
      </c>
      <c r="Q2339" s="35">
        <f t="shared" si="221"/>
        <v>-4.7500085898355762E-3</v>
      </c>
    </row>
    <row r="2340" spans="1:17" x14ac:dyDescent="0.4">
      <c r="A2340" s="87">
        <v>43941</v>
      </c>
      <c r="B2340">
        <v>86.660163999999995</v>
      </c>
      <c r="C2340" s="31">
        <f t="shared" si="216"/>
        <v>-3.0716662387114676E-2</v>
      </c>
      <c r="D2340">
        <v>2823.16</v>
      </c>
      <c r="E2340" s="31">
        <f t="shared" si="217"/>
        <v>-3.067484662576684E-2</v>
      </c>
      <c r="G2340">
        <v>25.02</v>
      </c>
      <c r="H2340" s="35">
        <f t="shared" si="218"/>
        <v>-2.1582733812949607E-2</v>
      </c>
      <c r="J2340">
        <v>69.006507999999997</v>
      </c>
      <c r="K2340" s="35">
        <f t="shared" si="219"/>
        <v>-5.3658446243939763E-2</v>
      </c>
      <c r="M2340">
        <v>9.65</v>
      </c>
      <c r="N2340" s="35">
        <f t="shared" si="220"/>
        <v>-1.1398963730570073E-2</v>
      </c>
      <c r="P2340">
        <v>118.209923</v>
      </c>
      <c r="Q2340" s="35">
        <f t="shared" si="221"/>
        <v>-3.4246008264466984E-2</v>
      </c>
    </row>
    <row r="2341" spans="1:17" x14ac:dyDescent="0.4">
      <c r="A2341" s="87">
        <v>43942</v>
      </c>
      <c r="B2341">
        <v>83.998253000000005</v>
      </c>
      <c r="C2341" s="31">
        <f t="shared" si="216"/>
        <v>4.1901228588646859E-2</v>
      </c>
      <c r="D2341">
        <v>2736.56</v>
      </c>
      <c r="E2341" s="31">
        <f t="shared" si="217"/>
        <v>2.2930248194813926E-2</v>
      </c>
      <c r="G2341">
        <v>24.48</v>
      </c>
      <c r="H2341" s="35">
        <f t="shared" si="218"/>
        <v>2.1650326797385665E-2</v>
      </c>
      <c r="J2341">
        <v>65.303725999999997</v>
      </c>
      <c r="K2341" s="35">
        <f t="shared" si="219"/>
        <v>3.8053326390595166E-2</v>
      </c>
      <c r="M2341">
        <v>9.5399999999999991</v>
      </c>
      <c r="N2341" s="35">
        <f t="shared" si="220"/>
        <v>5.241090146750599E-3</v>
      </c>
      <c r="P2341">
        <v>114.161705</v>
      </c>
      <c r="Q2341" s="35">
        <f t="shared" si="221"/>
        <v>-2.5056335660018362E-2</v>
      </c>
    </row>
    <row r="2342" spans="1:17" x14ac:dyDescent="0.4">
      <c r="A2342" s="87">
        <v>43943</v>
      </c>
      <c r="B2342">
        <v>87.517882999999998</v>
      </c>
      <c r="C2342" s="31">
        <f t="shared" si="216"/>
        <v>-1.5996307863159802E-2</v>
      </c>
      <c r="D2342">
        <v>2799.31</v>
      </c>
      <c r="E2342" s="31">
        <f t="shared" si="217"/>
        <v>-5.3941864245109097E-4</v>
      </c>
      <c r="G2342">
        <v>25.01</v>
      </c>
      <c r="H2342" s="35">
        <f t="shared" si="218"/>
        <v>-1.1195521791283532E-2</v>
      </c>
      <c r="J2342">
        <v>67.788749999999993</v>
      </c>
      <c r="K2342" s="35">
        <f t="shared" si="219"/>
        <v>-1.7233936309490886E-2</v>
      </c>
      <c r="M2342">
        <v>9.59</v>
      </c>
      <c r="N2342" s="35">
        <f t="shared" si="220"/>
        <v>2.2940563086548554E-2</v>
      </c>
      <c r="P2342">
        <v>111.301231</v>
      </c>
      <c r="Q2342" s="35">
        <f t="shared" si="221"/>
        <v>-1.2894628272350344E-2</v>
      </c>
    </row>
    <row r="2343" spans="1:17" x14ac:dyDescent="0.4">
      <c r="A2343" s="87">
        <v>43944</v>
      </c>
      <c r="B2343">
        <v>86.117919999999998</v>
      </c>
      <c r="C2343" s="31">
        <f t="shared" si="216"/>
        <v>1.1677186350994148E-2</v>
      </c>
      <c r="D2343">
        <v>2797.8</v>
      </c>
      <c r="E2343" s="31">
        <f t="shared" si="217"/>
        <v>1.3918078490242189E-2</v>
      </c>
      <c r="G2343">
        <v>24.73</v>
      </c>
      <c r="H2343" s="35">
        <f t="shared" si="218"/>
        <v>3.5179943388596889E-2</v>
      </c>
      <c r="J2343">
        <v>66.620482999999993</v>
      </c>
      <c r="K2343" s="35">
        <f t="shared" si="219"/>
        <v>3.6112362019350905E-2</v>
      </c>
      <c r="M2343">
        <v>9.81</v>
      </c>
      <c r="N2343" s="35">
        <f t="shared" si="220"/>
        <v>1.9367991845056012E-2</v>
      </c>
      <c r="P2343">
        <v>109.866043</v>
      </c>
      <c r="Q2343" s="35">
        <f t="shared" si="221"/>
        <v>9.6396208608332135E-3</v>
      </c>
    </row>
    <row r="2344" spans="1:17" x14ac:dyDescent="0.4">
      <c r="A2344" s="87">
        <v>43945</v>
      </c>
      <c r="B2344">
        <v>87.123535000000004</v>
      </c>
      <c r="C2344" s="31">
        <f t="shared" si="216"/>
        <v>1.1316035328456198E-2</v>
      </c>
      <c r="D2344">
        <v>2836.74</v>
      </c>
      <c r="E2344" s="31">
        <f t="shared" si="217"/>
        <v>1.4714073196697703E-2</v>
      </c>
      <c r="G2344">
        <v>25.6</v>
      </c>
      <c r="H2344" s="35">
        <f t="shared" si="218"/>
        <v>3.5156249999999944E-2</v>
      </c>
      <c r="J2344">
        <v>69.026306000000005</v>
      </c>
      <c r="K2344" s="35">
        <f t="shared" si="219"/>
        <v>5.8089520247541514E-2</v>
      </c>
      <c r="M2344">
        <v>10</v>
      </c>
      <c r="N2344" s="35">
        <f t="shared" si="220"/>
        <v>4.3999999999999949E-2</v>
      </c>
      <c r="P2344">
        <v>110.92511</v>
      </c>
      <c r="Q2344" s="35">
        <f t="shared" si="221"/>
        <v>2.6768510754683622E-4</v>
      </c>
    </row>
    <row r="2345" spans="1:17" x14ac:dyDescent="0.4">
      <c r="A2345" s="87">
        <v>43948</v>
      </c>
      <c r="B2345">
        <v>88.109427999999994</v>
      </c>
      <c r="C2345" s="31">
        <f t="shared" si="216"/>
        <v>-6.3778645799402534E-3</v>
      </c>
      <c r="D2345">
        <v>2878.48</v>
      </c>
      <c r="E2345" s="31">
        <f t="shared" si="217"/>
        <v>-5.2423501292349246E-3</v>
      </c>
      <c r="G2345">
        <v>26.5</v>
      </c>
      <c r="H2345" s="35">
        <f t="shared" si="218"/>
        <v>6.1132113207547113E-2</v>
      </c>
      <c r="J2345">
        <v>73.036011000000002</v>
      </c>
      <c r="K2345" s="35">
        <f t="shared" si="219"/>
        <v>2.4400250993992446E-2</v>
      </c>
      <c r="M2345">
        <v>10.44</v>
      </c>
      <c r="N2345" s="35">
        <f t="shared" si="220"/>
        <v>3.7356321839080518E-2</v>
      </c>
      <c r="P2345">
        <v>110.954803</v>
      </c>
      <c r="Q2345" s="35">
        <f t="shared" si="221"/>
        <v>-1.2042777454167488E-2</v>
      </c>
    </row>
    <row r="2346" spans="1:17" x14ac:dyDescent="0.4">
      <c r="A2346" s="87">
        <v>43949</v>
      </c>
      <c r="B2346">
        <v>87.547477999999998</v>
      </c>
      <c r="C2346" s="31">
        <f t="shared" si="216"/>
        <v>-8.2208992930669893E-3</v>
      </c>
      <c r="D2346">
        <v>2863.39</v>
      </c>
      <c r="E2346" s="31">
        <f t="shared" si="217"/>
        <v>2.6583874358714791E-2</v>
      </c>
      <c r="G2346">
        <v>28.120000999999998</v>
      </c>
      <c r="H2346" s="35">
        <f t="shared" si="218"/>
        <v>7.6102379939460285E-2</v>
      </c>
      <c r="J2346">
        <v>74.818107999999995</v>
      </c>
      <c r="K2346" s="35">
        <f t="shared" si="219"/>
        <v>-1.4159099024530152E-2</v>
      </c>
      <c r="M2346">
        <v>10.83</v>
      </c>
      <c r="N2346" s="35">
        <f t="shared" si="220"/>
        <v>3.6934441366573544E-3</v>
      </c>
      <c r="P2346">
        <v>109.618599</v>
      </c>
      <c r="Q2346" s="35">
        <f t="shared" si="221"/>
        <v>4.6049639806106185E-2</v>
      </c>
    </row>
    <row r="2347" spans="1:17" x14ac:dyDescent="0.4">
      <c r="A2347" s="87">
        <v>43950</v>
      </c>
      <c r="B2347">
        <v>86.827759</v>
      </c>
      <c r="C2347" s="31">
        <f t="shared" si="216"/>
        <v>-1.0105547005998416E-2</v>
      </c>
      <c r="D2347">
        <v>2939.51</v>
      </c>
      <c r="E2347" s="31">
        <f t="shared" si="217"/>
        <v>-9.2124197570344641E-3</v>
      </c>
      <c r="G2347">
        <v>30.26</v>
      </c>
      <c r="H2347" s="35">
        <f t="shared" si="218"/>
        <v>-6.8737607402511627E-2</v>
      </c>
      <c r="J2347">
        <v>73.758751000000004</v>
      </c>
      <c r="K2347" s="35">
        <f t="shared" si="219"/>
        <v>-2.1610710300666622E-2</v>
      </c>
      <c r="M2347">
        <v>10.87</v>
      </c>
      <c r="N2347" s="35">
        <f t="shared" si="220"/>
        <v>-4.139834406623729E-2</v>
      </c>
      <c r="P2347">
        <v>114.666496</v>
      </c>
      <c r="Q2347" s="35">
        <f t="shared" si="221"/>
        <v>-1.4242590965716711E-2</v>
      </c>
    </row>
    <row r="2348" spans="1:17" x14ac:dyDescent="0.4">
      <c r="A2348" s="87">
        <v>43951</v>
      </c>
      <c r="B2348">
        <v>85.950316999999998</v>
      </c>
      <c r="C2348" s="31">
        <f t="shared" si="216"/>
        <v>-1.8811553656049983E-2</v>
      </c>
      <c r="D2348">
        <v>2912.43</v>
      </c>
      <c r="E2348" s="31">
        <f t="shared" si="217"/>
        <v>-2.8059043479156512E-2</v>
      </c>
      <c r="G2348">
        <v>28.18</v>
      </c>
      <c r="H2348" s="35">
        <f t="shared" si="218"/>
        <v>-3.1582647267565635E-2</v>
      </c>
      <c r="J2348">
        <v>72.164771999999999</v>
      </c>
      <c r="K2348" s="35">
        <f t="shared" si="219"/>
        <v>-8.0943829490654984E-2</v>
      </c>
      <c r="M2348">
        <v>10.42</v>
      </c>
      <c r="N2348" s="35">
        <f t="shared" si="220"/>
        <v>-5.9500959692898196E-2</v>
      </c>
      <c r="P2348">
        <v>113.033348</v>
      </c>
      <c r="Q2348" s="35">
        <f t="shared" si="221"/>
        <v>-1.7950923651310447E-2</v>
      </c>
    </row>
    <row r="2349" spans="1:17" x14ac:dyDescent="0.4">
      <c r="A2349" s="87">
        <v>43952</v>
      </c>
      <c r="B2349">
        <v>84.333457999999993</v>
      </c>
      <c r="C2349" s="31">
        <f t="shared" si="216"/>
        <v>2.4550872798315159E-3</v>
      </c>
      <c r="D2349">
        <v>2830.71</v>
      </c>
      <c r="E2349" s="31">
        <f t="shared" si="217"/>
        <v>4.2498171836746774E-3</v>
      </c>
      <c r="G2349">
        <v>27.290001</v>
      </c>
      <c r="H2349" s="35">
        <f t="shared" si="218"/>
        <v>-3.737636359925383E-2</v>
      </c>
      <c r="J2349">
        <v>66.323479000000006</v>
      </c>
      <c r="K2349" s="35">
        <f t="shared" si="219"/>
        <v>-1.8659515734993425E-2</v>
      </c>
      <c r="M2349">
        <v>9.8000000000000007</v>
      </c>
      <c r="N2349" s="35">
        <f t="shared" si="220"/>
        <v>-1.122448979591849E-2</v>
      </c>
      <c r="P2349">
        <v>111.004295</v>
      </c>
      <c r="Q2349" s="35">
        <f t="shared" si="221"/>
        <v>-3.4329023034649284E-2</v>
      </c>
    </row>
    <row r="2350" spans="1:17" x14ac:dyDescent="0.4">
      <c r="A2350" s="87">
        <v>43955</v>
      </c>
      <c r="B2350">
        <v>84.540503999999999</v>
      </c>
      <c r="C2350" s="31">
        <f t="shared" si="216"/>
        <v>1.6909563255028563E-2</v>
      </c>
      <c r="D2350">
        <v>2842.74</v>
      </c>
      <c r="E2350" s="31">
        <f t="shared" si="217"/>
        <v>9.0405735311707286E-3</v>
      </c>
      <c r="G2350">
        <v>26.27</v>
      </c>
      <c r="H2350" s="35">
        <f t="shared" si="218"/>
        <v>1.8271792919680261E-2</v>
      </c>
      <c r="J2350">
        <v>65.085915</v>
      </c>
      <c r="K2350" s="35">
        <f t="shared" si="219"/>
        <v>-6.3888630896561582E-3</v>
      </c>
      <c r="M2350">
        <v>9.69</v>
      </c>
      <c r="N2350" s="35">
        <f t="shared" si="220"/>
        <v>-3.1991744066047344E-2</v>
      </c>
      <c r="P2350">
        <v>107.19362599999999</v>
      </c>
      <c r="Q2350" s="35">
        <f t="shared" si="221"/>
        <v>-5.5401801595926087E-3</v>
      </c>
    </row>
    <row r="2351" spans="1:17" x14ac:dyDescent="0.4">
      <c r="A2351" s="87">
        <v>43956</v>
      </c>
      <c r="B2351">
        <v>85.970046999999994</v>
      </c>
      <c r="C2351" s="31">
        <f t="shared" si="216"/>
        <v>1.4220196948362858E-2</v>
      </c>
      <c r="D2351">
        <v>2868.44</v>
      </c>
      <c r="E2351" s="31">
        <f t="shared" si="217"/>
        <v>-6.9794034388029665E-3</v>
      </c>
      <c r="G2351">
        <v>26.75</v>
      </c>
      <c r="H2351" s="35">
        <f t="shared" si="218"/>
        <v>-1.8317757009345736E-2</v>
      </c>
      <c r="J2351">
        <v>64.670090000000002</v>
      </c>
      <c r="K2351" s="35">
        <f t="shared" si="219"/>
        <v>-1.4543786779947263E-2</v>
      </c>
      <c r="M2351">
        <v>9.3800000000000008</v>
      </c>
      <c r="N2351" s="35">
        <f t="shared" si="220"/>
        <v>-2.0255863539445765E-2</v>
      </c>
      <c r="P2351">
        <v>106.599754</v>
      </c>
      <c r="Q2351" s="35">
        <f t="shared" si="221"/>
        <v>-4.2711074173774431E-3</v>
      </c>
    </row>
    <row r="2352" spans="1:17" x14ac:dyDescent="0.4">
      <c r="A2352" s="87">
        <v>43957</v>
      </c>
      <c r="B2352">
        <v>87.192558000000005</v>
      </c>
      <c r="C2352" s="31">
        <f t="shared" si="216"/>
        <v>1.3566983549214335E-3</v>
      </c>
      <c r="D2352">
        <v>2848.42</v>
      </c>
      <c r="E2352" s="31">
        <f t="shared" si="217"/>
        <v>1.1504623615899334E-2</v>
      </c>
      <c r="G2352">
        <v>26.26</v>
      </c>
      <c r="H2352" s="35">
        <f t="shared" si="218"/>
        <v>2.2086824067022021E-2</v>
      </c>
      <c r="J2352">
        <v>63.729542000000002</v>
      </c>
      <c r="K2352" s="35">
        <f t="shared" si="219"/>
        <v>1.6311854241789339E-2</v>
      </c>
      <c r="M2352">
        <v>9.19</v>
      </c>
      <c r="N2352" s="35">
        <f t="shared" si="220"/>
        <v>4.57018498367791E-2</v>
      </c>
      <c r="P2352">
        <v>106.14445499999999</v>
      </c>
      <c r="Q2352" s="35">
        <f t="shared" si="221"/>
        <v>5.716156345614104E-2</v>
      </c>
    </row>
    <row r="2353" spans="1:17" x14ac:dyDescent="0.4">
      <c r="A2353" s="87">
        <v>43958</v>
      </c>
      <c r="B2353">
        <v>87.310851999999997</v>
      </c>
      <c r="C2353" s="31">
        <f t="shared" si="216"/>
        <v>2.1454377744475533E-2</v>
      </c>
      <c r="D2353">
        <v>2881.19</v>
      </c>
      <c r="E2353" s="31">
        <f t="shared" si="217"/>
        <v>1.6871501011734777E-2</v>
      </c>
      <c r="G2353">
        <v>26.84</v>
      </c>
      <c r="H2353" s="35">
        <f t="shared" si="218"/>
        <v>4.3219076005961254E-2</v>
      </c>
      <c r="J2353">
        <v>64.769088999999994</v>
      </c>
      <c r="K2353" s="35">
        <f t="shared" si="219"/>
        <v>3.4087510478957112E-2</v>
      </c>
      <c r="M2353">
        <v>9.61</v>
      </c>
      <c r="N2353" s="35">
        <f t="shared" si="220"/>
        <v>3.8501560874089596E-2</v>
      </c>
      <c r="P2353">
        <v>112.211838</v>
      </c>
      <c r="Q2353" s="35">
        <f t="shared" si="221"/>
        <v>-7.6740120770501779E-3</v>
      </c>
    </row>
    <row r="2354" spans="1:17" x14ac:dyDescent="0.4">
      <c r="A2354" s="87">
        <v>43959</v>
      </c>
      <c r="B2354">
        <v>89.184051999999994</v>
      </c>
      <c r="C2354" s="31">
        <f t="shared" si="216"/>
        <v>5.1957495719078322E-3</v>
      </c>
      <c r="D2354">
        <v>2929.8</v>
      </c>
      <c r="E2354" s="31">
        <f t="shared" si="217"/>
        <v>1.3311488838824243E-4</v>
      </c>
      <c r="G2354">
        <v>28</v>
      </c>
      <c r="H2354" s="35">
        <f t="shared" si="218"/>
        <v>-1.4285714285714235E-2</v>
      </c>
      <c r="J2354">
        <v>66.976906</v>
      </c>
      <c r="K2354" s="35">
        <f t="shared" si="219"/>
        <v>-3.192909508241551E-2</v>
      </c>
      <c r="M2354">
        <v>9.98</v>
      </c>
      <c r="N2354" s="35">
        <f t="shared" si="220"/>
        <v>-9.7194388777555166E-2</v>
      </c>
      <c r="P2354">
        <v>111.350723</v>
      </c>
      <c r="Q2354" s="35">
        <f t="shared" si="221"/>
        <v>-1.2533362715570371E-2</v>
      </c>
    </row>
    <row r="2355" spans="1:17" x14ac:dyDescent="0.4">
      <c r="A2355" s="87">
        <v>43962</v>
      </c>
      <c r="B2355">
        <v>89.64743</v>
      </c>
      <c r="C2355" s="31">
        <f t="shared" si="216"/>
        <v>-2.9363239972411945E-2</v>
      </c>
      <c r="D2355">
        <v>2930.19</v>
      </c>
      <c r="E2355" s="31">
        <f t="shared" si="217"/>
        <v>-2.0500377108651713E-2</v>
      </c>
      <c r="G2355">
        <v>27.6</v>
      </c>
      <c r="H2355" s="35">
        <f t="shared" si="218"/>
        <v>-5.905800724637681E-2</v>
      </c>
      <c r="J2355">
        <v>64.838393999999994</v>
      </c>
      <c r="K2355" s="35">
        <f t="shared" si="219"/>
        <v>-4.2907231786154222E-2</v>
      </c>
      <c r="M2355">
        <v>9.01</v>
      </c>
      <c r="N2355" s="35">
        <f t="shared" si="220"/>
        <v>-4.2175360710321755E-2</v>
      </c>
      <c r="P2355">
        <v>109.955124</v>
      </c>
      <c r="Q2355" s="35">
        <f t="shared" si="221"/>
        <v>-2.0884001731469964E-2</v>
      </c>
    </row>
    <row r="2356" spans="1:17" x14ac:dyDescent="0.4">
      <c r="A2356" s="87">
        <v>43963</v>
      </c>
      <c r="B2356">
        <v>87.015090999999998</v>
      </c>
      <c r="C2356" s="31">
        <f t="shared" si="216"/>
        <v>-2.5379735567937337E-2</v>
      </c>
      <c r="D2356">
        <v>2870.12</v>
      </c>
      <c r="E2356" s="31">
        <f t="shared" si="217"/>
        <v>-1.7462684487059735E-2</v>
      </c>
      <c r="G2356">
        <v>25.969999000000001</v>
      </c>
      <c r="H2356" s="35">
        <f t="shared" si="218"/>
        <v>-6.3149752142847709E-2</v>
      </c>
      <c r="J2356">
        <v>62.056358000000003</v>
      </c>
      <c r="K2356" s="35">
        <f t="shared" si="219"/>
        <v>-4.6266766090269112E-2</v>
      </c>
      <c r="M2356">
        <v>8.6300000000000008</v>
      </c>
      <c r="N2356" s="35">
        <f t="shared" si="220"/>
        <v>-9.7334878331402169E-2</v>
      </c>
      <c r="P2356">
        <v>107.658821</v>
      </c>
      <c r="Q2356" s="35">
        <f t="shared" si="221"/>
        <v>-2.0869660090370112E-2</v>
      </c>
    </row>
    <row r="2357" spans="1:17" x14ac:dyDescent="0.4">
      <c r="A2357" s="87">
        <v>43964</v>
      </c>
      <c r="B2357">
        <v>84.806670999999994</v>
      </c>
      <c r="C2357" s="31">
        <f t="shared" si="216"/>
        <v>6.1615082143714828E-3</v>
      </c>
      <c r="D2357">
        <v>2820</v>
      </c>
      <c r="E2357" s="31">
        <f t="shared" si="217"/>
        <v>1.152482269503546E-2</v>
      </c>
      <c r="G2357">
        <v>24.33</v>
      </c>
      <c r="H2357" s="35">
        <f t="shared" si="218"/>
        <v>2.5893916974928138E-2</v>
      </c>
      <c r="J2357">
        <v>59.185211000000002</v>
      </c>
      <c r="K2357" s="35">
        <f t="shared" si="219"/>
        <v>2.7266693363651267E-2</v>
      </c>
      <c r="M2357">
        <v>7.79</v>
      </c>
      <c r="N2357" s="35">
        <f t="shared" si="220"/>
        <v>-1.0269576379974336E-2</v>
      </c>
      <c r="P2357">
        <v>105.412018</v>
      </c>
      <c r="Q2357" s="35">
        <f t="shared" si="221"/>
        <v>-5.6337978464657571E-4</v>
      </c>
    </row>
    <row r="2358" spans="1:17" x14ac:dyDescent="0.4">
      <c r="A2358" s="87">
        <v>43965</v>
      </c>
      <c r="B2358">
        <v>85.329207999999994</v>
      </c>
      <c r="C2358" s="31">
        <f t="shared" si="216"/>
        <v>5.0836637321185537E-3</v>
      </c>
      <c r="D2358">
        <v>2852.5</v>
      </c>
      <c r="E2358" s="31">
        <f t="shared" si="217"/>
        <v>3.9263803680980956E-3</v>
      </c>
      <c r="G2358">
        <v>24.959999</v>
      </c>
      <c r="H2358" s="35">
        <f t="shared" si="218"/>
        <v>-2.0031651443575653E-3</v>
      </c>
      <c r="J2358">
        <v>60.798996000000002</v>
      </c>
      <c r="K2358" s="35">
        <f t="shared" si="219"/>
        <v>2.2309003260514312E-2</v>
      </c>
      <c r="M2358">
        <v>7.71</v>
      </c>
      <c r="N2358" s="35">
        <f t="shared" si="220"/>
        <v>0</v>
      </c>
      <c r="P2358">
        <v>105.352631</v>
      </c>
      <c r="Q2358" s="35">
        <f t="shared" si="221"/>
        <v>2.2359973145805932E-2</v>
      </c>
    </row>
    <row r="2359" spans="1:17" x14ac:dyDescent="0.4">
      <c r="A2359" s="87">
        <v>43966</v>
      </c>
      <c r="B2359">
        <v>85.762992999999994</v>
      </c>
      <c r="C2359" s="31">
        <f t="shared" si="216"/>
        <v>4.6557073865180994E-2</v>
      </c>
      <c r="D2359">
        <v>2863.7</v>
      </c>
      <c r="E2359" s="31">
        <f t="shared" si="217"/>
        <v>3.1501204735132883E-2</v>
      </c>
      <c r="G2359">
        <v>24.91</v>
      </c>
      <c r="H2359" s="35">
        <f t="shared" si="218"/>
        <v>9.6748293857888398E-2</v>
      </c>
      <c r="J2359">
        <v>62.155360999999999</v>
      </c>
      <c r="K2359" s="35">
        <f t="shared" si="219"/>
        <v>6.9130416602358663E-2</v>
      </c>
      <c r="M2359">
        <v>7.71</v>
      </c>
      <c r="N2359" s="35">
        <f t="shared" si="220"/>
        <v>6.744487678339825E-2</v>
      </c>
      <c r="P2359">
        <v>107.708313</v>
      </c>
      <c r="Q2359" s="35">
        <f t="shared" si="221"/>
        <v>8.3991947771013653E-2</v>
      </c>
    </row>
    <row r="2360" spans="1:17" x14ac:dyDescent="0.4">
      <c r="A2360" s="87">
        <v>43969</v>
      </c>
      <c r="B2360">
        <v>89.755866999999995</v>
      </c>
      <c r="C2360" s="31">
        <f t="shared" si="216"/>
        <v>5.1627488596373491E-3</v>
      </c>
      <c r="D2360">
        <v>2953.91</v>
      </c>
      <c r="E2360" s="31">
        <f t="shared" si="217"/>
        <v>-1.0484408800538879E-2</v>
      </c>
      <c r="G2360">
        <v>27.32</v>
      </c>
      <c r="H2360" s="35">
        <f t="shared" si="218"/>
        <v>-2.0131771595900464E-2</v>
      </c>
      <c r="J2360">
        <v>66.452186999999995</v>
      </c>
      <c r="K2360" s="35">
        <f t="shared" si="219"/>
        <v>-8.1943578470939013E-3</v>
      </c>
      <c r="M2360">
        <v>8.23</v>
      </c>
      <c r="N2360" s="35">
        <f t="shared" si="220"/>
        <v>-5.1032806804374338E-2</v>
      </c>
      <c r="P2360">
        <v>116.75494399999999</v>
      </c>
      <c r="Q2360" s="35">
        <f t="shared" si="221"/>
        <v>-3.6453616902081334E-3</v>
      </c>
    </row>
    <row r="2361" spans="1:17" x14ac:dyDescent="0.4">
      <c r="A2361" s="87">
        <v>43970</v>
      </c>
      <c r="B2361">
        <v>90.219254000000006</v>
      </c>
      <c r="C2361" s="31">
        <f t="shared" si="216"/>
        <v>1.5735853900986512E-2</v>
      </c>
      <c r="D2361">
        <v>2922.94</v>
      </c>
      <c r="E2361" s="31">
        <f t="shared" si="217"/>
        <v>1.6651043127809694E-2</v>
      </c>
      <c r="G2361">
        <v>26.77</v>
      </c>
      <c r="H2361" s="35">
        <f t="shared" si="218"/>
        <v>4.8188233096750153E-2</v>
      </c>
      <c r="J2361">
        <v>65.907653999999994</v>
      </c>
      <c r="K2361" s="35">
        <f t="shared" si="219"/>
        <v>2.3283729686388192E-2</v>
      </c>
      <c r="M2361">
        <v>7.81</v>
      </c>
      <c r="N2361" s="35">
        <f t="shared" si="220"/>
        <v>5.5057618437900205E-2</v>
      </c>
      <c r="P2361">
        <v>116.32933</v>
      </c>
      <c r="Q2361" s="35">
        <f t="shared" si="221"/>
        <v>2.4249129604717951E-2</v>
      </c>
    </row>
    <row r="2362" spans="1:17" x14ac:dyDescent="0.4">
      <c r="A2362" s="87">
        <v>43971</v>
      </c>
      <c r="B2362">
        <v>91.638930999999999</v>
      </c>
      <c r="C2362" s="31">
        <f t="shared" si="216"/>
        <v>1.4093737082114109E-2</v>
      </c>
      <c r="D2362">
        <v>2971.61</v>
      </c>
      <c r="E2362" s="31">
        <f t="shared" si="217"/>
        <v>-7.7735638256702282E-3</v>
      </c>
      <c r="G2362">
        <v>28.059999000000001</v>
      </c>
      <c r="H2362" s="35">
        <f t="shared" si="218"/>
        <v>3.7419887292226887E-2</v>
      </c>
      <c r="J2362">
        <v>67.442229999999995</v>
      </c>
      <c r="K2362" s="35">
        <f t="shared" si="219"/>
        <v>2.7598286711456772E-2</v>
      </c>
      <c r="M2362">
        <v>8.24</v>
      </c>
      <c r="N2362" s="35">
        <f t="shared" si="220"/>
        <v>5.3398058252427126E-2</v>
      </c>
      <c r="P2362">
        <v>119.150215</v>
      </c>
      <c r="Q2362" s="35">
        <f t="shared" si="221"/>
        <v>-1.4371086111762334E-2</v>
      </c>
    </row>
    <row r="2363" spans="1:17" x14ac:dyDescent="0.4">
      <c r="A2363" s="87">
        <v>43972</v>
      </c>
      <c r="B2363">
        <v>92.930465999999996</v>
      </c>
      <c r="C2363" s="31">
        <f t="shared" si="216"/>
        <v>-5.4105830051471146E-3</v>
      </c>
      <c r="D2363">
        <v>2948.51</v>
      </c>
      <c r="E2363" s="31">
        <f t="shared" si="217"/>
        <v>2.3537312066093043E-3</v>
      </c>
      <c r="G2363">
        <v>29.110001</v>
      </c>
      <c r="H2363" s="35">
        <f t="shared" si="218"/>
        <v>5.4963584508292912E-3</v>
      </c>
      <c r="J2363">
        <v>69.303520000000006</v>
      </c>
      <c r="K2363" s="35">
        <f t="shared" si="219"/>
        <v>-1.11426374879661E-2</v>
      </c>
      <c r="M2363">
        <v>8.68</v>
      </c>
      <c r="N2363" s="35">
        <f t="shared" si="220"/>
        <v>-3.9170506912442379E-2</v>
      </c>
      <c r="P2363">
        <v>117.43789700000001</v>
      </c>
      <c r="Q2363" s="35">
        <f t="shared" si="221"/>
        <v>4.6354031697280447E-3</v>
      </c>
    </row>
    <row r="2364" spans="1:17" x14ac:dyDescent="0.4">
      <c r="A2364" s="87">
        <v>43973</v>
      </c>
      <c r="B2364">
        <v>92.427657999999994</v>
      </c>
      <c r="C2364" s="31">
        <f t="shared" si="216"/>
        <v>3.0613282444092692E-2</v>
      </c>
      <c r="D2364">
        <v>2955.45</v>
      </c>
      <c r="E2364" s="31">
        <f t="shared" si="217"/>
        <v>1.2289160703107874E-2</v>
      </c>
      <c r="G2364">
        <v>29.27</v>
      </c>
      <c r="H2364" s="35">
        <f t="shared" si="218"/>
        <v>5.9788179022890332E-2</v>
      </c>
      <c r="J2364">
        <v>68.531295999999998</v>
      </c>
      <c r="K2364" s="35">
        <f t="shared" si="219"/>
        <v>5.3452513140857694E-2</v>
      </c>
      <c r="M2364">
        <v>8.34</v>
      </c>
      <c r="N2364" s="35">
        <f t="shared" si="220"/>
        <v>6.4748201438849032E-2</v>
      </c>
      <c r="P2364">
        <v>117.982269</v>
      </c>
      <c r="Q2364" s="35">
        <f t="shared" si="221"/>
        <v>4.7651050006505602E-2</v>
      </c>
    </row>
    <row r="2365" spans="1:17" x14ac:dyDescent="0.4">
      <c r="A2365" s="87">
        <v>43977</v>
      </c>
      <c r="B2365">
        <v>95.257171999999997</v>
      </c>
      <c r="C2365" s="31">
        <f t="shared" si="216"/>
        <v>3.3636889829145887E-2</v>
      </c>
      <c r="D2365">
        <v>2991.77</v>
      </c>
      <c r="E2365" s="31">
        <f t="shared" si="217"/>
        <v>1.4827343010993534E-2</v>
      </c>
      <c r="G2365">
        <v>31.02</v>
      </c>
      <c r="H2365" s="35">
        <f t="shared" si="218"/>
        <v>5.8349516441005826E-2</v>
      </c>
      <c r="J2365">
        <v>72.194466000000006</v>
      </c>
      <c r="K2365" s="35">
        <f t="shared" si="219"/>
        <v>3.8261173647298571E-2</v>
      </c>
      <c r="M2365">
        <v>8.8800000000000008</v>
      </c>
      <c r="N2365" s="35">
        <f t="shared" si="220"/>
        <v>8.2207207207207048E-2</v>
      </c>
      <c r="P2365">
        <v>123.604248</v>
      </c>
      <c r="Q2365" s="35">
        <f t="shared" si="221"/>
        <v>3.5233813323309146E-2</v>
      </c>
    </row>
    <row r="2366" spans="1:17" x14ac:dyDescent="0.4">
      <c r="A2366" s="87">
        <v>43978</v>
      </c>
      <c r="B2366">
        <v>98.461326999999997</v>
      </c>
      <c r="C2366" s="31">
        <f t="shared" si="216"/>
        <v>-1.411837563391764E-2</v>
      </c>
      <c r="D2366">
        <v>3036.13</v>
      </c>
      <c r="E2366" s="31">
        <f t="shared" si="217"/>
        <v>-2.1079466294263061E-3</v>
      </c>
      <c r="G2366">
        <v>32.830002</v>
      </c>
      <c r="H2366" s="35">
        <f t="shared" si="218"/>
        <v>-3.7161161306051696E-2</v>
      </c>
      <c r="J2366">
        <v>74.956710999999999</v>
      </c>
      <c r="K2366" s="35">
        <f t="shared" si="219"/>
        <v>-2.4039048351521257E-2</v>
      </c>
      <c r="M2366">
        <v>9.61</v>
      </c>
      <c r="N2366" s="35">
        <f t="shared" si="220"/>
        <v>-5.8272632674297477E-2</v>
      </c>
      <c r="P2366">
        <v>127.95929700000001</v>
      </c>
      <c r="Q2366" s="35">
        <f t="shared" si="221"/>
        <v>1.3381747478653261E-2</v>
      </c>
    </row>
    <row r="2367" spans="1:17" x14ac:dyDescent="0.4">
      <c r="A2367" s="87">
        <v>43979</v>
      </c>
      <c r="B2367">
        <v>97.071213</v>
      </c>
      <c r="C2367" s="31">
        <f t="shared" si="216"/>
        <v>3.7164056042031223E-3</v>
      </c>
      <c r="D2367">
        <v>3029.73</v>
      </c>
      <c r="E2367" s="31">
        <f t="shared" si="217"/>
        <v>4.8123100078224556E-3</v>
      </c>
      <c r="G2367">
        <v>31.610001</v>
      </c>
      <c r="H2367" s="35">
        <f t="shared" si="218"/>
        <v>-9.1743432719284049E-3</v>
      </c>
      <c r="J2367">
        <v>73.154822999999993</v>
      </c>
      <c r="K2367" s="35">
        <f t="shared" si="219"/>
        <v>-1.123287524050183E-2</v>
      </c>
      <c r="M2367">
        <v>9.0500000000000007</v>
      </c>
      <c r="N2367" s="35">
        <f t="shared" si="220"/>
        <v>-3.3149171270718307E-2</v>
      </c>
      <c r="P2367">
        <v>129.671616</v>
      </c>
      <c r="Q2367" s="35">
        <f t="shared" si="221"/>
        <v>1.6563586282444469E-2</v>
      </c>
    </row>
    <row r="2368" spans="1:17" x14ac:dyDescent="0.4">
      <c r="A2368" s="87">
        <v>43980</v>
      </c>
      <c r="B2368">
        <v>97.431968999999995</v>
      </c>
      <c r="C2368" s="31">
        <f t="shared" si="216"/>
        <v>9.7383026304231519E-3</v>
      </c>
      <c r="D2368">
        <v>3044.31</v>
      </c>
      <c r="E2368" s="31">
        <f t="shared" si="217"/>
        <v>3.7512605483673057E-3</v>
      </c>
      <c r="G2368">
        <v>31.32</v>
      </c>
      <c r="H2368" s="35">
        <f t="shared" si="218"/>
        <v>2.4904150702426534E-2</v>
      </c>
      <c r="J2368">
        <v>72.333083999999999</v>
      </c>
      <c r="K2368" s="35">
        <f t="shared" si="219"/>
        <v>2.8606536394881182E-2</v>
      </c>
      <c r="M2368">
        <v>8.75</v>
      </c>
      <c r="N2368" s="35">
        <f t="shared" si="220"/>
        <v>5.828571428571426E-2</v>
      </c>
      <c r="P2368">
        <v>131.81944300000001</v>
      </c>
      <c r="Q2368" s="35">
        <f t="shared" si="221"/>
        <v>2.6355497496678044E-2</v>
      </c>
    </row>
    <row r="2369" spans="1:17" x14ac:dyDescent="0.4">
      <c r="A2369" s="87">
        <v>43983</v>
      </c>
      <c r="B2369">
        <v>98.380791000000002</v>
      </c>
      <c r="C2369" s="31">
        <f t="shared" si="216"/>
        <v>1.2055320840020395E-2</v>
      </c>
      <c r="D2369">
        <v>3055.73</v>
      </c>
      <c r="E2369" s="31">
        <f t="shared" si="217"/>
        <v>8.210803965010045E-3</v>
      </c>
      <c r="G2369">
        <v>32.099997999999999</v>
      </c>
      <c r="H2369" s="35">
        <f t="shared" si="218"/>
        <v>1.9314736405902706E-2</v>
      </c>
      <c r="J2369">
        <v>74.402282999999997</v>
      </c>
      <c r="K2369" s="35">
        <f t="shared" si="219"/>
        <v>1.676660916439885E-2</v>
      </c>
      <c r="M2369">
        <v>9.26</v>
      </c>
      <c r="N2369" s="35">
        <f t="shared" si="220"/>
        <v>1.6198704103671746E-2</v>
      </c>
      <c r="P2369">
        <v>135.29361</v>
      </c>
      <c r="Q2369" s="35">
        <f t="shared" si="221"/>
        <v>-1.0608010237881823E-2</v>
      </c>
    </row>
    <row r="2370" spans="1:17" x14ac:dyDescent="0.4">
      <c r="A2370" s="87">
        <v>43984</v>
      </c>
      <c r="B2370">
        <v>99.566802999999993</v>
      </c>
      <c r="C2370" s="31">
        <f t="shared" si="216"/>
        <v>3.345263581477062E-2</v>
      </c>
      <c r="D2370">
        <v>3080.82</v>
      </c>
      <c r="E2370" s="31">
        <f t="shared" si="217"/>
        <v>1.3648963587616195E-2</v>
      </c>
      <c r="G2370">
        <v>32.720001000000003</v>
      </c>
      <c r="H2370" s="35">
        <f t="shared" si="218"/>
        <v>5.8985358832965712E-2</v>
      </c>
      <c r="J2370">
        <v>75.649756999999994</v>
      </c>
      <c r="K2370" s="35">
        <f t="shared" si="219"/>
        <v>5.4966521571245923E-2</v>
      </c>
      <c r="M2370">
        <v>9.41</v>
      </c>
      <c r="N2370" s="35">
        <f t="shared" si="220"/>
        <v>9.4580233793836399E-2</v>
      </c>
      <c r="P2370">
        <v>133.85841400000001</v>
      </c>
      <c r="Q2370" s="35">
        <f t="shared" si="221"/>
        <v>4.9985150727992346E-2</v>
      </c>
    </row>
    <row r="2371" spans="1:17" x14ac:dyDescent="0.4">
      <c r="A2371" s="87">
        <v>43985</v>
      </c>
      <c r="B2371">
        <v>102.897575</v>
      </c>
      <c r="C2371" s="31">
        <f t="shared" ref="C2371:C2434" si="222">(B2372-B2371)/B2371</f>
        <v>-2.7182856350113194E-2</v>
      </c>
      <c r="D2371">
        <v>3122.87</v>
      </c>
      <c r="E2371" s="31">
        <f t="shared" ref="E2371:E2434" si="223">(D2372-D2371)/D2371</f>
        <v>-3.368696103263979E-3</v>
      </c>
      <c r="G2371">
        <v>34.650002000000001</v>
      </c>
      <c r="H2371" s="35">
        <f t="shared" ref="H2371:H2434" si="224">(G2372-G2371)/G2371</f>
        <v>-7.5036936505803817E-3</v>
      </c>
      <c r="J2371">
        <v>79.807961000000006</v>
      </c>
      <c r="K2371" s="35">
        <f t="shared" ref="K2371:K2434" si="225">(J2372-J2371)/J2371</f>
        <v>1.8608118555992079E-2</v>
      </c>
      <c r="M2371">
        <v>10.3</v>
      </c>
      <c r="N2371" s="35">
        <f t="shared" ref="N2371:N2434" si="226">(M2372-M2371)/M2371</f>
        <v>1.0679611650485381E-2</v>
      </c>
      <c r="P2371">
        <v>140.54934700000001</v>
      </c>
      <c r="Q2371" s="35">
        <f t="shared" ref="Q2371:Q2434" si="227">(P2372-P2371)/P2371</f>
        <v>1.7676069316778689E-2</v>
      </c>
    </row>
    <row r="2372" spans="1:17" x14ac:dyDescent="0.4">
      <c r="A2372" s="87">
        <v>43986</v>
      </c>
      <c r="B2372">
        <v>100.100525</v>
      </c>
      <c r="C2372" s="31">
        <f t="shared" si="222"/>
        <v>1.4119256617285398E-2</v>
      </c>
      <c r="D2372">
        <v>3112.35</v>
      </c>
      <c r="E2372" s="31">
        <f t="shared" si="223"/>
        <v>2.6211704981766167E-2</v>
      </c>
      <c r="G2372">
        <v>34.389999000000003</v>
      </c>
      <c r="H2372" s="35">
        <f t="shared" si="224"/>
        <v>3.2858419100273886E-2</v>
      </c>
      <c r="J2372">
        <v>81.293036999999998</v>
      </c>
      <c r="K2372" s="35">
        <f t="shared" si="225"/>
        <v>3.2030061812058967E-2</v>
      </c>
      <c r="M2372">
        <v>10.41</v>
      </c>
      <c r="N2372" s="35">
        <f t="shared" si="226"/>
        <v>6.6282420749279494E-2</v>
      </c>
      <c r="P2372">
        <v>143.03370699999999</v>
      </c>
      <c r="Q2372" s="35">
        <f t="shared" si="227"/>
        <v>3.2316047014009135E-2</v>
      </c>
    </row>
    <row r="2373" spans="1:17" x14ac:dyDescent="0.4">
      <c r="A2373" s="87">
        <v>43987</v>
      </c>
      <c r="B2373">
        <v>101.51387</v>
      </c>
      <c r="C2373" s="31">
        <f t="shared" si="222"/>
        <v>1.5383119567798947E-2</v>
      </c>
      <c r="D2373">
        <v>3193.93</v>
      </c>
      <c r="E2373" s="31">
        <f t="shared" si="223"/>
        <v>1.2041591393674889E-2</v>
      </c>
      <c r="G2373">
        <v>35.520000000000003</v>
      </c>
      <c r="H2373" s="35">
        <f t="shared" si="224"/>
        <v>3.4346903153152974E-2</v>
      </c>
      <c r="J2373">
        <v>83.896857999999995</v>
      </c>
      <c r="K2373" s="35">
        <f t="shared" si="225"/>
        <v>2.371967255317247E-2</v>
      </c>
      <c r="M2373">
        <v>11.1</v>
      </c>
      <c r="N2373" s="35">
        <f t="shared" si="226"/>
        <v>3.6936936936936948E-2</v>
      </c>
      <c r="P2373">
        <v>147.655991</v>
      </c>
      <c r="Q2373" s="35">
        <f t="shared" si="227"/>
        <v>-1.5886791887773727E-2</v>
      </c>
    </row>
    <row r="2374" spans="1:17" x14ac:dyDescent="0.4">
      <c r="A2374" s="87">
        <v>43990</v>
      </c>
      <c r="B2374">
        <v>103.07547</v>
      </c>
      <c r="C2374" s="31">
        <f t="shared" si="222"/>
        <v>-1.5917327371876185E-2</v>
      </c>
      <c r="D2374">
        <v>3232.39</v>
      </c>
      <c r="E2374" s="31">
        <f t="shared" si="223"/>
        <v>-7.7991826481334358E-3</v>
      </c>
      <c r="G2374">
        <v>36.740001999999997</v>
      </c>
      <c r="H2374" s="35">
        <f t="shared" si="224"/>
        <v>-3.7561266327639287E-2</v>
      </c>
      <c r="J2374">
        <v>85.886864000000003</v>
      </c>
      <c r="K2374" s="35">
        <f t="shared" si="225"/>
        <v>-2.2017325024231968E-2</v>
      </c>
      <c r="M2374">
        <v>11.51</v>
      </c>
      <c r="N2374" s="35">
        <f t="shared" si="226"/>
        <v>-5.1259774109470017E-2</v>
      </c>
      <c r="P2374">
        <v>145.31021100000001</v>
      </c>
      <c r="Q2374" s="35">
        <f t="shared" si="227"/>
        <v>-2.6496761469846166E-2</v>
      </c>
    </row>
    <row r="2375" spans="1:17" x14ac:dyDescent="0.4">
      <c r="A2375" s="87">
        <v>43991</v>
      </c>
      <c r="B2375">
        <v>101.43478399999999</v>
      </c>
      <c r="C2375" s="31">
        <f t="shared" si="222"/>
        <v>-4.9690646553750169E-3</v>
      </c>
      <c r="D2375">
        <v>3207.18</v>
      </c>
      <c r="E2375" s="31">
        <f t="shared" si="223"/>
        <v>-5.3130787794885117E-3</v>
      </c>
      <c r="G2375">
        <v>35.360000999999997</v>
      </c>
      <c r="H2375" s="35">
        <f t="shared" si="224"/>
        <v>-2.9694569295967987E-2</v>
      </c>
      <c r="J2375">
        <v>83.995864999999995</v>
      </c>
      <c r="K2375" s="35">
        <f t="shared" si="225"/>
        <v>-1.9094678053496926E-2</v>
      </c>
      <c r="M2375">
        <v>10.92</v>
      </c>
      <c r="N2375" s="35">
        <f t="shared" si="226"/>
        <v>-3.7545787545787558E-2</v>
      </c>
      <c r="P2375">
        <v>141.45996099999999</v>
      </c>
      <c r="Q2375" s="35">
        <f t="shared" si="227"/>
        <v>-1.3364226786404922E-2</v>
      </c>
    </row>
    <row r="2376" spans="1:17" x14ac:dyDescent="0.4">
      <c r="A2376" s="87">
        <v>43992</v>
      </c>
      <c r="B2376">
        <v>100.93074799999999</v>
      </c>
      <c r="C2376" s="31">
        <f t="shared" si="222"/>
        <v>-6.8057278243890448E-2</v>
      </c>
      <c r="D2376">
        <v>3190.14</v>
      </c>
      <c r="E2376" s="31">
        <f t="shared" si="223"/>
        <v>-5.8944121574601729E-2</v>
      </c>
      <c r="G2376">
        <v>34.310001</v>
      </c>
      <c r="H2376" s="35">
        <f t="shared" si="224"/>
        <v>-9.2975806092223695E-2</v>
      </c>
      <c r="J2376">
        <v>82.391991000000004</v>
      </c>
      <c r="K2376" s="35">
        <f t="shared" si="225"/>
        <v>-6.3806735778481227E-2</v>
      </c>
      <c r="M2376">
        <v>10.51</v>
      </c>
      <c r="N2376" s="35">
        <f t="shared" si="226"/>
        <v>-9.8953377735489928E-2</v>
      </c>
      <c r="P2376">
        <v>139.569458</v>
      </c>
      <c r="Q2376" s="35">
        <f t="shared" si="227"/>
        <v>-7.6306594240696982E-2</v>
      </c>
    </row>
    <row r="2377" spans="1:17" x14ac:dyDescent="0.4">
      <c r="A2377" s="87">
        <v>43993</v>
      </c>
      <c r="B2377">
        <v>94.061676000000006</v>
      </c>
      <c r="C2377" s="31">
        <f t="shared" si="222"/>
        <v>1.3239430264882788E-2</v>
      </c>
      <c r="D2377">
        <v>3002.1</v>
      </c>
      <c r="E2377" s="31">
        <f t="shared" si="223"/>
        <v>1.3060857399820139E-2</v>
      </c>
      <c r="G2377">
        <v>31.120000999999998</v>
      </c>
      <c r="H2377" s="35">
        <f t="shared" si="224"/>
        <v>2.2493540408305316E-2</v>
      </c>
      <c r="J2377">
        <v>77.134827000000001</v>
      </c>
      <c r="K2377" s="35">
        <f t="shared" si="225"/>
        <v>2.5285504302745183E-2</v>
      </c>
      <c r="M2377">
        <v>9.4700000000000006</v>
      </c>
      <c r="N2377" s="35">
        <f t="shared" si="226"/>
        <v>2.4287222808869972E-2</v>
      </c>
      <c r="P2377">
        <v>128.919388</v>
      </c>
      <c r="Q2377" s="35">
        <f t="shared" si="227"/>
        <v>7.6776039302947534E-3</v>
      </c>
    </row>
    <row r="2378" spans="1:17" x14ac:dyDescent="0.4">
      <c r="A2378" s="87">
        <v>43994</v>
      </c>
      <c r="B2378">
        <v>95.306999000000005</v>
      </c>
      <c r="C2378" s="31">
        <f t="shared" si="222"/>
        <v>1.462206359052394E-2</v>
      </c>
      <c r="D2378">
        <v>3041.31</v>
      </c>
      <c r="E2378" s="31">
        <f t="shared" si="223"/>
        <v>8.312207568449189E-3</v>
      </c>
      <c r="G2378">
        <v>31.82</v>
      </c>
      <c r="H2378" s="35">
        <f t="shared" si="224"/>
        <v>4.3997517284726687E-2</v>
      </c>
      <c r="J2378">
        <v>79.085220000000007</v>
      </c>
      <c r="K2378" s="35">
        <f t="shared" si="225"/>
        <v>-6.259298513679316E-3</v>
      </c>
      <c r="M2378">
        <v>9.6999999999999993</v>
      </c>
      <c r="N2378" s="35">
        <f t="shared" si="226"/>
        <v>1.6494845360824757E-2</v>
      </c>
      <c r="P2378">
        <v>129.90917999999999</v>
      </c>
      <c r="Q2378" s="35">
        <f t="shared" si="227"/>
        <v>1.3257177052460795E-2</v>
      </c>
    </row>
    <row r="2379" spans="1:17" x14ac:dyDescent="0.4">
      <c r="A2379" s="87">
        <v>43997</v>
      </c>
      <c r="B2379">
        <v>96.700584000000006</v>
      </c>
      <c r="C2379" s="31">
        <f t="shared" si="222"/>
        <v>1.2264951781470039E-2</v>
      </c>
      <c r="D2379">
        <v>3066.59</v>
      </c>
      <c r="E2379" s="31">
        <f t="shared" si="223"/>
        <v>1.8962430582503572E-2</v>
      </c>
      <c r="G2379">
        <v>33.220001000000003</v>
      </c>
      <c r="H2379" s="35">
        <f t="shared" si="224"/>
        <v>1.8964388351463201E-2</v>
      </c>
      <c r="J2379">
        <v>78.590202000000005</v>
      </c>
      <c r="K2379" s="35">
        <f t="shared" si="225"/>
        <v>2.985630447927845E-2</v>
      </c>
      <c r="M2379">
        <v>9.86</v>
      </c>
      <c r="N2379" s="35">
        <f t="shared" si="226"/>
        <v>5.0709939148073029E-2</v>
      </c>
      <c r="P2379">
        <v>131.63140899999999</v>
      </c>
      <c r="Q2379" s="35">
        <f t="shared" si="227"/>
        <v>1.315883506192674E-2</v>
      </c>
    </row>
    <row r="2380" spans="1:17" x14ac:dyDescent="0.4">
      <c r="A2380" s="87">
        <v>43998</v>
      </c>
      <c r="B2380">
        <v>97.886612</v>
      </c>
      <c r="C2380" s="31">
        <f t="shared" si="222"/>
        <v>1.7164144980316557E-3</v>
      </c>
      <c r="D2380">
        <v>3124.74</v>
      </c>
      <c r="E2380" s="31">
        <f t="shared" si="223"/>
        <v>-3.6002995449221377E-3</v>
      </c>
      <c r="G2380">
        <v>33.849997999999999</v>
      </c>
      <c r="H2380" s="35">
        <f t="shared" si="224"/>
        <v>-2.0679351295678029E-2</v>
      </c>
      <c r="J2380">
        <v>80.936615000000003</v>
      </c>
      <c r="K2380" s="35">
        <f t="shared" si="225"/>
        <v>-1.5535144384281458E-2</v>
      </c>
      <c r="M2380">
        <v>10.36</v>
      </c>
      <c r="N2380" s="35">
        <f t="shared" si="226"/>
        <v>-5.308880308880299E-2</v>
      </c>
      <c r="P2380">
        <v>133.36352500000001</v>
      </c>
      <c r="Q2380" s="35">
        <f t="shared" si="227"/>
        <v>4.5272873523700321E-3</v>
      </c>
    </row>
    <row r="2381" spans="1:17" x14ac:dyDescent="0.4">
      <c r="A2381" s="87">
        <v>43999</v>
      </c>
      <c r="B2381">
        <v>98.054625999999999</v>
      </c>
      <c r="C2381" s="31">
        <f t="shared" si="222"/>
        <v>-7.660546275501624E-3</v>
      </c>
      <c r="D2381">
        <v>3113.49</v>
      </c>
      <c r="E2381" s="31">
        <f t="shared" si="223"/>
        <v>5.9418851513907674E-4</v>
      </c>
      <c r="G2381">
        <v>33.150002000000001</v>
      </c>
      <c r="H2381" s="35">
        <f t="shared" si="224"/>
        <v>-1.8702955131043555E-2</v>
      </c>
      <c r="J2381">
        <v>79.679253000000003</v>
      </c>
      <c r="K2381" s="35">
        <f t="shared" si="225"/>
        <v>-1.8017048929914081E-2</v>
      </c>
      <c r="M2381">
        <v>9.81</v>
      </c>
      <c r="N2381" s="35">
        <f t="shared" si="226"/>
        <v>-3.058103975535284E-3</v>
      </c>
      <c r="P2381">
        <v>133.96729999999999</v>
      </c>
      <c r="Q2381" s="35">
        <f t="shared" si="227"/>
        <v>-4.2852322917608012E-3</v>
      </c>
    </row>
    <row r="2382" spans="1:17" x14ac:dyDescent="0.4">
      <c r="A2382" s="87">
        <v>44000</v>
      </c>
      <c r="B2382">
        <v>97.303473999999994</v>
      </c>
      <c r="C2382" s="31">
        <f t="shared" si="222"/>
        <v>-2.7120306105411947E-2</v>
      </c>
      <c r="D2382">
        <v>3115.34</v>
      </c>
      <c r="E2382" s="31">
        <f t="shared" si="223"/>
        <v>-5.6494636219482823E-3</v>
      </c>
      <c r="G2382">
        <v>32.529998999999997</v>
      </c>
      <c r="H2382" s="35">
        <f t="shared" si="224"/>
        <v>-4.3651953386165065E-2</v>
      </c>
      <c r="J2382">
        <v>78.243668</v>
      </c>
      <c r="K2382" s="35">
        <f t="shared" si="225"/>
        <v>-4.8082229478300124E-3</v>
      </c>
      <c r="M2382">
        <v>9.7799999999999994</v>
      </c>
      <c r="N2382" s="35">
        <f t="shared" si="226"/>
        <v>-2.7607361963190143E-2</v>
      </c>
      <c r="P2382">
        <v>133.39321899999999</v>
      </c>
      <c r="Q2382" s="35">
        <f t="shared" si="227"/>
        <v>-2.0627750200705414E-2</v>
      </c>
    </row>
    <row r="2383" spans="1:17" x14ac:dyDescent="0.4">
      <c r="A2383" s="87">
        <v>44001</v>
      </c>
      <c r="B2383">
        <v>94.664574000000002</v>
      </c>
      <c r="C2383" s="31">
        <f t="shared" si="222"/>
        <v>3.894340664333415E-2</v>
      </c>
      <c r="D2383">
        <v>3097.74</v>
      </c>
      <c r="E2383" s="31">
        <f t="shared" si="223"/>
        <v>6.4950576872172443E-3</v>
      </c>
      <c r="G2383">
        <v>31.110001</v>
      </c>
      <c r="H2383" s="35">
        <f t="shared" si="224"/>
        <v>6.7502087190546801E-3</v>
      </c>
      <c r="J2383">
        <v>77.867455000000007</v>
      </c>
      <c r="K2383" s="35">
        <f t="shared" si="225"/>
        <v>9.7901748554642051E-3</v>
      </c>
      <c r="M2383">
        <v>9.51</v>
      </c>
      <c r="N2383" s="35">
        <f t="shared" si="226"/>
        <v>0</v>
      </c>
      <c r="P2383">
        <v>130.641617</v>
      </c>
      <c r="Q2383" s="35">
        <f t="shared" si="227"/>
        <v>1.136452559370876E-2</v>
      </c>
    </row>
    <row r="2384" spans="1:17" x14ac:dyDescent="0.4">
      <c r="A2384" s="87">
        <v>44004</v>
      </c>
      <c r="B2384">
        <v>98.351134999999999</v>
      </c>
      <c r="C2384" s="31">
        <f t="shared" si="222"/>
        <v>2.4218683393943532E-2</v>
      </c>
      <c r="D2384">
        <v>3117.86</v>
      </c>
      <c r="E2384" s="31">
        <f t="shared" si="223"/>
        <v>4.307441642665109E-3</v>
      </c>
      <c r="G2384">
        <v>31.32</v>
      </c>
      <c r="H2384" s="35">
        <f t="shared" si="224"/>
        <v>8.9399744572158726E-3</v>
      </c>
      <c r="J2384">
        <v>78.629790999999997</v>
      </c>
      <c r="K2384" s="35">
        <f t="shared" si="225"/>
        <v>1.7628305790612796E-3</v>
      </c>
      <c r="M2384">
        <v>9.51</v>
      </c>
      <c r="N2384" s="35">
        <f t="shared" si="226"/>
        <v>3.6803364879074624E-2</v>
      </c>
      <c r="P2384">
        <v>132.12629699999999</v>
      </c>
      <c r="Q2384" s="35">
        <f t="shared" si="227"/>
        <v>2.5769631612395767E-2</v>
      </c>
    </row>
    <row r="2385" spans="1:17" x14ac:dyDescent="0.4">
      <c r="A2385" s="87">
        <v>44005</v>
      </c>
      <c r="B2385">
        <v>100.73307</v>
      </c>
      <c r="C2385" s="31">
        <f t="shared" si="222"/>
        <v>-1.8053306625123135E-2</v>
      </c>
      <c r="D2385">
        <v>3131.29</v>
      </c>
      <c r="E2385" s="31">
        <f t="shared" si="223"/>
        <v>-2.5855158736495194E-2</v>
      </c>
      <c r="G2385">
        <v>31.6</v>
      </c>
      <c r="H2385" s="35">
        <f t="shared" si="224"/>
        <v>-3.7974683544303889E-2</v>
      </c>
      <c r="J2385">
        <v>78.768401999999995</v>
      </c>
      <c r="K2385" s="35">
        <f t="shared" si="225"/>
        <v>-2.287586080519937E-2</v>
      </c>
      <c r="M2385">
        <v>9.86</v>
      </c>
      <c r="N2385" s="35">
        <f t="shared" si="226"/>
        <v>-3.9553752535496839E-2</v>
      </c>
      <c r="P2385">
        <v>135.53114299999999</v>
      </c>
      <c r="Q2385" s="35">
        <f t="shared" si="227"/>
        <v>-3.5857684753680424E-2</v>
      </c>
    </row>
    <row r="2386" spans="1:17" x14ac:dyDescent="0.4">
      <c r="A2386" s="87">
        <v>44006</v>
      </c>
      <c r="B2386">
        <v>98.914505000000005</v>
      </c>
      <c r="C2386" s="31">
        <f t="shared" si="222"/>
        <v>1.3189278963686813E-2</v>
      </c>
      <c r="D2386">
        <v>3050.33</v>
      </c>
      <c r="E2386" s="31">
        <f t="shared" si="223"/>
        <v>1.095946995898814E-2</v>
      </c>
      <c r="G2386">
        <v>30.4</v>
      </c>
      <c r="H2386" s="35">
        <f t="shared" si="224"/>
        <v>-8.5526644736841784E-3</v>
      </c>
      <c r="J2386">
        <v>76.966507000000007</v>
      </c>
      <c r="K2386" s="35">
        <f t="shared" si="225"/>
        <v>-1.1575944326018596E-3</v>
      </c>
      <c r="M2386">
        <v>9.4700000000000006</v>
      </c>
      <c r="N2386" s="35">
        <f t="shared" si="226"/>
        <v>1.3727560718056916E-2</v>
      </c>
      <c r="P2386">
        <v>130.67131000000001</v>
      </c>
      <c r="Q2386" s="35">
        <f t="shared" si="227"/>
        <v>2.8101723323964531E-2</v>
      </c>
    </row>
    <row r="2387" spans="1:17" x14ac:dyDescent="0.4">
      <c r="A2387" s="87">
        <v>44007</v>
      </c>
      <c r="B2387">
        <v>100.219116</v>
      </c>
      <c r="C2387" s="31">
        <f t="shared" si="222"/>
        <v>-7.6232652062107525E-2</v>
      </c>
      <c r="D2387">
        <v>3083.76</v>
      </c>
      <c r="E2387" s="31">
        <f t="shared" si="223"/>
        <v>-2.4226917788673578E-2</v>
      </c>
      <c r="G2387">
        <v>30.139999</v>
      </c>
      <c r="H2387" s="35">
        <f t="shared" si="224"/>
        <v>-2.8201659860705351E-2</v>
      </c>
      <c r="J2387">
        <v>76.877410999999995</v>
      </c>
      <c r="K2387" s="35">
        <f t="shared" si="225"/>
        <v>1.2881547220689357E-4</v>
      </c>
      <c r="M2387">
        <v>9.6</v>
      </c>
      <c r="N2387" s="35">
        <f t="shared" si="226"/>
        <v>-5.1041666666666693E-2</v>
      </c>
      <c r="P2387">
        <v>134.34339900000001</v>
      </c>
      <c r="Q2387" s="35">
        <f t="shared" si="227"/>
        <v>-4.2216164264237625E-2</v>
      </c>
    </row>
    <row r="2388" spans="1:17" x14ac:dyDescent="0.4">
      <c r="A2388" s="87">
        <v>44008</v>
      </c>
      <c r="B2388">
        <v>92.579147000000006</v>
      </c>
      <c r="C2388" s="31">
        <f t="shared" si="222"/>
        <v>2.3486768570032308E-2</v>
      </c>
      <c r="D2388">
        <v>3009.05</v>
      </c>
      <c r="E2388" s="31">
        <f t="shared" si="223"/>
        <v>1.4685698143932337E-2</v>
      </c>
      <c r="G2388">
        <v>29.290001</v>
      </c>
      <c r="H2388" s="35">
        <f t="shared" si="224"/>
        <v>5.3943323525321774E-2</v>
      </c>
      <c r="J2388">
        <v>76.887314000000003</v>
      </c>
      <c r="K2388" s="35">
        <f t="shared" si="225"/>
        <v>2.8328574464182667E-2</v>
      </c>
      <c r="M2388">
        <v>9.11</v>
      </c>
      <c r="N2388" s="35">
        <f t="shared" si="226"/>
        <v>7.9034028540065943E-2</v>
      </c>
      <c r="P2388">
        <v>128.67193599999999</v>
      </c>
      <c r="Q2388" s="35">
        <f t="shared" si="227"/>
        <v>2.307814813635874E-3</v>
      </c>
    </row>
    <row r="2389" spans="1:17" x14ac:dyDescent="0.4">
      <c r="A2389" s="87">
        <v>44011</v>
      </c>
      <c r="B2389">
        <v>94.753532000000007</v>
      </c>
      <c r="C2389" s="31">
        <f t="shared" si="222"/>
        <v>2.2739099583116235E-2</v>
      </c>
      <c r="D2389">
        <v>3053.24</v>
      </c>
      <c r="E2389" s="31">
        <f t="shared" si="223"/>
        <v>1.5409859690034253E-2</v>
      </c>
      <c r="G2389">
        <v>30.870000999999998</v>
      </c>
      <c r="H2389" s="35">
        <f t="shared" si="224"/>
        <v>1.6520828748920451E-2</v>
      </c>
      <c r="J2389">
        <v>79.065421999999998</v>
      </c>
      <c r="K2389" s="35">
        <f t="shared" si="225"/>
        <v>9.0156984174446925E-3</v>
      </c>
      <c r="M2389">
        <v>9.83</v>
      </c>
      <c r="N2389" s="35">
        <f t="shared" si="226"/>
        <v>-9.1556459816886943E-3</v>
      </c>
      <c r="P2389">
        <v>128.968887</v>
      </c>
      <c r="Q2389" s="35">
        <f t="shared" si="227"/>
        <v>1.0590856692436253E-2</v>
      </c>
    </row>
    <row r="2390" spans="1:17" x14ac:dyDescent="0.4">
      <c r="A2390" s="87">
        <v>44012</v>
      </c>
      <c r="B2390">
        <v>96.908141999999998</v>
      </c>
      <c r="C2390" s="31">
        <f t="shared" si="222"/>
        <v>-6.6292984958889927E-3</v>
      </c>
      <c r="D2390">
        <v>3100.29</v>
      </c>
      <c r="E2390" s="31">
        <f t="shared" si="223"/>
        <v>5.0221108347929273E-3</v>
      </c>
      <c r="G2390">
        <v>31.379999000000002</v>
      </c>
      <c r="H2390" s="35">
        <f t="shared" si="224"/>
        <v>-3.8878235783245285E-2</v>
      </c>
      <c r="J2390">
        <v>79.778251999999995</v>
      </c>
      <c r="K2390" s="35">
        <f t="shared" si="225"/>
        <v>-8.4388035977523822E-3</v>
      </c>
      <c r="M2390">
        <v>9.74</v>
      </c>
      <c r="N2390" s="35">
        <f t="shared" si="226"/>
        <v>-1.7453798767967137E-2</v>
      </c>
      <c r="P2390">
        <v>130.334778</v>
      </c>
      <c r="Q2390" s="35">
        <f t="shared" si="227"/>
        <v>1.0707802026562735E-2</v>
      </c>
    </row>
    <row r="2391" spans="1:17" x14ac:dyDescent="0.4">
      <c r="A2391" s="87">
        <v>44013</v>
      </c>
      <c r="B2391">
        <v>96.265709000000001</v>
      </c>
      <c r="C2391" s="31">
        <f t="shared" si="222"/>
        <v>1.0574949383066428E-2</v>
      </c>
      <c r="D2391">
        <v>3115.86</v>
      </c>
      <c r="E2391" s="31">
        <f t="shared" si="223"/>
        <v>4.541282342595653E-3</v>
      </c>
      <c r="G2391">
        <v>30.16</v>
      </c>
      <c r="H2391" s="35">
        <f t="shared" si="224"/>
        <v>2.6525198938991477E-3</v>
      </c>
      <c r="J2391">
        <v>79.105018999999999</v>
      </c>
      <c r="K2391" s="35">
        <f t="shared" si="225"/>
        <v>8.7611381523086359E-4</v>
      </c>
      <c r="M2391">
        <v>9.57</v>
      </c>
      <c r="N2391" s="35">
        <f t="shared" si="226"/>
        <v>1.0449320794148158E-3</v>
      </c>
      <c r="P2391">
        <v>131.730377</v>
      </c>
      <c r="Q2391" s="35">
        <f t="shared" si="227"/>
        <v>3.0355443376587198E-2</v>
      </c>
    </row>
    <row r="2392" spans="1:17" x14ac:dyDescent="0.4">
      <c r="A2392" s="87">
        <v>44014</v>
      </c>
      <c r="B2392">
        <v>97.283714000000003</v>
      </c>
      <c r="C2392" s="31">
        <f t="shared" si="222"/>
        <v>1.5442430579901571E-2</v>
      </c>
      <c r="D2392">
        <v>3130.01</v>
      </c>
      <c r="E2392" s="31">
        <f t="shared" si="223"/>
        <v>1.5881738397001792E-2</v>
      </c>
      <c r="G2392">
        <v>30.24</v>
      </c>
      <c r="H2392" s="35">
        <f t="shared" si="224"/>
        <v>-1.7857109788359728E-2</v>
      </c>
      <c r="J2392">
        <v>79.174323999999999</v>
      </c>
      <c r="K2392" s="35">
        <f t="shared" si="225"/>
        <v>-3.3762334364862063E-3</v>
      </c>
      <c r="M2392">
        <v>9.58</v>
      </c>
      <c r="N2392" s="35">
        <f t="shared" si="226"/>
        <v>3.4446764091858047E-2</v>
      </c>
      <c r="P2392">
        <v>135.72911099999999</v>
      </c>
      <c r="Q2392" s="35">
        <f t="shared" si="227"/>
        <v>2.231453501526301E-2</v>
      </c>
    </row>
    <row r="2393" spans="1:17" x14ac:dyDescent="0.4">
      <c r="A2393" s="87">
        <v>44018</v>
      </c>
      <c r="B2393">
        <v>98.786011000000002</v>
      </c>
      <c r="C2393" s="31">
        <f t="shared" si="222"/>
        <v>-2.8814393568336268E-2</v>
      </c>
      <c r="D2393">
        <v>3179.72</v>
      </c>
      <c r="E2393" s="31">
        <f t="shared" si="223"/>
        <v>-1.0818562640735548E-2</v>
      </c>
      <c r="G2393">
        <v>29.700001</v>
      </c>
      <c r="H2393" s="35">
        <f t="shared" si="224"/>
        <v>-3.8047170436122206E-2</v>
      </c>
      <c r="J2393">
        <v>78.907013000000006</v>
      </c>
      <c r="K2393" s="35">
        <f t="shared" si="225"/>
        <v>-3.4379022812585869E-2</v>
      </c>
      <c r="M2393">
        <v>9.91</v>
      </c>
      <c r="N2393" s="35">
        <f t="shared" si="226"/>
        <v>-4.1372351160444007E-2</v>
      </c>
      <c r="P2393">
        <v>138.75784300000001</v>
      </c>
      <c r="Q2393" s="35">
        <f t="shared" si="227"/>
        <v>-3.5380573046238588E-2</v>
      </c>
    </row>
    <row r="2394" spans="1:17" x14ac:dyDescent="0.4">
      <c r="A2394" s="87">
        <v>44019</v>
      </c>
      <c r="B2394">
        <v>95.939552000000006</v>
      </c>
      <c r="C2394" s="31">
        <f t="shared" si="222"/>
        <v>1.8234210641300441E-2</v>
      </c>
      <c r="D2394">
        <v>3145.32</v>
      </c>
      <c r="E2394" s="31">
        <f t="shared" si="223"/>
        <v>7.8275024480815598E-3</v>
      </c>
      <c r="G2394">
        <v>28.57</v>
      </c>
      <c r="H2394" s="35">
        <f t="shared" si="224"/>
        <v>-9.4505075253762897E-3</v>
      </c>
      <c r="J2394">
        <v>76.194266999999996</v>
      </c>
      <c r="K2394" s="35">
        <f t="shared" si="225"/>
        <v>3.898193547816444E-3</v>
      </c>
      <c r="M2394">
        <v>9.5</v>
      </c>
      <c r="N2394" s="35">
        <f t="shared" si="226"/>
        <v>1.1578947368420993E-2</v>
      </c>
      <c r="P2394">
        <v>133.848511</v>
      </c>
      <c r="Q2394" s="35">
        <f t="shared" si="227"/>
        <v>-1.7746480571607613E-3</v>
      </c>
    </row>
    <row r="2395" spans="1:17" x14ac:dyDescent="0.4">
      <c r="A2395" s="87">
        <v>44020</v>
      </c>
      <c r="B2395">
        <v>97.688934000000003</v>
      </c>
      <c r="C2395" s="31">
        <f t="shared" si="222"/>
        <v>-1.8717094404981535E-2</v>
      </c>
      <c r="D2395">
        <v>3169.94</v>
      </c>
      <c r="E2395" s="31">
        <f t="shared" si="223"/>
        <v>-5.6436399427118094E-3</v>
      </c>
      <c r="G2395">
        <v>28.299999</v>
      </c>
      <c r="H2395" s="35">
        <f t="shared" si="224"/>
        <v>-1.9787951229256272E-2</v>
      </c>
      <c r="J2395">
        <v>76.491287</v>
      </c>
      <c r="K2395" s="35">
        <f t="shared" si="225"/>
        <v>-2.0062101975091638E-2</v>
      </c>
      <c r="M2395">
        <v>9.61</v>
      </c>
      <c r="N2395" s="35">
        <f t="shared" si="226"/>
        <v>-4.4745057232049919E-2</v>
      </c>
      <c r="P2395">
        <v>133.61097699999999</v>
      </c>
      <c r="Q2395" s="35">
        <f t="shared" si="227"/>
        <v>-1.0815720627505023E-2</v>
      </c>
    </row>
    <row r="2396" spans="1:17" x14ac:dyDescent="0.4">
      <c r="A2396" s="87">
        <v>44021</v>
      </c>
      <c r="B2396">
        <v>95.860480999999993</v>
      </c>
      <c r="C2396" s="31">
        <f t="shared" si="222"/>
        <v>1.0310296690457993E-2</v>
      </c>
      <c r="D2396">
        <v>3152.05</v>
      </c>
      <c r="E2396" s="31">
        <f t="shared" si="223"/>
        <v>1.0466204533557457E-2</v>
      </c>
      <c r="G2396">
        <v>27.74</v>
      </c>
      <c r="H2396" s="35">
        <f t="shared" si="224"/>
        <v>4.2177361211247363E-2</v>
      </c>
      <c r="J2396">
        <v>74.956710999999999</v>
      </c>
      <c r="K2396" s="35">
        <f t="shared" si="225"/>
        <v>1.4925294681086037E-2</v>
      </c>
      <c r="M2396">
        <v>9.18</v>
      </c>
      <c r="N2396" s="35">
        <f t="shared" si="226"/>
        <v>3.7037037037037021E-2</v>
      </c>
      <c r="P2396">
        <v>132.16587799999999</v>
      </c>
      <c r="Q2396" s="35">
        <f t="shared" si="227"/>
        <v>1.2730895640099039E-3</v>
      </c>
    </row>
    <row r="2397" spans="1:17" x14ac:dyDescent="0.4">
      <c r="A2397" s="87">
        <v>44022</v>
      </c>
      <c r="B2397">
        <v>96.848831000000004</v>
      </c>
      <c r="C2397" s="31">
        <f t="shared" si="222"/>
        <v>-1.5613859087261516E-2</v>
      </c>
      <c r="D2397">
        <v>3185.04</v>
      </c>
      <c r="E2397" s="31">
        <f t="shared" si="223"/>
        <v>-9.362519779971417E-3</v>
      </c>
      <c r="G2397">
        <v>28.91</v>
      </c>
      <c r="H2397" s="35">
        <f t="shared" si="224"/>
        <v>-8.6475268073331023E-3</v>
      </c>
      <c r="J2397">
        <v>76.075462000000002</v>
      </c>
      <c r="K2397" s="35">
        <f t="shared" si="225"/>
        <v>4.8152977368708036E-3</v>
      </c>
      <c r="M2397">
        <v>9.52</v>
      </c>
      <c r="N2397" s="35">
        <f t="shared" si="226"/>
        <v>-1.3655462184873846E-2</v>
      </c>
      <c r="P2397">
        <v>132.334137</v>
      </c>
      <c r="Q2397" s="35">
        <f t="shared" si="227"/>
        <v>1.077041066130964E-2</v>
      </c>
    </row>
    <row r="2398" spans="1:17" x14ac:dyDescent="0.4">
      <c r="A2398" s="87">
        <v>44025</v>
      </c>
      <c r="B2398">
        <v>95.336646999999999</v>
      </c>
      <c r="C2398" s="31">
        <f t="shared" si="222"/>
        <v>3.1102834988522843E-3</v>
      </c>
      <c r="D2398">
        <v>3155.22</v>
      </c>
      <c r="E2398" s="31">
        <f t="shared" si="223"/>
        <v>1.3406355182839924E-2</v>
      </c>
      <c r="G2398">
        <v>28.66</v>
      </c>
      <c r="H2398" s="35">
        <f t="shared" si="224"/>
        <v>-2.477316817864619E-2</v>
      </c>
      <c r="J2398">
        <v>76.441788000000003</v>
      </c>
      <c r="K2398" s="35">
        <f t="shared" si="225"/>
        <v>-3.1084830197849068E-3</v>
      </c>
      <c r="M2398">
        <v>9.39</v>
      </c>
      <c r="N2398" s="35">
        <f t="shared" si="226"/>
        <v>8.5197018104366425E-3</v>
      </c>
      <c r="P2398">
        <v>133.75943000000001</v>
      </c>
      <c r="Q2398" s="35">
        <f t="shared" si="227"/>
        <v>-4.9577588660478684E-3</v>
      </c>
    </row>
    <row r="2399" spans="1:17" x14ac:dyDescent="0.4">
      <c r="A2399" s="87">
        <v>44026</v>
      </c>
      <c r="B2399">
        <v>95.633171000000004</v>
      </c>
      <c r="C2399" s="31">
        <f t="shared" si="222"/>
        <v>1.8395866011804585E-2</v>
      </c>
      <c r="D2399">
        <v>3197.52</v>
      </c>
      <c r="E2399" s="31">
        <f t="shared" si="223"/>
        <v>9.0820385798994104E-3</v>
      </c>
      <c r="G2399">
        <v>27.950001</v>
      </c>
      <c r="H2399" s="35">
        <f t="shared" si="224"/>
        <v>6.1180641818223899E-2</v>
      </c>
      <c r="J2399">
        <v>76.204170000000005</v>
      </c>
      <c r="K2399" s="35">
        <f t="shared" si="225"/>
        <v>3.6897521487341205E-2</v>
      </c>
      <c r="M2399">
        <v>9.4700000000000006</v>
      </c>
      <c r="N2399" s="35">
        <f t="shared" si="226"/>
        <v>8.8701161562829964E-2</v>
      </c>
      <c r="P2399">
        <v>133.096283</v>
      </c>
      <c r="Q2399" s="35">
        <f t="shared" si="227"/>
        <v>2.8928305984322555E-2</v>
      </c>
    </row>
    <row r="2400" spans="1:17" x14ac:dyDescent="0.4">
      <c r="A2400" s="87">
        <v>44027</v>
      </c>
      <c r="B2400">
        <v>97.392426</v>
      </c>
      <c r="C2400" s="31">
        <f t="shared" si="222"/>
        <v>-1.2989624059677888E-2</v>
      </c>
      <c r="D2400">
        <v>3226.56</v>
      </c>
      <c r="E2400" s="31">
        <f t="shared" si="223"/>
        <v>-3.4061043340275036E-3</v>
      </c>
      <c r="G2400">
        <v>29.66</v>
      </c>
      <c r="H2400" s="35">
        <f t="shared" si="224"/>
        <v>-1.5171982467970342E-2</v>
      </c>
      <c r="J2400">
        <v>79.015915000000007</v>
      </c>
      <c r="K2400" s="35">
        <f t="shared" si="225"/>
        <v>2.2553304609582289E-3</v>
      </c>
      <c r="M2400">
        <v>10.31</v>
      </c>
      <c r="N2400" s="35">
        <f t="shared" si="226"/>
        <v>4.8496605237632329E-3</v>
      </c>
      <c r="P2400">
        <v>136.94653299999999</v>
      </c>
      <c r="Q2400" s="35">
        <f t="shared" si="227"/>
        <v>-1.3876766051463289E-2</v>
      </c>
    </row>
    <row r="2401" spans="1:17" x14ac:dyDescent="0.4">
      <c r="A2401" s="87">
        <v>44028</v>
      </c>
      <c r="B2401">
        <v>96.127335000000002</v>
      </c>
      <c r="C2401" s="31">
        <f t="shared" si="222"/>
        <v>-1.0076041325810138E-2</v>
      </c>
      <c r="D2401">
        <v>3215.57</v>
      </c>
      <c r="E2401" s="31">
        <f t="shared" si="223"/>
        <v>2.8486395880045695E-3</v>
      </c>
      <c r="G2401">
        <v>29.209999</v>
      </c>
      <c r="H2401" s="35">
        <f t="shared" si="224"/>
        <v>-3.0811367025380541E-2</v>
      </c>
      <c r="J2401">
        <v>79.194121999999993</v>
      </c>
      <c r="K2401" s="35">
        <f t="shared" si="225"/>
        <v>-2.7628452020719278E-2</v>
      </c>
      <c r="M2401">
        <v>10.36</v>
      </c>
      <c r="N2401" s="35">
        <f t="shared" si="226"/>
        <v>-1.5444015444015458E-2</v>
      </c>
      <c r="P2401">
        <v>135.04615799999999</v>
      </c>
      <c r="Q2401" s="35">
        <f t="shared" si="227"/>
        <v>-1.2459369632713117E-3</v>
      </c>
    </row>
    <row r="2402" spans="1:17" x14ac:dyDescent="0.4">
      <c r="A2402" s="87">
        <v>44029</v>
      </c>
      <c r="B2402">
        <v>95.158752000000007</v>
      </c>
      <c r="C2402" s="31">
        <f t="shared" si="222"/>
        <v>-6.5434338609233964E-3</v>
      </c>
      <c r="D2402">
        <v>3224.73</v>
      </c>
      <c r="E2402" s="31">
        <f t="shared" si="223"/>
        <v>8.4069053843267901E-3</v>
      </c>
      <c r="G2402">
        <v>28.309999000000001</v>
      </c>
      <c r="H2402" s="35">
        <f t="shared" si="224"/>
        <v>-7.0645710725740678E-3</v>
      </c>
      <c r="J2402">
        <v>77.006111000000004</v>
      </c>
      <c r="K2402" s="35">
        <f t="shared" si="225"/>
        <v>-1.0285027898629712E-3</v>
      </c>
      <c r="M2402">
        <v>10.199999999999999</v>
      </c>
      <c r="N2402" s="35">
        <f t="shared" si="226"/>
        <v>-2.8431372549019528E-2</v>
      </c>
      <c r="P2402">
        <v>134.87789900000001</v>
      </c>
      <c r="Q2402" s="35">
        <f t="shared" si="227"/>
        <v>1.8345904098046279E-2</v>
      </c>
    </row>
    <row r="2403" spans="1:17" x14ac:dyDescent="0.4">
      <c r="A2403" s="87">
        <v>44032</v>
      </c>
      <c r="B2403">
        <v>94.536086999999995</v>
      </c>
      <c r="C2403" s="31">
        <f t="shared" si="222"/>
        <v>2.8332418709058744E-2</v>
      </c>
      <c r="D2403">
        <v>3251.84</v>
      </c>
      <c r="E2403" s="31">
        <f t="shared" si="223"/>
        <v>1.6790493997244748E-3</v>
      </c>
      <c r="G2403">
        <v>28.110001</v>
      </c>
      <c r="H2403" s="35">
        <f t="shared" si="224"/>
        <v>5.3006010209675943E-2</v>
      </c>
      <c r="J2403">
        <v>76.926910000000007</v>
      </c>
      <c r="K2403" s="35">
        <f t="shared" si="225"/>
        <v>2.5353858617224955E-2</v>
      </c>
      <c r="M2403">
        <v>9.91</v>
      </c>
      <c r="N2403" s="35">
        <f t="shared" si="226"/>
        <v>5.9535822401614515E-2</v>
      </c>
      <c r="P2403">
        <v>137.35235599999999</v>
      </c>
      <c r="Q2403" s="35">
        <f t="shared" si="227"/>
        <v>2.3275836637269082E-2</v>
      </c>
    </row>
    <row r="2404" spans="1:17" x14ac:dyDescent="0.4">
      <c r="A2404" s="87">
        <v>44033</v>
      </c>
      <c r="B2404">
        <v>97.214523</v>
      </c>
      <c r="C2404" s="31">
        <f t="shared" si="222"/>
        <v>5.5917776812010591E-3</v>
      </c>
      <c r="D2404">
        <v>3257.3</v>
      </c>
      <c r="E2404" s="31">
        <f t="shared" si="223"/>
        <v>5.7470911491111654E-3</v>
      </c>
      <c r="G2404">
        <v>29.6</v>
      </c>
      <c r="H2404" s="35">
        <f t="shared" si="224"/>
        <v>3.9864898648648554E-2</v>
      </c>
      <c r="J2404">
        <v>78.877303999999995</v>
      </c>
      <c r="K2404" s="35">
        <f t="shared" si="225"/>
        <v>2.0083977515255851E-3</v>
      </c>
      <c r="M2404">
        <v>10.5</v>
      </c>
      <c r="N2404" s="35">
        <f t="shared" si="226"/>
        <v>-5.714285714285762E-3</v>
      </c>
      <c r="P2404">
        <v>140.54934700000001</v>
      </c>
      <c r="Q2404" s="35">
        <f t="shared" si="227"/>
        <v>5.1408919032543531E-3</v>
      </c>
    </row>
    <row r="2405" spans="1:17" x14ac:dyDescent="0.4">
      <c r="A2405" s="87">
        <v>44034</v>
      </c>
      <c r="B2405">
        <v>97.758125000000007</v>
      </c>
      <c r="C2405" s="31">
        <f t="shared" si="222"/>
        <v>-6.1672316239700063E-3</v>
      </c>
      <c r="D2405">
        <v>3276.02</v>
      </c>
      <c r="E2405" s="31">
        <f t="shared" si="223"/>
        <v>-1.2319827107282657E-2</v>
      </c>
      <c r="G2405">
        <v>30.780000999999999</v>
      </c>
      <c r="H2405" s="35">
        <f t="shared" si="224"/>
        <v>9.4216696094324912E-3</v>
      </c>
      <c r="J2405">
        <v>79.035720999999995</v>
      </c>
      <c r="K2405" s="35">
        <f t="shared" si="225"/>
        <v>2.154571348820877E-2</v>
      </c>
      <c r="M2405">
        <v>10.44</v>
      </c>
      <c r="N2405" s="35">
        <f t="shared" si="226"/>
        <v>4.1187739463601505E-2</v>
      </c>
      <c r="P2405">
        <v>141.271896</v>
      </c>
      <c r="Q2405" s="35">
        <f t="shared" si="227"/>
        <v>-1.996771530552684E-2</v>
      </c>
    </row>
    <row r="2406" spans="1:17" x14ac:dyDescent="0.4">
      <c r="A2406" s="87">
        <v>44035</v>
      </c>
      <c r="B2406">
        <v>97.155227999999994</v>
      </c>
      <c r="C2406" s="31">
        <f t="shared" si="222"/>
        <v>1.3224815858597896E-3</v>
      </c>
      <c r="D2406">
        <v>3235.66</v>
      </c>
      <c r="E2406" s="31">
        <f t="shared" si="223"/>
        <v>-6.1903908321639936E-3</v>
      </c>
      <c r="G2406">
        <v>31.07</v>
      </c>
      <c r="H2406" s="35">
        <f t="shared" si="224"/>
        <v>-2.6713871902156482E-2</v>
      </c>
      <c r="J2406">
        <v>80.738602</v>
      </c>
      <c r="K2406" s="35">
        <f t="shared" si="225"/>
        <v>-1.3979025794873199E-2</v>
      </c>
      <c r="M2406">
        <v>10.87</v>
      </c>
      <c r="N2406" s="35">
        <f t="shared" si="226"/>
        <v>3.6798528058878499E-3</v>
      </c>
      <c r="P2406">
        <v>138.451019</v>
      </c>
      <c r="Q2406" s="35">
        <f t="shared" si="227"/>
        <v>-4.5038671763045204E-3</v>
      </c>
    </row>
    <row r="2407" spans="1:17" x14ac:dyDescent="0.4">
      <c r="A2407" s="87">
        <v>44036</v>
      </c>
      <c r="B2407">
        <v>97.283714000000003</v>
      </c>
      <c r="C2407" s="31">
        <f t="shared" si="222"/>
        <v>-1.2394623420730102E-2</v>
      </c>
      <c r="D2407">
        <v>3215.63</v>
      </c>
      <c r="E2407" s="31">
        <f t="shared" si="223"/>
        <v>7.3951294147646786E-3</v>
      </c>
      <c r="G2407">
        <v>30.24</v>
      </c>
      <c r="H2407" s="35">
        <f t="shared" si="224"/>
        <v>-2.8439186507936406E-2</v>
      </c>
      <c r="J2407">
        <v>79.609954999999999</v>
      </c>
      <c r="K2407" s="35">
        <f t="shared" si="225"/>
        <v>8.7053308848121427E-3</v>
      </c>
      <c r="M2407">
        <v>10.91</v>
      </c>
      <c r="N2407" s="35">
        <f t="shared" si="226"/>
        <v>2.6581118240146577E-2</v>
      </c>
      <c r="P2407">
        <v>137.82745399999999</v>
      </c>
      <c r="Q2407" s="35">
        <f t="shared" si="227"/>
        <v>1.2351842471094405E-2</v>
      </c>
    </row>
    <row r="2408" spans="1:17" x14ac:dyDescent="0.4">
      <c r="A2408" s="87">
        <v>44039</v>
      </c>
      <c r="B2408">
        <v>96.077918999999994</v>
      </c>
      <c r="C2408" s="31">
        <f t="shared" si="222"/>
        <v>-9.6697244244017926E-3</v>
      </c>
      <c r="D2408">
        <v>3239.41</v>
      </c>
      <c r="E2408" s="31">
        <f t="shared" si="223"/>
        <v>-6.4734010205561507E-3</v>
      </c>
      <c r="G2408">
        <v>29.379999000000002</v>
      </c>
      <c r="H2408" s="35">
        <f t="shared" si="224"/>
        <v>1.7018720797096754E-3</v>
      </c>
      <c r="J2408">
        <v>80.302986000000004</v>
      </c>
      <c r="K2408" s="35">
        <f t="shared" si="225"/>
        <v>-5.4247422381031602E-3</v>
      </c>
      <c r="M2408">
        <v>11.2</v>
      </c>
      <c r="N2408" s="35">
        <f t="shared" si="226"/>
        <v>8.9285714285715564E-3</v>
      </c>
      <c r="P2408">
        <v>139.529877</v>
      </c>
      <c r="Q2408" s="35">
        <f t="shared" si="227"/>
        <v>-9.7183702097005855E-3</v>
      </c>
    </row>
    <row r="2409" spans="1:17" x14ac:dyDescent="0.4">
      <c r="A2409" s="87">
        <v>44040</v>
      </c>
      <c r="B2409">
        <v>95.148871999999997</v>
      </c>
      <c r="C2409" s="31">
        <f t="shared" si="222"/>
        <v>7.2712265049238297E-3</v>
      </c>
      <c r="D2409">
        <v>3218.44</v>
      </c>
      <c r="E2409" s="31">
        <f t="shared" si="223"/>
        <v>1.2428381451883521E-2</v>
      </c>
      <c r="G2409">
        <v>29.43</v>
      </c>
      <c r="H2409" s="35">
        <f t="shared" si="224"/>
        <v>3.3639143730886917E-2</v>
      </c>
      <c r="J2409">
        <v>79.867362999999997</v>
      </c>
      <c r="K2409" s="35">
        <f t="shared" si="225"/>
        <v>2.2808978931732057E-2</v>
      </c>
      <c r="M2409">
        <v>11.3</v>
      </c>
      <c r="N2409" s="35">
        <f t="shared" si="226"/>
        <v>2.7433628318583956E-2</v>
      </c>
      <c r="P2409">
        <v>138.17387400000001</v>
      </c>
      <c r="Q2409" s="35">
        <f t="shared" si="227"/>
        <v>2.7435454259609172E-2</v>
      </c>
    </row>
    <row r="2410" spans="1:17" x14ac:dyDescent="0.4">
      <c r="A2410" s="87">
        <v>44041</v>
      </c>
      <c r="B2410">
        <v>95.840721000000002</v>
      </c>
      <c r="C2410" s="31">
        <f t="shared" si="222"/>
        <v>-1.5468790139841345E-3</v>
      </c>
      <c r="D2410">
        <v>3258.44</v>
      </c>
      <c r="E2410" s="31">
        <f t="shared" si="223"/>
        <v>-3.7502608610255994E-3</v>
      </c>
      <c r="G2410">
        <v>30.42</v>
      </c>
      <c r="H2410" s="35">
        <f t="shared" si="224"/>
        <v>-2.9257034845496483E-2</v>
      </c>
      <c r="J2410">
        <v>81.689055999999994</v>
      </c>
      <c r="K2410" s="35">
        <f t="shared" si="225"/>
        <v>-2.4239415864959826E-2</v>
      </c>
      <c r="M2410">
        <v>11.61</v>
      </c>
      <c r="N2410" s="35">
        <f t="shared" si="226"/>
        <v>-1.3781223083548677E-2</v>
      </c>
      <c r="P2410">
        <v>141.96473700000001</v>
      </c>
      <c r="Q2410" s="35">
        <f t="shared" si="227"/>
        <v>-2.5657040452235835E-2</v>
      </c>
    </row>
    <row r="2411" spans="1:17" x14ac:dyDescent="0.4">
      <c r="A2411" s="87">
        <v>44042</v>
      </c>
      <c r="B2411">
        <v>95.692466999999994</v>
      </c>
      <c r="C2411" s="31">
        <f t="shared" si="222"/>
        <v>8.1593883455842488E-3</v>
      </c>
      <c r="D2411">
        <v>3246.22</v>
      </c>
      <c r="E2411" s="31">
        <f t="shared" si="223"/>
        <v>7.6704597963169752E-3</v>
      </c>
      <c r="G2411">
        <v>29.530000999999999</v>
      </c>
      <c r="H2411" s="35">
        <f t="shared" si="224"/>
        <v>-8.4659665267197252E-3</v>
      </c>
      <c r="J2411">
        <v>79.708961000000002</v>
      </c>
      <c r="K2411" s="35">
        <f t="shared" si="225"/>
        <v>-5.8005397912538448E-2</v>
      </c>
      <c r="M2411">
        <v>11.45</v>
      </c>
      <c r="N2411" s="35">
        <f t="shared" si="226"/>
        <v>-8.1222707423580773E-2</v>
      </c>
      <c r="P2411">
        <v>138.32234199999999</v>
      </c>
      <c r="Q2411" s="35">
        <f t="shared" si="227"/>
        <v>-1.6958786021711469E-2</v>
      </c>
    </row>
    <row r="2412" spans="1:17" x14ac:dyDescent="0.4">
      <c r="A2412" s="87">
        <v>44043</v>
      </c>
      <c r="B2412">
        <v>96.473258999999999</v>
      </c>
      <c r="C2412" s="31">
        <f t="shared" si="222"/>
        <v>7.3763031059208483E-3</v>
      </c>
      <c r="D2412">
        <v>3271.12</v>
      </c>
      <c r="E2412" s="31">
        <f t="shared" si="223"/>
        <v>7.1810266819927844E-3</v>
      </c>
      <c r="G2412">
        <v>29.280000999999999</v>
      </c>
      <c r="H2412" s="35">
        <f t="shared" si="224"/>
        <v>-1.0245935442420176E-2</v>
      </c>
      <c r="J2412">
        <v>75.085410999999993</v>
      </c>
      <c r="K2412" s="35">
        <f t="shared" si="225"/>
        <v>-2.7953592742536858E-2</v>
      </c>
      <c r="M2412">
        <v>10.52</v>
      </c>
      <c r="N2412" s="35">
        <f t="shared" si="226"/>
        <v>-8.0798479087452441E-2</v>
      </c>
      <c r="P2412">
        <v>135.976563</v>
      </c>
      <c r="Q2412" s="35">
        <f t="shared" si="227"/>
        <v>2.0963575906827518E-2</v>
      </c>
    </row>
    <row r="2413" spans="1:17" x14ac:dyDescent="0.4">
      <c r="A2413" s="87">
        <v>44046</v>
      </c>
      <c r="B2413">
        <v>97.184875000000005</v>
      </c>
      <c r="C2413" s="31">
        <f t="shared" si="222"/>
        <v>-1.0169864395051263E-2</v>
      </c>
      <c r="D2413">
        <v>3294.61</v>
      </c>
      <c r="E2413" s="31">
        <f t="shared" si="223"/>
        <v>3.6119601409575308E-3</v>
      </c>
      <c r="G2413">
        <v>28.98</v>
      </c>
      <c r="H2413" s="35">
        <f t="shared" si="224"/>
        <v>-6.2112146307798741E-3</v>
      </c>
      <c r="J2413">
        <v>72.986503999999996</v>
      </c>
      <c r="K2413" s="35">
        <f t="shared" si="225"/>
        <v>-1.3547710135547062E-4</v>
      </c>
      <c r="M2413">
        <v>9.67</v>
      </c>
      <c r="N2413" s="35">
        <f t="shared" si="226"/>
        <v>2.6887280248190256E-2</v>
      </c>
      <c r="P2413">
        <v>138.82711800000001</v>
      </c>
      <c r="Q2413" s="35">
        <f t="shared" si="227"/>
        <v>-1.283221913459491E-3</v>
      </c>
    </row>
    <row r="2414" spans="1:17" x14ac:dyDescent="0.4">
      <c r="A2414" s="87">
        <v>44047</v>
      </c>
      <c r="B2414">
        <v>96.196517999999998</v>
      </c>
      <c r="C2414" s="31">
        <f t="shared" si="222"/>
        <v>3.7090271812125236E-2</v>
      </c>
      <c r="D2414">
        <v>3306.51</v>
      </c>
      <c r="E2414" s="31">
        <f t="shared" si="223"/>
        <v>6.4297401187353919E-3</v>
      </c>
      <c r="G2414">
        <v>28.799999</v>
      </c>
      <c r="H2414" s="35">
        <f t="shared" si="224"/>
        <v>3.8194480492863871E-2</v>
      </c>
      <c r="J2414">
        <v>72.976616000000007</v>
      </c>
      <c r="K2414" s="35">
        <f t="shared" si="225"/>
        <v>5.49450525357328E-2</v>
      </c>
      <c r="M2414">
        <v>9.93</v>
      </c>
      <c r="N2414" s="35">
        <f t="shared" si="226"/>
        <v>6.8479355488418908E-2</v>
      </c>
      <c r="P2414">
        <v>138.64897199999999</v>
      </c>
      <c r="Q2414" s="35">
        <f t="shared" si="227"/>
        <v>1.584812327349967E-2</v>
      </c>
    </row>
    <row r="2415" spans="1:17" x14ac:dyDescent="0.4">
      <c r="A2415" s="87">
        <v>44048</v>
      </c>
      <c r="B2415">
        <v>99.764472999999995</v>
      </c>
      <c r="C2415" s="31">
        <f t="shared" si="222"/>
        <v>-4.8543432891185517E-3</v>
      </c>
      <c r="D2415">
        <v>3327.77</v>
      </c>
      <c r="E2415" s="31">
        <f t="shared" si="223"/>
        <v>6.427727877828057E-3</v>
      </c>
      <c r="G2415">
        <v>29.9</v>
      </c>
      <c r="H2415" s="35">
        <f t="shared" si="224"/>
        <v>-4.2809331103678933E-2</v>
      </c>
      <c r="J2415">
        <v>76.986320000000006</v>
      </c>
      <c r="K2415" s="35">
        <f t="shared" si="225"/>
        <v>-3.9609140948677658E-2</v>
      </c>
      <c r="M2415">
        <v>10.61</v>
      </c>
      <c r="N2415" s="35">
        <f t="shared" si="226"/>
        <v>-4.4297832233741646E-2</v>
      </c>
      <c r="P2415">
        <v>140.84629799999999</v>
      </c>
      <c r="Q2415" s="35">
        <f t="shared" si="227"/>
        <v>2.888261216492902E-2</v>
      </c>
    </row>
    <row r="2416" spans="1:17" x14ac:dyDescent="0.4">
      <c r="A2416" s="87">
        <v>44049</v>
      </c>
      <c r="B2416">
        <v>99.280181999999996</v>
      </c>
      <c r="C2416" s="31">
        <f t="shared" si="222"/>
        <v>1.4036970641331116E-2</v>
      </c>
      <c r="D2416">
        <v>3349.16</v>
      </c>
      <c r="E2416" s="31">
        <f t="shared" si="223"/>
        <v>6.3299454191509082E-4</v>
      </c>
      <c r="G2416">
        <v>28.620000999999998</v>
      </c>
      <c r="H2416" s="35">
        <f t="shared" si="224"/>
        <v>2.0614883975720383E-2</v>
      </c>
      <c r="J2416">
        <v>73.936958000000004</v>
      </c>
      <c r="K2416" s="35">
        <f t="shared" si="225"/>
        <v>2.0219657941566896E-2</v>
      </c>
      <c r="M2416">
        <v>10.14</v>
      </c>
      <c r="N2416" s="35">
        <f t="shared" si="226"/>
        <v>1.873767258382638E-2</v>
      </c>
      <c r="P2416">
        <v>144.91430700000001</v>
      </c>
      <c r="Q2416" s="35">
        <f t="shared" si="227"/>
        <v>3.00523122261481E-3</v>
      </c>
    </row>
    <row r="2417" spans="1:17" x14ac:dyDescent="0.4">
      <c r="A2417" s="87">
        <v>44050</v>
      </c>
      <c r="B2417">
        <v>100.67377500000001</v>
      </c>
      <c r="C2417" s="31">
        <f t="shared" si="222"/>
        <v>3.485176750350321E-2</v>
      </c>
      <c r="D2417">
        <v>3351.28</v>
      </c>
      <c r="E2417" s="31">
        <f t="shared" si="223"/>
        <v>2.7422358024395454E-3</v>
      </c>
      <c r="G2417">
        <v>29.209999</v>
      </c>
      <c r="H2417" s="35">
        <f t="shared" si="224"/>
        <v>3.0811435495085113E-2</v>
      </c>
      <c r="J2417">
        <v>75.431938000000002</v>
      </c>
      <c r="K2417" s="35">
        <f t="shared" si="225"/>
        <v>4.65939374380119E-2</v>
      </c>
      <c r="M2417">
        <v>10.33</v>
      </c>
      <c r="N2417" s="35">
        <f t="shared" si="226"/>
        <v>3.6786060019361161E-2</v>
      </c>
      <c r="P2417">
        <v>145.349808</v>
      </c>
      <c r="Q2417" s="35">
        <f t="shared" si="227"/>
        <v>2.8260133649436997E-2</v>
      </c>
    </row>
    <row r="2418" spans="1:17" x14ac:dyDescent="0.4">
      <c r="A2418" s="87">
        <v>44053</v>
      </c>
      <c r="B2418">
        <v>104.182434</v>
      </c>
      <c r="C2418" s="31">
        <f t="shared" si="222"/>
        <v>-2.7512219574367491E-3</v>
      </c>
      <c r="D2418">
        <v>3360.47</v>
      </c>
      <c r="E2418" s="31">
        <f t="shared" si="223"/>
        <v>-7.969123366671849E-3</v>
      </c>
      <c r="G2418">
        <v>30.110001</v>
      </c>
      <c r="H2418" s="35">
        <f t="shared" si="224"/>
        <v>2.1255362960632233E-2</v>
      </c>
      <c r="J2418">
        <v>78.946608999999995</v>
      </c>
      <c r="K2418" s="35">
        <f t="shared" si="225"/>
        <v>1.379539936921277E-3</v>
      </c>
      <c r="M2418">
        <v>10.71</v>
      </c>
      <c r="N2418" s="35">
        <f t="shared" si="226"/>
        <v>2.5210084033613404E-2</v>
      </c>
      <c r="P2418">
        <v>149.457413</v>
      </c>
      <c r="Q2418" s="35">
        <f t="shared" si="227"/>
        <v>1.3245030542580048E-2</v>
      </c>
    </row>
    <row r="2419" spans="1:17" x14ac:dyDescent="0.4">
      <c r="A2419" s="87">
        <v>44054</v>
      </c>
      <c r="B2419">
        <v>103.895805</v>
      </c>
      <c r="C2419" s="31">
        <f t="shared" si="222"/>
        <v>9.5126073665824709E-4</v>
      </c>
      <c r="D2419">
        <v>3333.69</v>
      </c>
      <c r="E2419" s="31">
        <f t="shared" si="223"/>
        <v>1.3996502374245911E-2</v>
      </c>
      <c r="G2419">
        <v>30.75</v>
      </c>
      <c r="H2419" s="35">
        <f t="shared" si="224"/>
        <v>-1.3333333333333338E-2</v>
      </c>
      <c r="J2419">
        <v>79.055519000000004</v>
      </c>
      <c r="K2419" s="35">
        <f t="shared" si="225"/>
        <v>-1.0644987353760977E-2</v>
      </c>
      <c r="M2419">
        <v>10.98</v>
      </c>
      <c r="N2419" s="35">
        <f t="shared" si="226"/>
        <v>2.7322404371584114E-3</v>
      </c>
      <c r="P2419">
        <v>151.436981</v>
      </c>
      <c r="Q2419" s="35">
        <f t="shared" si="227"/>
        <v>1.9999956285446475E-2</v>
      </c>
    </row>
    <row r="2420" spans="1:17" x14ac:dyDescent="0.4">
      <c r="A2420" s="87">
        <v>44055</v>
      </c>
      <c r="B2420">
        <v>103.994637</v>
      </c>
      <c r="C2420" s="31">
        <f t="shared" si="222"/>
        <v>1.2354973651189372E-2</v>
      </c>
      <c r="D2420">
        <v>3380.35</v>
      </c>
      <c r="E2420" s="31">
        <f t="shared" si="223"/>
        <v>-2.0471252976762976E-3</v>
      </c>
      <c r="G2420">
        <v>30.34</v>
      </c>
      <c r="H2420" s="35">
        <f t="shared" si="224"/>
        <v>-1.0217501647989494E-2</v>
      </c>
      <c r="J2420">
        <v>78.213973999999993</v>
      </c>
      <c r="K2420" s="35">
        <f t="shared" si="225"/>
        <v>9.1139340394595925E-3</v>
      </c>
      <c r="M2420">
        <v>11.01</v>
      </c>
      <c r="N2420" s="35">
        <f t="shared" si="226"/>
        <v>-1.5440508628519522E-2</v>
      </c>
      <c r="P2420">
        <v>154.46571399999999</v>
      </c>
      <c r="Q2420" s="35">
        <f t="shared" si="227"/>
        <v>1.4161317378172444E-2</v>
      </c>
    </row>
    <row r="2421" spans="1:17" x14ac:dyDescent="0.4">
      <c r="A2421" s="87">
        <v>44056</v>
      </c>
      <c r="B2421">
        <v>105.279488</v>
      </c>
      <c r="C2421" s="31">
        <f t="shared" si="222"/>
        <v>-8.4483693537717346E-4</v>
      </c>
      <c r="D2421">
        <v>3373.43</v>
      </c>
      <c r="E2421" s="31">
        <f t="shared" si="223"/>
        <v>-1.7193183199293516E-4</v>
      </c>
      <c r="G2421">
        <v>30.030000999999999</v>
      </c>
      <c r="H2421" s="35">
        <f t="shared" si="224"/>
        <v>-8.6580416697288505E-3</v>
      </c>
      <c r="J2421">
        <v>78.926811000000001</v>
      </c>
      <c r="K2421" s="35">
        <f t="shared" si="225"/>
        <v>1.4300108995915287E-2</v>
      </c>
      <c r="M2421">
        <v>10.84</v>
      </c>
      <c r="N2421" s="35">
        <f t="shared" si="226"/>
        <v>-9.2250922509224762E-3</v>
      </c>
      <c r="P2421">
        <v>156.65315200000001</v>
      </c>
      <c r="Q2421" s="35">
        <f t="shared" si="227"/>
        <v>-6.4446963697225483E-3</v>
      </c>
    </row>
    <row r="2422" spans="1:17" x14ac:dyDescent="0.4">
      <c r="A2422" s="87">
        <v>44057</v>
      </c>
      <c r="B2422">
        <v>105.190544</v>
      </c>
      <c r="C2422" s="31">
        <f t="shared" si="222"/>
        <v>-7.2346521945927918E-3</v>
      </c>
      <c r="D2422">
        <v>3372.85</v>
      </c>
      <c r="E2422" s="31">
        <f t="shared" si="223"/>
        <v>2.7098744385311746E-3</v>
      </c>
      <c r="G2422">
        <v>29.77</v>
      </c>
      <c r="H2422" s="35">
        <f t="shared" si="224"/>
        <v>-5.0385959019147164E-3</v>
      </c>
      <c r="J2422">
        <v>80.055473000000006</v>
      </c>
      <c r="K2422" s="35">
        <f t="shared" si="225"/>
        <v>2.5969617342713413E-3</v>
      </c>
      <c r="M2422">
        <v>10.74</v>
      </c>
      <c r="N2422" s="35">
        <f t="shared" si="226"/>
        <v>-2.5139664804469233E-2</v>
      </c>
      <c r="P2422">
        <v>155.64357000000001</v>
      </c>
      <c r="Q2422" s="35">
        <f t="shared" si="227"/>
        <v>1.2909283692220551E-2</v>
      </c>
    </row>
    <row r="2423" spans="1:17" x14ac:dyDescent="0.4">
      <c r="A2423" s="87">
        <v>44060</v>
      </c>
      <c r="B2423">
        <v>104.42952699999999</v>
      </c>
      <c r="C2423" s="31">
        <f t="shared" si="222"/>
        <v>1.2398208027888578E-2</v>
      </c>
      <c r="D2423">
        <v>3381.99</v>
      </c>
      <c r="E2423" s="31">
        <f t="shared" si="223"/>
        <v>2.3033775972135986E-3</v>
      </c>
      <c r="G2423">
        <v>29.620000999999998</v>
      </c>
      <c r="H2423" s="35">
        <f t="shared" si="224"/>
        <v>-1.3504455992422049E-2</v>
      </c>
      <c r="J2423">
        <v>80.263373999999999</v>
      </c>
      <c r="K2423" s="35">
        <f t="shared" si="225"/>
        <v>-5.0572755638206247E-3</v>
      </c>
      <c r="M2423">
        <v>10.47</v>
      </c>
      <c r="N2423" s="35">
        <f t="shared" si="226"/>
        <v>-2.1967526265520575E-2</v>
      </c>
      <c r="P2423">
        <v>157.652817</v>
      </c>
      <c r="Q2423" s="35">
        <f t="shared" si="227"/>
        <v>7.031691669676896E-3</v>
      </c>
    </row>
    <row r="2424" spans="1:17" x14ac:dyDescent="0.4">
      <c r="A2424" s="87">
        <v>44061</v>
      </c>
      <c r="B2424">
        <v>105.724266</v>
      </c>
      <c r="C2424" s="31">
        <f t="shared" si="222"/>
        <v>1.3274625146132549E-2</v>
      </c>
      <c r="D2424">
        <v>3389.78</v>
      </c>
      <c r="E2424" s="31">
        <f t="shared" si="223"/>
        <v>-4.4044156257929097E-3</v>
      </c>
      <c r="G2424">
        <v>29.219999000000001</v>
      </c>
      <c r="H2424" s="35">
        <f t="shared" si="224"/>
        <v>0</v>
      </c>
      <c r="J2424">
        <v>79.857460000000003</v>
      </c>
      <c r="K2424" s="35">
        <f t="shared" si="225"/>
        <v>2.355484384301706E-3</v>
      </c>
      <c r="M2424">
        <v>10.24</v>
      </c>
      <c r="N2424" s="35">
        <f t="shared" si="226"/>
        <v>-2.5390624999999979E-2</v>
      </c>
      <c r="P2424">
        <v>158.761383</v>
      </c>
      <c r="Q2424" s="35">
        <f t="shared" si="227"/>
        <v>-3.4164643173963768E-2</v>
      </c>
    </row>
    <row r="2425" spans="1:17" x14ac:dyDescent="0.4">
      <c r="A2425" s="87">
        <v>44062</v>
      </c>
      <c r="B2425">
        <v>107.12771600000001</v>
      </c>
      <c r="C2425" s="31">
        <f t="shared" si="222"/>
        <v>-3.5059087790130197E-3</v>
      </c>
      <c r="D2425">
        <v>3374.85</v>
      </c>
      <c r="E2425" s="31">
        <f t="shared" si="223"/>
        <v>3.1586589033587597E-3</v>
      </c>
      <c r="G2425">
        <v>29.219999000000001</v>
      </c>
      <c r="H2425" s="35">
        <f t="shared" si="224"/>
        <v>3.4223478241733989E-3</v>
      </c>
      <c r="J2425">
        <v>80.045563000000001</v>
      </c>
      <c r="K2425" s="35">
        <f t="shared" si="225"/>
        <v>-1.0636954355608796E-2</v>
      </c>
      <c r="M2425">
        <v>9.98</v>
      </c>
      <c r="N2425" s="35">
        <f t="shared" si="226"/>
        <v>-2.2044088176352769E-2</v>
      </c>
      <c r="P2425">
        <v>153.337357</v>
      </c>
      <c r="Q2425" s="35">
        <f t="shared" si="227"/>
        <v>1.1619868992525264E-3</v>
      </c>
    </row>
    <row r="2426" spans="1:17" x14ac:dyDescent="0.4">
      <c r="A2426" s="87">
        <v>44063</v>
      </c>
      <c r="B2426">
        <v>106.75213599999999</v>
      </c>
      <c r="C2426" s="31">
        <f t="shared" si="222"/>
        <v>1.6109747911742064E-2</v>
      </c>
      <c r="D2426">
        <v>3385.51</v>
      </c>
      <c r="E2426" s="31">
        <f t="shared" si="223"/>
        <v>3.4411358997609325E-3</v>
      </c>
      <c r="G2426">
        <v>29.32</v>
      </c>
      <c r="H2426" s="35">
        <f t="shared" si="224"/>
        <v>-1.5006855388813054E-2</v>
      </c>
      <c r="J2426">
        <v>79.194121999999993</v>
      </c>
      <c r="K2426" s="35">
        <f t="shared" si="225"/>
        <v>8.0009599702363446E-3</v>
      </c>
      <c r="M2426">
        <v>9.76</v>
      </c>
      <c r="N2426" s="35">
        <f t="shared" si="226"/>
        <v>-3.0737704918032131E-3</v>
      </c>
      <c r="P2426">
        <v>153.515533</v>
      </c>
      <c r="Q2426" s="35">
        <f t="shared" si="227"/>
        <v>-1.6054199544745816E-2</v>
      </c>
    </row>
    <row r="2427" spans="1:17" x14ac:dyDescent="0.4">
      <c r="A2427" s="87">
        <v>44064</v>
      </c>
      <c r="B2427">
        <v>108.471886</v>
      </c>
      <c r="C2427" s="31">
        <f t="shared" si="222"/>
        <v>1.8952108936319288E-2</v>
      </c>
      <c r="D2427">
        <v>3397.16</v>
      </c>
      <c r="E2427" s="31">
        <f t="shared" si="223"/>
        <v>1.0043683547433841E-2</v>
      </c>
      <c r="G2427">
        <v>28.879999000000002</v>
      </c>
      <c r="H2427" s="35">
        <f t="shared" si="224"/>
        <v>3.6011116205371063E-2</v>
      </c>
      <c r="J2427">
        <v>79.827751000000006</v>
      </c>
      <c r="K2427" s="35">
        <f t="shared" si="225"/>
        <v>5.3826168796863527E-2</v>
      </c>
      <c r="M2427">
        <v>9.73</v>
      </c>
      <c r="N2427" s="35">
        <f t="shared" si="226"/>
        <v>5.2415210688591958E-2</v>
      </c>
      <c r="P2427">
        <v>151.05096399999999</v>
      </c>
      <c r="Q2427" s="35">
        <f t="shared" si="227"/>
        <v>-1.7692174410749327E-3</v>
      </c>
    </row>
    <row r="2428" spans="1:17" x14ac:dyDescent="0.4">
      <c r="A2428" s="87">
        <v>44067</v>
      </c>
      <c r="B2428">
        <v>110.527657</v>
      </c>
      <c r="C2428" s="31">
        <f t="shared" si="222"/>
        <v>-2.8614467055970024E-3</v>
      </c>
      <c r="D2428">
        <v>3431.28</v>
      </c>
      <c r="E2428" s="31">
        <f t="shared" si="223"/>
        <v>3.5963255694666974E-3</v>
      </c>
      <c r="G2428">
        <v>29.92</v>
      </c>
      <c r="H2428" s="35">
        <f t="shared" si="224"/>
        <v>-5.3475935828877046E-3</v>
      </c>
      <c r="J2428">
        <v>84.124572999999998</v>
      </c>
      <c r="K2428" s="35">
        <f t="shared" si="225"/>
        <v>-2.1301564288474864E-2</v>
      </c>
      <c r="M2428">
        <v>10.24</v>
      </c>
      <c r="N2428" s="35">
        <f t="shared" si="226"/>
        <v>-6.8359375000000278E-3</v>
      </c>
      <c r="P2428">
        <v>150.78372200000001</v>
      </c>
      <c r="Q2428" s="35">
        <f t="shared" si="227"/>
        <v>6.5676850714561946E-5</v>
      </c>
    </row>
    <row r="2429" spans="1:17" x14ac:dyDescent="0.4">
      <c r="A2429" s="87">
        <v>44068</v>
      </c>
      <c r="B2429">
        <v>110.211388</v>
      </c>
      <c r="C2429" s="31">
        <f t="shared" si="222"/>
        <v>1.7935533122948822E-4</v>
      </c>
      <c r="D2429">
        <v>3443.62</v>
      </c>
      <c r="E2429" s="31">
        <f t="shared" si="223"/>
        <v>1.0195666188487733E-2</v>
      </c>
      <c r="G2429">
        <v>29.76</v>
      </c>
      <c r="H2429" s="35">
        <f t="shared" si="224"/>
        <v>1.1424731182795694E-2</v>
      </c>
      <c r="J2429">
        <v>82.332588000000001</v>
      </c>
      <c r="K2429" s="35">
        <f t="shared" si="225"/>
        <v>1.4429887713476796E-3</v>
      </c>
      <c r="M2429">
        <v>10.17</v>
      </c>
      <c r="N2429" s="35">
        <f t="shared" si="226"/>
        <v>-2.8515240904621351E-2</v>
      </c>
      <c r="P2429">
        <v>150.79362499999999</v>
      </c>
      <c r="Q2429" s="35">
        <f t="shared" si="227"/>
        <v>9.845774315725103E-4</v>
      </c>
    </row>
    <row r="2430" spans="1:17" x14ac:dyDescent="0.4">
      <c r="A2430" s="87">
        <v>44069</v>
      </c>
      <c r="B2430">
        <v>110.231155</v>
      </c>
      <c r="C2430" s="31">
        <f t="shared" si="222"/>
        <v>-6.1867082858743311E-3</v>
      </c>
      <c r="D2430">
        <v>3478.73</v>
      </c>
      <c r="E2430" s="31">
        <f t="shared" si="223"/>
        <v>1.6730243508407275E-3</v>
      </c>
      <c r="G2430">
        <v>30.1</v>
      </c>
      <c r="H2430" s="35">
        <f t="shared" si="224"/>
        <v>1.6279069767441808E-2</v>
      </c>
      <c r="J2430">
        <v>82.451392999999996</v>
      </c>
      <c r="K2430" s="35">
        <f t="shared" si="225"/>
        <v>3.3381303818602583E-2</v>
      </c>
      <c r="M2430">
        <v>9.8800000000000008</v>
      </c>
      <c r="N2430" s="35">
        <f t="shared" si="226"/>
        <v>4.0485829959513303E-3</v>
      </c>
      <c r="P2430">
        <v>150.942093</v>
      </c>
      <c r="Q2430" s="35">
        <f t="shared" si="227"/>
        <v>-1.0032814372065211E-2</v>
      </c>
    </row>
    <row r="2431" spans="1:17" x14ac:dyDescent="0.4">
      <c r="A2431" s="87">
        <v>44070</v>
      </c>
      <c r="B2431">
        <v>109.549187</v>
      </c>
      <c r="C2431" s="31">
        <f t="shared" si="222"/>
        <v>1.5326247925509486E-2</v>
      </c>
      <c r="D2431">
        <v>3484.55</v>
      </c>
      <c r="E2431" s="31">
        <f t="shared" si="223"/>
        <v>6.7325766598269601E-3</v>
      </c>
      <c r="G2431">
        <v>30.59</v>
      </c>
      <c r="H2431" s="35">
        <f t="shared" si="224"/>
        <v>1.4383818241255272E-2</v>
      </c>
      <c r="J2431">
        <v>85.203727999999998</v>
      </c>
      <c r="K2431" s="35">
        <f t="shared" si="225"/>
        <v>1.8010667326669103E-2</v>
      </c>
      <c r="M2431">
        <v>9.92</v>
      </c>
      <c r="N2431" s="35">
        <f t="shared" si="226"/>
        <v>2.3185483870967784E-2</v>
      </c>
      <c r="P2431">
        <v>149.427719</v>
      </c>
      <c r="Q2431" s="35">
        <f t="shared" si="227"/>
        <v>7.9486591105629742E-4</v>
      </c>
    </row>
    <row r="2432" spans="1:17" x14ac:dyDescent="0.4">
      <c r="A2432" s="87">
        <v>44071</v>
      </c>
      <c r="B2432">
        <v>111.228165</v>
      </c>
      <c r="C2432" s="31">
        <f t="shared" si="222"/>
        <v>-3.5622092659714794E-3</v>
      </c>
      <c r="D2432">
        <v>3508.01</v>
      </c>
      <c r="E2432" s="31">
        <f t="shared" si="223"/>
        <v>-2.1949766391772749E-3</v>
      </c>
      <c r="G2432">
        <v>31.030000999999999</v>
      </c>
      <c r="H2432" s="35">
        <f t="shared" si="224"/>
        <v>-3.8027746115767036E-2</v>
      </c>
      <c r="J2432">
        <v>86.738303999999999</v>
      </c>
      <c r="K2432" s="35">
        <f t="shared" si="225"/>
        <v>-2.3284879999498197E-2</v>
      </c>
      <c r="M2432">
        <v>10.15</v>
      </c>
      <c r="N2432" s="35">
        <f t="shared" si="226"/>
        <v>-3.3497536945812791E-2</v>
      </c>
      <c r="P2432">
        <v>149.546494</v>
      </c>
      <c r="Q2432" s="35">
        <f t="shared" si="227"/>
        <v>1.1847238625333507E-2</v>
      </c>
    </row>
    <row r="2433" spans="1:17" x14ac:dyDescent="0.4">
      <c r="A2433" s="87">
        <v>44074</v>
      </c>
      <c r="B2433">
        <v>110.831947</v>
      </c>
      <c r="C2433" s="31">
        <f t="shared" si="222"/>
        <v>2.6365114744397605E-2</v>
      </c>
      <c r="D2433">
        <v>3500.31</v>
      </c>
      <c r="E2433" s="31">
        <f t="shared" si="223"/>
        <v>7.525047781482253E-3</v>
      </c>
      <c r="G2433">
        <v>29.85</v>
      </c>
      <c r="H2433" s="35">
        <f t="shared" si="224"/>
        <v>1.8090418760468949E-2</v>
      </c>
      <c r="J2433">
        <v>84.718613000000005</v>
      </c>
      <c r="K2433" s="35">
        <f t="shared" si="225"/>
        <v>4.5459762189449401E-2</v>
      </c>
      <c r="M2433">
        <v>9.81</v>
      </c>
      <c r="N2433" s="35">
        <f t="shared" si="226"/>
        <v>4.4852191641182412E-2</v>
      </c>
      <c r="P2433">
        <v>151.318207</v>
      </c>
      <c r="Q2433" s="35">
        <f t="shared" si="227"/>
        <v>-8.4380130145211302E-3</v>
      </c>
    </row>
    <row r="2434" spans="1:17" x14ac:dyDescent="0.4">
      <c r="A2434" s="87">
        <v>44075</v>
      </c>
      <c r="B2434">
        <v>113.75404399999999</v>
      </c>
      <c r="C2434" s="31">
        <f t="shared" si="222"/>
        <v>1.7067234989905089E-2</v>
      </c>
      <c r="D2434">
        <v>3526.65</v>
      </c>
      <c r="E2434" s="31">
        <f t="shared" si="223"/>
        <v>1.5365857116527031E-2</v>
      </c>
      <c r="G2434">
        <v>30.389999</v>
      </c>
      <c r="H2434" s="35">
        <f t="shared" si="224"/>
        <v>1.6453439172538049E-3</v>
      </c>
      <c r="J2434">
        <v>88.569901000000002</v>
      </c>
      <c r="K2434" s="35">
        <f t="shared" si="225"/>
        <v>1.4755317384852898E-2</v>
      </c>
      <c r="M2434">
        <v>10.25</v>
      </c>
      <c r="N2434" s="35">
        <f t="shared" si="226"/>
        <v>1.3658536585365909E-2</v>
      </c>
      <c r="P2434">
        <v>150.041382</v>
      </c>
      <c r="Q2434" s="35">
        <f t="shared" si="227"/>
        <v>4.1757379974012722E-2</v>
      </c>
    </row>
    <row r="2435" spans="1:17" x14ac:dyDescent="0.4">
      <c r="A2435" s="87">
        <v>44076</v>
      </c>
      <c r="B2435">
        <v>115.695511</v>
      </c>
      <c r="C2435" s="31">
        <f t="shared" ref="C2435:C2498" si="228">(B2436-B2435)/B2435</f>
        <v>-3.381852040914532E-2</v>
      </c>
      <c r="D2435">
        <v>3580.84</v>
      </c>
      <c r="E2435" s="31">
        <f t="shared" ref="E2435:E2498" si="229">(D2436-D2435)/D2435</f>
        <v>-3.5125836395929498E-2</v>
      </c>
      <c r="G2435">
        <v>30.440000999999999</v>
      </c>
      <c r="H2435" s="35">
        <f t="shared" ref="H2435:H2498" si="230">(G2436-G2435)/G2435</f>
        <v>-2.3981668068933339E-2</v>
      </c>
      <c r="J2435">
        <v>89.876778000000002</v>
      </c>
      <c r="K2435" s="35">
        <f t="shared" ref="K2435:K2498" si="231">(J2436-J2435)/J2435</f>
        <v>-1.2337525050130306E-2</v>
      </c>
      <c r="M2435">
        <v>10.39</v>
      </c>
      <c r="N2435" s="35">
        <f t="shared" ref="N2435:N2498" si="232">(M2436-M2435)/M2435</f>
        <v>3.8498556304137773E-3</v>
      </c>
      <c r="P2435">
        <v>156.30671699999999</v>
      </c>
      <c r="Q2435" s="35">
        <f t="shared" ref="Q2435:Q2498" si="233">(P2436-P2435)/P2435</f>
        <v>-8.548557769273591E-3</v>
      </c>
    </row>
    <row r="2436" spans="1:17" x14ac:dyDescent="0.4">
      <c r="A2436" s="87">
        <v>44077</v>
      </c>
      <c r="B2436">
        <v>111.78286</v>
      </c>
      <c r="C2436" s="31">
        <f t="shared" si="228"/>
        <v>-3.9875522955844988E-3</v>
      </c>
      <c r="D2436">
        <v>3455.06</v>
      </c>
      <c r="E2436" s="31">
        <f t="shared" si="229"/>
        <v>-8.132999137496863E-3</v>
      </c>
      <c r="G2436">
        <v>29.709999</v>
      </c>
      <c r="H2436" s="35">
        <f t="shared" si="230"/>
        <v>3.3658701907063554E-4</v>
      </c>
      <c r="J2436">
        <v>88.767921000000001</v>
      </c>
      <c r="K2436" s="35">
        <f t="shared" si="231"/>
        <v>1.8960115107348712E-3</v>
      </c>
      <c r="M2436">
        <v>10.43</v>
      </c>
      <c r="N2436" s="35">
        <f t="shared" si="232"/>
        <v>0</v>
      </c>
      <c r="P2436">
        <v>154.97051999999999</v>
      </c>
      <c r="Q2436" s="35">
        <f t="shared" si="233"/>
        <v>-1.0858452304347737E-3</v>
      </c>
    </row>
    <row r="2437" spans="1:17" x14ac:dyDescent="0.4">
      <c r="A2437" s="87">
        <v>44078</v>
      </c>
      <c r="B2437">
        <v>111.33712</v>
      </c>
      <c r="C2437" s="31">
        <f t="shared" si="228"/>
        <v>2.8469480798496965E-3</v>
      </c>
      <c r="D2437">
        <v>3426.96</v>
      </c>
      <c r="E2437" s="31">
        <f t="shared" si="229"/>
        <v>-2.775637883138405E-2</v>
      </c>
      <c r="G2437">
        <v>29.719999000000001</v>
      </c>
      <c r="H2437" s="35">
        <f t="shared" si="230"/>
        <v>6.0565614420107208E-3</v>
      </c>
      <c r="J2437">
        <v>88.936226000000005</v>
      </c>
      <c r="K2437" s="35">
        <f t="shared" si="231"/>
        <v>-1.4917160977800048E-2</v>
      </c>
      <c r="M2437">
        <v>10.43</v>
      </c>
      <c r="N2437" s="35">
        <f t="shared" si="232"/>
        <v>4.9856184084371966E-2</v>
      </c>
      <c r="P2437">
        <v>154.802246</v>
      </c>
      <c r="Q2437" s="35">
        <f t="shared" si="233"/>
        <v>-2.487215204875004E-2</v>
      </c>
    </row>
    <row r="2438" spans="1:17" x14ac:dyDescent="0.4">
      <c r="A2438" s="87">
        <v>44082</v>
      </c>
      <c r="B2438">
        <v>111.65409099999999</v>
      </c>
      <c r="C2438" s="31">
        <f t="shared" si="228"/>
        <v>1.9339963100859531E-2</v>
      </c>
      <c r="D2438">
        <v>3331.84</v>
      </c>
      <c r="E2438" s="31">
        <f t="shared" si="229"/>
        <v>2.0145024971187059E-2</v>
      </c>
      <c r="G2438">
        <v>29.9</v>
      </c>
      <c r="H2438" s="35">
        <f t="shared" si="230"/>
        <v>-2.1739130434782563E-2</v>
      </c>
      <c r="J2438">
        <v>87.609549999999999</v>
      </c>
      <c r="K2438" s="35">
        <f t="shared" si="231"/>
        <v>-2.5991002122485248E-3</v>
      </c>
      <c r="M2438">
        <v>10.95</v>
      </c>
      <c r="N2438" s="35">
        <f t="shared" si="232"/>
        <v>-3.2876712328767072E-2</v>
      </c>
      <c r="P2438">
        <v>150.95198099999999</v>
      </c>
      <c r="Q2438" s="35">
        <f t="shared" si="233"/>
        <v>3.3243810162385458E-2</v>
      </c>
    </row>
    <row r="2439" spans="1:17" x14ac:dyDescent="0.4">
      <c r="A2439" s="87">
        <v>44083</v>
      </c>
      <c r="B2439">
        <v>113.81347700000001</v>
      </c>
      <c r="C2439" s="31">
        <f t="shared" si="228"/>
        <v>-9.5732072221997285E-4</v>
      </c>
      <c r="D2439">
        <v>3398.96</v>
      </c>
      <c r="E2439" s="31">
        <f t="shared" si="229"/>
        <v>-1.7584790641843383E-2</v>
      </c>
      <c r="G2439">
        <v>29.25</v>
      </c>
      <c r="H2439" s="35">
        <f t="shared" si="230"/>
        <v>2.2905982905982964E-2</v>
      </c>
      <c r="J2439">
        <v>87.381844000000001</v>
      </c>
      <c r="K2439" s="35">
        <f t="shared" si="231"/>
        <v>9.5173317697438628E-3</v>
      </c>
      <c r="M2439">
        <v>10.59</v>
      </c>
      <c r="N2439" s="35">
        <f t="shared" si="232"/>
        <v>1.4164305949008532E-2</v>
      </c>
      <c r="P2439">
        <v>155.97020000000001</v>
      </c>
      <c r="Q2439" s="35">
        <f t="shared" si="233"/>
        <v>1.1803459891697142E-2</v>
      </c>
    </row>
    <row r="2440" spans="1:17" x14ac:dyDescent="0.4">
      <c r="A2440" s="87">
        <v>44084</v>
      </c>
      <c r="B2440">
        <v>113.704521</v>
      </c>
      <c r="C2440" s="31">
        <f t="shared" si="228"/>
        <v>2.7964147529366885E-2</v>
      </c>
      <c r="D2440">
        <v>3339.19</v>
      </c>
      <c r="E2440" s="31">
        <f t="shared" si="229"/>
        <v>5.3306340759278305E-4</v>
      </c>
      <c r="G2440">
        <v>29.92</v>
      </c>
      <c r="H2440" s="35">
        <f t="shared" si="230"/>
        <v>3.5762032085561384E-2</v>
      </c>
      <c r="J2440">
        <v>88.213486000000003</v>
      </c>
      <c r="K2440" s="35">
        <f t="shared" si="231"/>
        <v>9.9887334687124765E-3</v>
      </c>
      <c r="M2440">
        <v>10.74</v>
      </c>
      <c r="N2440" s="35">
        <f t="shared" si="232"/>
        <v>5.4003724394785853E-2</v>
      </c>
      <c r="P2440">
        <v>157.81118799999999</v>
      </c>
      <c r="Q2440" s="35">
        <f t="shared" si="233"/>
        <v>1.1728515724753422E-2</v>
      </c>
    </row>
    <row r="2441" spans="1:17" x14ac:dyDescent="0.4">
      <c r="A2441" s="87">
        <v>44085</v>
      </c>
      <c r="B2441">
        <v>116.88417099999999</v>
      </c>
      <c r="C2441" s="31">
        <f t="shared" si="228"/>
        <v>1.0847405505404221E-2</v>
      </c>
      <c r="D2441">
        <v>3340.97</v>
      </c>
      <c r="E2441" s="31">
        <f t="shared" si="229"/>
        <v>1.2741808516688317E-2</v>
      </c>
      <c r="G2441">
        <v>30.99</v>
      </c>
      <c r="H2441" s="35">
        <f t="shared" si="230"/>
        <v>2.9041594062600876E-2</v>
      </c>
      <c r="J2441">
        <v>89.094627000000003</v>
      </c>
      <c r="K2441" s="35">
        <f t="shared" si="231"/>
        <v>1.1112443402451218E-2</v>
      </c>
      <c r="M2441">
        <v>11.32</v>
      </c>
      <c r="N2441" s="35">
        <f t="shared" si="232"/>
        <v>3.5335689045936425E-2</v>
      </c>
      <c r="P2441">
        <v>159.66207900000001</v>
      </c>
      <c r="Q2441" s="35">
        <f t="shared" si="233"/>
        <v>1.7171979828723146E-2</v>
      </c>
    </row>
    <row r="2442" spans="1:17" x14ac:dyDescent="0.4">
      <c r="A2442" s="87">
        <v>44088</v>
      </c>
      <c r="B2442">
        <v>118.152061</v>
      </c>
      <c r="C2442" s="31">
        <f t="shared" si="228"/>
        <v>-8.3874965160404361E-5</v>
      </c>
      <c r="D2442">
        <v>3383.54</v>
      </c>
      <c r="E2442" s="31">
        <f t="shared" si="229"/>
        <v>5.219385613883641E-3</v>
      </c>
      <c r="G2442">
        <v>31.889999</v>
      </c>
      <c r="H2442" s="35">
        <f t="shared" si="230"/>
        <v>-9.0937287266769154E-3</v>
      </c>
      <c r="J2442">
        <v>90.084686000000005</v>
      </c>
      <c r="K2442" s="35">
        <f t="shared" si="231"/>
        <v>1.4177337533262783E-2</v>
      </c>
      <c r="M2442">
        <v>11.72</v>
      </c>
      <c r="N2442" s="35">
        <f t="shared" si="232"/>
        <v>-5.1194539249147181E-3</v>
      </c>
      <c r="P2442">
        <v>162.40379300000001</v>
      </c>
      <c r="Q2442" s="35">
        <f t="shared" si="233"/>
        <v>6.2773841741490697E-3</v>
      </c>
    </row>
    <row r="2443" spans="1:17" x14ac:dyDescent="0.4">
      <c r="A2443" s="87">
        <v>44089</v>
      </c>
      <c r="B2443">
        <v>118.142151</v>
      </c>
      <c r="C2443" s="31">
        <f t="shared" si="228"/>
        <v>-5.7014028803318226E-3</v>
      </c>
      <c r="D2443">
        <v>3401.2</v>
      </c>
      <c r="E2443" s="31">
        <f t="shared" si="229"/>
        <v>-4.61895801481831E-3</v>
      </c>
      <c r="G2443">
        <v>31.6</v>
      </c>
      <c r="H2443" s="35">
        <f t="shared" si="230"/>
        <v>3.9240506329113987E-2</v>
      </c>
      <c r="J2443">
        <v>91.361846999999997</v>
      </c>
      <c r="K2443" s="35">
        <f t="shared" si="231"/>
        <v>2.9259369066827264E-3</v>
      </c>
      <c r="M2443">
        <v>11.66</v>
      </c>
      <c r="N2443" s="35">
        <f t="shared" si="232"/>
        <v>4.8885077186964006E-2</v>
      </c>
      <c r="P2443">
        <v>163.42326399999999</v>
      </c>
      <c r="Q2443" s="35">
        <f t="shared" si="233"/>
        <v>6.7228066133841035E-3</v>
      </c>
    </row>
    <row r="2444" spans="1:17" x14ac:dyDescent="0.4">
      <c r="A2444" s="87">
        <v>44090</v>
      </c>
      <c r="B2444">
        <v>117.468575</v>
      </c>
      <c r="C2444" s="31">
        <f t="shared" si="228"/>
        <v>-1.8804186566492336E-2</v>
      </c>
      <c r="D2444">
        <v>3385.49</v>
      </c>
      <c r="E2444" s="31">
        <f t="shared" si="229"/>
        <v>-8.4123716212422921E-3</v>
      </c>
      <c r="G2444">
        <v>32.840000000000003</v>
      </c>
      <c r="H2444" s="35">
        <f t="shared" si="230"/>
        <v>-2.9841626065773535E-2</v>
      </c>
      <c r="J2444">
        <v>91.629165999999998</v>
      </c>
      <c r="K2444" s="35">
        <f t="shared" si="231"/>
        <v>-2.1501974600532756E-2</v>
      </c>
      <c r="M2444">
        <v>12.23</v>
      </c>
      <c r="N2444" s="35">
        <f t="shared" si="232"/>
        <v>-2.1259198691741601E-2</v>
      </c>
      <c r="P2444">
        <v>164.52192700000001</v>
      </c>
      <c r="Q2444" s="35">
        <f t="shared" si="233"/>
        <v>-2.827556232063792E-3</v>
      </c>
    </row>
    <row r="2445" spans="1:17" x14ac:dyDescent="0.4">
      <c r="A2445" s="87">
        <v>44091</v>
      </c>
      <c r="B2445">
        <v>115.259674</v>
      </c>
      <c r="C2445" s="31">
        <f t="shared" si="228"/>
        <v>-1.4609810539634267E-2</v>
      </c>
      <c r="D2445">
        <v>3357.01</v>
      </c>
      <c r="E2445" s="31">
        <f t="shared" si="229"/>
        <v>-1.1182570203842234E-2</v>
      </c>
      <c r="G2445">
        <v>31.860001</v>
      </c>
      <c r="H2445" s="35">
        <f t="shared" si="230"/>
        <v>-3.358443083539138E-2</v>
      </c>
      <c r="J2445">
        <v>89.658957999999998</v>
      </c>
      <c r="K2445" s="35">
        <f t="shared" si="231"/>
        <v>-1.4465548439677357E-2</v>
      </c>
      <c r="M2445">
        <v>11.97</v>
      </c>
      <c r="N2445" s="35">
        <f t="shared" si="232"/>
        <v>-3.7593984962406103E-2</v>
      </c>
      <c r="P2445">
        <v>164.05673200000001</v>
      </c>
      <c r="Q2445" s="35">
        <f t="shared" si="233"/>
        <v>1.266970257581353E-3</v>
      </c>
    </row>
    <row r="2446" spans="1:17" x14ac:dyDescent="0.4">
      <c r="A2446" s="87">
        <v>44092</v>
      </c>
      <c r="B2446">
        <v>113.57575199999999</v>
      </c>
      <c r="C2446" s="31">
        <f t="shared" si="228"/>
        <v>-1.1250649698537736E-2</v>
      </c>
      <c r="D2446">
        <v>3319.47</v>
      </c>
      <c r="E2446" s="31">
        <f t="shared" si="229"/>
        <v>-1.1571124305988563E-2</v>
      </c>
      <c r="G2446">
        <v>30.790001</v>
      </c>
      <c r="H2446" s="35">
        <f t="shared" si="230"/>
        <v>-4.7093243030424073E-2</v>
      </c>
      <c r="J2446">
        <v>88.361992000000001</v>
      </c>
      <c r="K2446" s="35">
        <f t="shared" si="231"/>
        <v>-1.7142789175689885E-2</v>
      </c>
      <c r="M2446">
        <v>11.52</v>
      </c>
      <c r="N2446" s="35">
        <f t="shared" si="232"/>
        <v>-7.2048611111111119E-2</v>
      </c>
      <c r="P2446">
        <v>164.26458700000001</v>
      </c>
      <c r="Q2446" s="35">
        <f t="shared" si="233"/>
        <v>-3.1694402884292976E-2</v>
      </c>
    </row>
    <row r="2447" spans="1:17" x14ac:dyDescent="0.4">
      <c r="A2447" s="87">
        <v>44095</v>
      </c>
      <c r="B2447">
        <v>112.297951</v>
      </c>
      <c r="C2447" s="31">
        <f t="shared" si="228"/>
        <v>3.0872299709190646E-2</v>
      </c>
      <c r="D2447">
        <v>3281.06</v>
      </c>
      <c r="E2447" s="31">
        <f t="shared" si="229"/>
        <v>1.0517942372282195E-2</v>
      </c>
      <c r="G2447">
        <v>29.34</v>
      </c>
      <c r="H2447" s="35">
        <f t="shared" si="230"/>
        <v>3.5105691888207176E-2</v>
      </c>
      <c r="J2447">
        <v>86.847221000000005</v>
      </c>
      <c r="K2447" s="35">
        <f t="shared" si="231"/>
        <v>1.8011837131783427E-2</v>
      </c>
      <c r="M2447">
        <v>10.69</v>
      </c>
      <c r="N2447" s="35">
        <f t="shared" si="232"/>
        <v>2.1515434985968234E-2</v>
      </c>
      <c r="P2447">
        <v>159.05831900000001</v>
      </c>
      <c r="Q2447" s="35">
        <f t="shared" si="233"/>
        <v>-8.7125276358552986E-4</v>
      </c>
    </row>
    <row r="2448" spans="1:17" x14ac:dyDescent="0.4">
      <c r="A2448" s="87">
        <v>44096</v>
      </c>
      <c r="B2448">
        <v>115.764847</v>
      </c>
      <c r="C2448" s="31">
        <f t="shared" si="228"/>
        <v>8.7618765651718E-2</v>
      </c>
      <c r="D2448">
        <v>3315.57</v>
      </c>
      <c r="E2448" s="31">
        <f t="shared" si="229"/>
        <v>-2.3721411401357861E-2</v>
      </c>
      <c r="G2448">
        <v>30.370000999999998</v>
      </c>
      <c r="H2448" s="35">
        <f t="shared" si="230"/>
        <v>1.1195192255673662E-2</v>
      </c>
      <c r="J2448">
        <v>88.411499000000006</v>
      </c>
      <c r="K2448" s="35">
        <f t="shared" si="231"/>
        <v>7.7266872265110715E-3</v>
      </c>
      <c r="M2448">
        <v>10.92</v>
      </c>
      <c r="N2448" s="35">
        <f t="shared" si="232"/>
        <v>4.6703296703296683E-2</v>
      </c>
      <c r="P2448">
        <v>158.91973899999999</v>
      </c>
      <c r="Q2448" s="35">
        <f t="shared" si="233"/>
        <v>2.4040890225725822E-2</v>
      </c>
    </row>
    <row r="2449" spans="1:17" x14ac:dyDescent="0.4">
      <c r="A2449" s="87">
        <v>44097</v>
      </c>
      <c r="B2449">
        <v>125.90801999999999</v>
      </c>
      <c r="C2449" s="31">
        <f t="shared" si="228"/>
        <v>-1.8566609180257092E-2</v>
      </c>
      <c r="D2449">
        <v>3236.92</v>
      </c>
      <c r="E2449" s="31">
        <f t="shared" si="229"/>
        <v>2.9874077827070403E-3</v>
      </c>
      <c r="G2449">
        <v>30.709999</v>
      </c>
      <c r="H2449" s="35">
        <f t="shared" si="230"/>
        <v>-2.1165744746523718E-2</v>
      </c>
      <c r="J2449">
        <v>89.094627000000003</v>
      </c>
      <c r="K2449" s="35">
        <f t="shared" si="231"/>
        <v>6.668191113253074E-4</v>
      </c>
      <c r="M2449">
        <v>11.43</v>
      </c>
      <c r="N2449" s="35">
        <f t="shared" si="232"/>
        <v>-3.6745406824146974E-2</v>
      </c>
      <c r="P2449">
        <v>162.74031099999999</v>
      </c>
      <c r="Q2449" s="35">
        <f t="shared" si="233"/>
        <v>-1.0156911891362943E-2</v>
      </c>
    </row>
    <row r="2450" spans="1:17" x14ac:dyDescent="0.4">
      <c r="A2450" s="87">
        <v>44098</v>
      </c>
      <c r="B2450">
        <v>123.570335</v>
      </c>
      <c r="C2450" s="31">
        <f t="shared" si="228"/>
        <v>-4.1683386226961687E-3</v>
      </c>
      <c r="D2450">
        <v>3246.59</v>
      </c>
      <c r="E2450" s="31">
        <f t="shared" si="229"/>
        <v>1.5976763311659276E-2</v>
      </c>
      <c r="G2450">
        <v>30.059999000000001</v>
      </c>
      <c r="H2450" s="35">
        <f t="shared" si="230"/>
        <v>4.3247506428725265E-3</v>
      </c>
      <c r="J2450">
        <v>89.154037000000002</v>
      </c>
      <c r="K2450" s="35">
        <f t="shared" si="231"/>
        <v>5.5512909639751651E-4</v>
      </c>
      <c r="M2450">
        <v>11.01</v>
      </c>
      <c r="N2450" s="35">
        <f t="shared" si="232"/>
        <v>1.362397820163491E-2</v>
      </c>
      <c r="P2450">
        <v>161.08737199999999</v>
      </c>
      <c r="Q2450" s="35">
        <f t="shared" si="233"/>
        <v>4.6696894403367786E-3</v>
      </c>
    </row>
    <row r="2451" spans="1:17" x14ac:dyDescent="0.4">
      <c r="A2451" s="87">
        <v>44099</v>
      </c>
      <c r="B2451">
        <v>123.055252</v>
      </c>
      <c r="C2451" s="31">
        <f t="shared" si="228"/>
        <v>7.2440630165065696E-4</v>
      </c>
      <c r="D2451">
        <v>3298.46</v>
      </c>
      <c r="E2451" s="31">
        <f t="shared" si="229"/>
        <v>1.6110548559024475E-2</v>
      </c>
      <c r="G2451">
        <v>30.190000999999999</v>
      </c>
      <c r="H2451" s="35">
        <f t="shared" si="230"/>
        <v>-1.7224278992239751E-2</v>
      </c>
      <c r="J2451">
        <v>89.203529000000003</v>
      </c>
      <c r="K2451" s="35">
        <f t="shared" si="231"/>
        <v>-1.0099824638103785E-2</v>
      </c>
      <c r="M2451">
        <v>11.16</v>
      </c>
      <c r="N2451" s="35">
        <f t="shared" si="232"/>
        <v>2.4193548387096735E-2</v>
      </c>
      <c r="P2451">
        <v>161.83959999999999</v>
      </c>
      <c r="Q2451" s="35">
        <f t="shared" si="233"/>
        <v>1.0397004194276327E-2</v>
      </c>
    </row>
    <row r="2452" spans="1:17" x14ac:dyDescent="0.4">
      <c r="A2452" s="87">
        <v>44102</v>
      </c>
      <c r="B2452">
        <v>123.14439400000001</v>
      </c>
      <c r="C2452" s="31">
        <f t="shared" si="228"/>
        <v>1.6328822893878513E-2</v>
      </c>
      <c r="D2452">
        <v>3351.6</v>
      </c>
      <c r="E2452" s="31">
        <f t="shared" si="229"/>
        <v>-4.8126268051080405E-3</v>
      </c>
      <c r="G2452">
        <v>29.67</v>
      </c>
      <c r="H2452" s="35">
        <f t="shared" si="230"/>
        <v>-3.5726289180990939E-2</v>
      </c>
      <c r="J2452">
        <v>88.302588999999998</v>
      </c>
      <c r="K2452" s="35">
        <f t="shared" si="231"/>
        <v>-3.0384567772978904E-2</v>
      </c>
      <c r="M2452">
        <v>11.43</v>
      </c>
      <c r="N2452" s="35">
        <f t="shared" si="232"/>
        <v>-3.0621172353455788E-2</v>
      </c>
      <c r="P2452">
        <v>163.52224699999999</v>
      </c>
      <c r="Q2452" s="35">
        <f t="shared" si="233"/>
        <v>1.5737308208588843E-3</v>
      </c>
    </row>
    <row r="2453" spans="1:17" x14ac:dyDescent="0.4">
      <c r="A2453" s="87">
        <v>44103</v>
      </c>
      <c r="B2453">
        <v>125.155197</v>
      </c>
      <c r="C2453" s="31">
        <f t="shared" si="228"/>
        <v>-6.41074457339559E-3</v>
      </c>
      <c r="D2453">
        <v>3335.47</v>
      </c>
      <c r="E2453" s="31">
        <f t="shared" si="229"/>
        <v>8.2537093722924205E-3</v>
      </c>
      <c r="G2453">
        <v>28.610001</v>
      </c>
      <c r="H2453" s="35">
        <f t="shared" si="230"/>
        <v>5.6273958186859235E-2</v>
      </c>
      <c r="J2453">
        <v>85.619552999999996</v>
      </c>
      <c r="K2453" s="35">
        <f t="shared" si="231"/>
        <v>5.7817751045722756E-3</v>
      </c>
      <c r="M2453">
        <v>11.08</v>
      </c>
      <c r="N2453" s="35">
        <f t="shared" si="232"/>
        <v>1.3537906137184148E-2</v>
      </c>
      <c r="P2453">
        <v>163.77958699999999</v>
      </c>
      <c r="Q2453" s="35">
        <f t="shared" si="233"/>
        <v>-1.4141481502209334E-2</v>
      </c>
    </row>
    <row r="2454" spans="1:17" x14ac:dyDescent="0.4">
      <c r="A2454" s="87">
        <v>44104</v>
      </c>
      <c r="B2454">
        <v>124.352859</v>
      </c>
      <c r="C2454" s="31">
        <f t="shared" si="228"/>
        <v>8.762162838572167E-3</v>
      </c>
      <c r="D2454">
        <v>3363</v>
      </c>
      <c r="E2454" s="31">
        <f t="shared" si="229"/>
        <v>5.2928932500743925E-3</v>
      </c>
      <c r="G2454">
        <v>30.219999000000001</v>
      </c>
      <c r="H2454" s="35">
        <f t="shared" si="230"/>
        <v>4.3348843261047001E-2</v>
      </c>
      <c r="J2454">
        <v>86.114586000000003</v>
      </c>
      <c r="K2454" s="35">
        <f t="shared" si="231"/>
        <v>1.5060851596035089E-2</v>
      </c>
      <c r="M2454">
        <v>11.23</v>
      </c>
      <c r="N2454" s="35">
        <f t="shared" si="232"/>
        <v>5.6099732858414866E-2</v>
      </c>
      <c r="P2454">
        <v>161.46350100000001</v>
      </c>
      <c r="Q2454" s="35">
        <f t="shared" si="233"/>
        <v>5.7008921167885649E-3</v>
      </c>
    </row>
    <row r="2455" spans="1:17" x14ac:dyDescent="0.4">
      <c r="A2455" s="87">
        <v>44105</v>
      </c>
      <c r="B2455">
        <v>125.442459</v>
      </c>
      <c r="C2455" s="31">
        <f t="shared" si="228"/>
        <v>0</v>
      </c>
      <c r="D2455">
        <v>3380.8</v>
      </c>
      <c r="E2455" s="31">
        <f t="shared" si="229"/>
        <v>-9.577614765735952E-3</v>
      </c>
      <c r="G2455">
        <v>31.530000999999999</v>
      </c>
      <c r="H2455" s="35">
        <f t="shared" si="230"/>
        <v>2.2835362421967619E-2</v>
      </c>
      <c r="J2455">
        <v>87.411545000000004</v>
      </c>
      <c r="K2455" s="35">
        <f t="shared" si="231"/>
        <v>7.3620938744417951E-3</v>
      </c>
      <c r="M2455">
        <v>11.86</v>
      </c>
      <c r="N2455" s="35">
        <f t="shared" si="232"/>
        <v>1.6863406408094524E-2</v>
      </c>
      <c r="P2455">
        <v>162.38398699999999</v>
      </c>
      <c r="Q2455" s="35">
        <f t="shared" si="233"/>
        <v>-6.1562658884584866E-3</v>
      </c>
    </row>
    <row r="2456" spans="1:17" x14ac:dyDescent="0.4">
      <c r="A2456" s="87">
        <v>44106</v>
      </c>
      <c r="B2456">
        <v>125.442459</v>
      </c>
      <c r="C2456" s="31">
        <f t="shared" si="228"/>
        <v>1.0028470503755077E-2</v>
      </c>
      <c r="D2456">
        <v>3348.42</v>
      </c>
      <c r="E2456" s="31">
        <f t="shared" si="229"/>
        <v>1.7972655760030053E-2</v>
      </c>
      <c r="G2456">
        <v>32.25</v>
      </c>
      <c r="H2456" s="35">
        <f t="shared" si="230"/>
        <v>2.1705426356589236E-3</v>
      </c>
      <c r="J2456">
        <v>88.055076999999997</v>
      </c>
      <c r="K2456" s="35">
        <f t="shared" si="231"/>
        <v>2.2711842044042505E-2</v>
      </c>
      <c r="M2456">
        <v>12.06</v>
      </c>
      <c r="N2456" s="35">
        <f t="shared" si="232"/>
        <v>8.2918739635157255E-3</v>
      </c>
      <c r="P2456">
        <v>161.384308</v>
      </c>
      <c r="Q2456" s="35">
        <f t="shared" si="233"/>
        <v>-4.4771019497136981E-3</v>
      </c>
    </row>
    <row r="2457" spans="1:17" x14ac:dyDescent="0.4">
      <c r="A2457" s="87">
        <v>44109</v>
      </c>
      <c r="B2457">
        <v>126.70045500000001</v>
      </c>
      <c r="C2457" s="31">
        <f t="shared" si="228"/>
        <v>-2.0327156678324868E-3</v>
      </c>
      <c r="D2457">
        <v>3408.6</v>
      </c>
      <c r="E2457" s="31">
        <f t="shared" si="229"/>
        <v>-1.3973478847620756E-2</v>
      </c>
      <c r="G2457">
        <v>32.32</v>
      </c>
      <c r="H2457" s="35">
        <f t="shared" si="230"/>
        <v>-1.3304486386138637E-2</v>
      </c>
      <c r="J2457">
        <v>90.054969999999997</v>
      </c>
      <c r="K2457" s="35">
        <f t="shared" si="231"/>
        <v>-1.374231760890034E-2</v>
      </c>
      <c r="M2457">
        <v>12.16</v>
      </c>
      <c r="N2457" s="35">
        <f t="shared" si="232"/>
        <v>-3.8651315789473735E-2</v>
      </c>
      <c r="P2457">
        <v>160.66177400000001</v>
      </c>
      <c r="Q2457" s="35">
        <f t="shared" si="233"/>
        <v>-7.3928226386944362E-3</v>
      </c>
    </row>
    <row r="2458" spans="1:17" x14ac:dyDescent="0.4">
      <c r="A2458" s="87">
        <v>44110</v>
      </c>
      <c r="B2458">
        <v>126.442909</v>
      </c>
      <c r="C2458" s="31">
        <f t="shared" si="228"/>
        <v>1.887978550066427E-2</v>
      </c>
      <c r="D2458">
        <v>3360.97</v>
      </c>
      <c r="E2458" s="31">
        <f t="shared" si="229"/>
        <v>1.7396763434365751E-2</v>
      </c>
      <c r="G2458">
        <v>31.889999</v>
      </c>
      <c r="H2458" s="35">
        <f t="shared" si="230"/>
        <v>3.8256570657151712E-2</v>
      </c>
      <c r="J2458">
        <v>88.817406000000005</v>
      </c>
      <c r="K2458" s="35">
        <f t="shared" si="231"/>
        <v>2.5303925223846287E-2</v>
      </c>
      <c r="M2458">
        <v>11.69</v>
      </c>
      <c r="N2458" s="35">
        <f t="shared" si="232"/>
        <v>4.1060735671514151E-2</v>
      </c>
      <c r="P2458">
        <v>159.47403</v>
      </c>
      <c r="Q2458" s="35">
        <f t="shared" si="233"/>
        <v>1.8557610916335499E-2</v>
      </c>
    </row>
    <row r="2459" spans="1:17" x14ac:dyDescent="0.4">
      <c r="A2459" s="87">
        <v>44111</v>
      </c>
      <c r="B2459">
        <v>128.83012400000001</v>
      </c>
      <c r="C2459" s="31">
        <f t="shared" si="228"/>
        <v>-2.6909855337872725E-3</v>
      </c>
      <c r="D2459">
        <v>3419.44</v>
      </c>
      <c r="E2459" s="31">
        <f t="shared" si="229"/>
        <v>8.0100835224480825E-3</v>
      </c>
      <c r="G2459">
        <v>33.110000999999997</v>
      </c>
      <c r="H2459" s="35">
        <f t="shared" si="230"/>
        <v>1.3893053038566909E-2</v>
      </c>
      <c r="J2459">
        <v>91.064835000000002</v>
      </c>
      <c r="K2459" s="35">
        <f t="shared" si="231"/>
        <v>1.2611366396260332E-2</v>
      </c>
      <c r="M2459">
        <v>12.17</v>
      </c>
      <c r="N2459" s="35">
        <f t="shared" si="232"/>
        <v>3.5332785538208684E-2</v>
      </c>
      <c r="P2459">
        <v>162.43348700000001</v>
      </c>
      <c r="Q2459" s="35">
        <f t="shared" si="233"/>
        <v>-2.559269074855334E-3</v>
      </c>
    </row>
    <row r="2460" spans="1:17" x14ac:dyDescent="0.4">
      <c r="A2460" s="87">
        <v>44112</v>
      </c>
      <c r="B2460">
        <v>128.48344399999999</v>
      </c>
      <c r="C2460" s="31">
        <f t="shared" si="228"/>
        <v>9.7909968851706761E-3</v>
      </c>
      <c r="D2460">
        <v>3446.83</v>
      </c>
      <c r="E2460" s="31">
        <f t="shared" si="229"/>
        <v>8.7935871510924375E-3</v>
      </c>
      <c r="G2460">
        <v>33.57</v>
      </c>
      <c r="H2460" s="35">
        <f t="shared" si="230"/>
        <v>-1.757521596663698E-2</v>
      </c>
      <c r="J2460">
        <v>92.213286999999994</v>
      </c>
      <c r="K2460" s="35">
        <f t="shared" si="231"/>
        <v>1.4923825456953982E-2</v>
      </c>
      <c r="M2460">
        <v>12.6</v>
      </c>
      <c r="N2460" s="35">
        <f t="shared" si="232"/>
        <v>-3.9682539682538839E-3</v>
      </c>
      <c r="P2460">
        <v>162.017776</v>
      </c>
      <c r="Q2460" s="35">
        <f t="shared" si="233"/>
        <v>2.034329245452671E-2</v>
      </c>
    </row>
    <row r="2461" spans="1:17" x14ac:dyDescent="0.4">
      <c r="A2461" s="87">
        <v>44113</v>
      </c>
      <c r="B2461">
        <v>129.74142499999999</v>
      </c>
      <c r="C2461" s="31">
        <f t="shared" si="228"/>
        <v>-1.1604620498040522E-2</v>
      </c>
      <c r="D2461">
        <v>3477.14</v>
      </c>
      <c r="E2461" s="31">
        <f t="shared" si="229"/>
        <v>1.6415789988323718E-2</v>
      </c>
      <c r="G2461">
        <v>32.979999999999997</v>
      </c>
      <c r="H2461" s="35">
        <f t="shared" si="230"/>
        <v>-5.7610369921164426E-3</v>
      </c>
      <c r="J2461">
        <v>93.589461999999997</v>
      </c>
      <c r="K2461" s="35">
        <f t="shared" si="231"/>
        <v>-1.004967845632025E-2</v>
      </c>
      <c r="M2461">
        <v>12.55</v>
      </c>
      <c r="N2461" s="35">
        <f t="shared" si="232"/>
        <v>1.4342629482071689E-2</v>
      </c>
      <c r="P2461">
        <v>165.313751</v>
      </c>
      <c r="Q2461" s="35">
        <f t="shared" si="233"/>
        <v>1.1495661967043585E-2</v>
      </c>
    </row>
    <row r="2462" spans="1:17" x14ac:dyDescent="0.4">
      <c r="A2462" s="87">
        <v>44116</v>
      </c>
      <c r="B2462">
        <v>128.23582500000001</v>
      </c>
      <c r="C2462" s="31">
        <f t="shared" si="228"/>
        <v>-2.0086118680173832E-3</v>
      </c>
      <c r="D2462">
        <v>3534.22</v>
      </c>
      <c r="E2462" s="31">
        <f t="shared" si="229"/>
        <v>-6.3069078891523347E-3</v>
      </c>
      <c r="G2462">
        <v>32.790000999999997</v>
      </c>
      <c r="H2462" s="35">
        <f t="shared" si="230"/>
        <v>-2.5922536568388575E-2</v>
      </c>
      <c r="J2462">
        <v>92.648917999999995</v>
      </c>
      <c r="K2462" s="35">
        <f t="shared" si="231"/>
        <v>-6.3048442724392998E-3</v>
      </c>
      <c r="M2462">
        <v>12.73</v>
      </c>
      <c r="N2462" s="35">
        <f t="shared" si="232"/>
        <v>7.0699135899450006E-3</v>
      </c>
      <c r="P2462">
        <v>167.21414200000001</v>
      </c>
      <c r="Q2462" s="35">
        <f t="shared" si="233"/>
        <v>-5.0905502956801576E-3</v>
      </c>
    </row>
    <row r="2463" spans="1:17" x14ac:dyDescent="0.4">
      <c r="A2463" s="87">
        <v>44117</v>
      </c>
      <c r="B2463">
        <v>127.97824900000001</v>
      </c>
      <c r="C2463" s="31">
        <f t="shared" si="228"/>
        <v>-1.1919439529134381E-2</v>
      </c>
      <c r="D2463">
        <v>3511.93</v>
      </c>
      <c r="E2463" s="31">
        <f t="shared" si="229"/>
        <v>-6.6231388438834958E-3</v>
      </c>
      <c r="G2463">
        <v>31.940000999999999</v>
      </c>
      <c r="H2463" s="35">
        <f t="shared" si="230"/>
        <v>-4.3832810149254248E-3</v>
      </c>
      <c r="J2463">
        <v>92.064780999999996</v>
      </c>
      <c r="K2463" s="35">
        <f t="shared" si="231"/>
        <v>-5.2692788135779451E-3</v>
      </c>
      <c r="M2463">
        <v>12.82</v>
      </c>
      <c r="N2463" s="35">
        <f t="shared" si="232"/>
        <v>-2.1840873634945485E-2</v>
      </c>
      <c r="P2463">
        <v>166.36293000000001</v>
      </c>
      <c r="Q2463" s="35">
        <f t="shared" si="233"/>
        <v>-7.972383030282101E-3</v>
      </c>
    </row>
    <row r="2464" spans="1:17" x14ac:dyDescent="0.4">
      <c r="A2464" s="87">
        <v>44118</v>
      </c>
      <c r="B2464">
        <v>126.45282</v>
      </c>
      <c r="C2464" s="31">
        <f t="shared" si="228"/>
        <v>1.0496713319639648E-2</v>
      </c>
      <c r="D2464">
        <v>3488.67</v>
      </c>
      <c r="E2464" s="31">
        <f t="shared" si="229"/>
        <v>-1.5278028589691564E-3</v>
      </c>
      <c r="G2464">
        <v>31.799999</v>
      </c>
      <c r="H2464" s="35">
        <f t="shared" si="230"/>
        <v>2.8930881412920918E-2</v>
      </c>
      <c r="J2464">
        <v>91.579666000000003</v>
      </c>
      <c r="K2464" s="35">
        <f t="shared" si="231"/>
        <v>1.4594462486901858E-2</v>
      </c>
      <c r="M2464">
        <v>12.54</v>
      </c>
      <c r="N2464" s="35">
        <f t="shared" si="232"/>
        <v>3.0303030303030366E-2</v>
      </c>
      <c r="P2464">
        <v>165.036621</v>
      </c>
      <c r="Q2464" s="35">
        <f t="shared" si="233"/>
        <v>-2.3929531373524722E-2</v>
      </c>
    </row>
    <row r="2465" spans="1:17" x14ac:dyDescent="0.4">
      <c r="A2465" s="87">
        <v>44119</v>
      </c>
      <c r="B2465">
        <v>127.780159</v>
      </c>
      <c r="C2465" s="31">
        <f t="shared" si="228"/>
        <v>-7.7520251011739668E-3</v>
      </c>
      <c r="D2465">
        <v>3483.34</v>
      </c>
      <c r="E2465" s="31">
        <f t="shared" si="229"/>
        <v>1.3492797142966231E-4</v>
      </c>
      <c r="G2465">
        <v>32.720001000000003</v>
      </c>
      <c r="H2465" s="35">
        <f t="shared" si="230"/>
        <v>1.161359988955978E-2</v>
      </c>
      <c r="J2465">
        <v>92.916222000000005</v>
      </c>
      <c r="K2465" s="35">
        <f t="shared" si="231"/>
        <v>-1.2573251202572636E-2</v>
      </c>
      <c r="M2465">
        <v>12.92</v>
      </c>
      <c r="N2465" s="35">
        <f t="shared" si="232"/>
        <v>6.1919504643962904E-3</v>
      </c>
      <c r="P2465">
        <v>161.08737199999999</v>
      </c>
      <c r="Q2465" s="35">
        <f t="shared" si="233"/>
        <v>2.1505397704296936E-2</v>
      </c>
    </row>
    <row r="2466" spans="1:17" x14ac:dyDescent="0.4">
      <c r="A2466" s="87">
        <v>44120</v>
      </c>
      <c r="B2466">
        <v>126.789604</v>
      </c>
      <c r="C2466" s="31">
        <f t="shared" si="228"/>
        <v>-4.4532121103556923E-3</v>
      </c>
      <c r="D2466">
        <v>3483.81</v>
      </c>
      <c r="E2466" s="31">
        <f t="shared" si="229"/>
        <v>-1.6329822808936158E-2</v>
      </c>
      <c r="G2466">
        <v>33.099997999999999</v>
      </c>
      <c r="H2466" s="35">
        <f t="shared" si="230"/>
        <v>3.776435273500621E-2</v>
      </c>
      <c r="J2466">
        <v>91.747962999999999</v>
      </c>
      <c r="K2466" s="35">
        <f t="shared" si="231"/>
        <v>-1.5106929403980703E-3</v>
      </c>
      <c r="M2466">
        <v>13</v>
      </c>
      <c r="N2466" s="35">
        <f t="shared" si="232"/>
        <v>1.9999999999999983E-2</v>
      </c>
      <c r="P2466">
        <v>164.55162000000001</v>
      </c>
      <c r="Q2466" s="35">
        <f t="shared" si="233"/>
        <v>-5.1128211317519505E-3</v>
      </c>
    </row>
    <row r="2467" spans="1:17" x14ac:dyDescent="0.4">
      <c r="A2467" s="87">
        <v>44123</v>
      </c>
      <c r="B2467">
        <v>126.22498299999999</v>
      </c>
      <c r="C2467" s="31">
        <f t="shared" si="228"/>
        <v>8.3183849587050371E-3</v>
      </c>
      <c r="D2467">
        <v>3426.92</v>
      </c>
      <c r="E2467" s="31">
        <f t="shared" si="229"/>
        <v>4.7272769717413357E-3</v>
      </c>
      <c r="G2467">
        <v>34.349997999999999</v>
      </c>
      <c r="H2467" s="35">
        <f t="shared" si="230"/>
        <v>-5.5312375855160979E-3</v>
      </c>
      <c r="J2467">
        <v>91.609359999999995</v>
      </c>
      <c r="K2467" s="35">
        <f t="shared" si="231"/>
        <v>-5.187461193921594E-3</v>
      </c>
      <c r="M2467">
        <v>13.26</v>
      </c>
      <c r="N2467" s="35">
        <f t="shared" si="232"/>
        <v>1.5837104072398255E-2</v>
      </c>
      <c r="P2467">
        <v>163.710297</v>
      </c>
      <c r="Q2467" s="35">
        <f t="shared" si="233"/>
        <v>1.0761754344627431E-2</v>
      </c>
    </row>
    <row r="2468" spans="1:17" x14ac:dyDescent="0.4">
      <c r="A2468" s="87">
        <v>44124</v>
      </c>
      <c r="B2468">
        <v>127.27497099999999</v>
      </c>
      <c r="C2468" s="31">
        <f t="shared" si="228"/>
        <v>7.3156488874785717E-3</v>
      </c>
      <c r="D2468">
        <v>3443.12</v>
      </c>
      <c r="E2468" s="31">
        <f t="shared" si="229"/>
        <v>-2.1956829851994546E-3</v>
      </c>
      <c r="G2468">
        <v>34.159999999999997</v>
      </c>
      <c r="H2468" s="35">
        <f t="shared" si="230"/>
        <v>4.0983313817331123E-3</v>
      </c>
      <c r="J2468">
        <v>91.134140000000002</v>
      </c>
      <c r="K2468" s="35">
        <f t="shared" si="231"/>
        <v>4.7799430597578029E-3</v>
      </c>
      <c r="M2468">
        <v>13.47</v>
      </c>
      <c r="N2468" s="35">
        <f t="shared" si="232"/>
        <v>3.4892353377876675E-2</v>
      </c>
      <c r="P2468">
        <v>165.47210699999999</v>
      </c>
      <c r="Q2468" s="35">
        <f t="shared" si="233"/>
        <v>-2.5062659049842076E-2</v>
      </c>
    </row>
    <row r="2469" spans="1:17" x14ac:dyDescent="0.4">
      <c r="A2469" s="87">
        <v>44125</v>
      </c>
      <c r="B2469">
        <v>128.20607000000001</v>
      </c>
      <c r="C2469" s="31">
        <f t="shared" si="228"/>
        <v>4.5584971132800241E-3</v>
      </c>
      <c r="D2469">
        <v>3435.56</v>
      </c>
      <c r="E2469" s="31">
        <f t="shared" si="229"/>
        <v>5.2189453829942821E-3</v>
      </c>
      <c r="G2469">
        <v>34.299999</v>
      </c>
      <c r="H2469" s="35">
        <f t="shared" si="230"/>
        <v>7.2886299501058295E-3</v>
      </c>
      <c r="J2469">
        <v>91.569755999999998</v>
      </c>
      <c r="K2469" s="35">
        <f t="shared" si="231"/>
        <v>6.6061211302124737E-2</v>
      </c>
      <c r="M2469">
        <v>13.94</v>
      </c>
      <c r="N2469" s="35">
        <f t="shared" si="232"/>
        <v>1.7216642754662857E-2</v>
      </c>
      <c r="P2469">
        <v>161.32493600000001</v>
      </c>
      <c r="Q2469" s="35">
        <f t="shared" si="233"/>
        <v>2.4173163161831317E-2</v>
      </c>
    </row>
    <row r="2470" spans="1:17" x14ac:dyDescent="0.4">
      <c r="A2470" s="87">
        <v>44126</v>
      </c>
      <c r="B2470">
        <v>128.79049699999999</v>
      </c>
      <c r="C2470" s="31">
        <f t="shared" si="228"/>
        <v>-2.3067695747766917E-4</v>
      </c>
      <c r="D2470">
        <v>3453.49</v>
      </c>
      <c r="E2470" s="31">
        <f t="shared" si="229"/>
        <v>3.4457896215133363E-3</v>
      </c>
      <c r="G2470">
        <v>34.549999</v>
      </c>
      <c r="H2470" s="35">
        <f t="shared" si="230"/>
        <v>-9.5513172084316488E-3</v>
      </c>
      <c r="J2470">
        <v>97.618965000000003</v>
      </c>
      <c r="K2470" s="35">
        <f t="shared" si="231"/>
        <v>-2.8093383288790231E-2</v>
      </c>
      <c r="M2470">
        <v>14.18</v>
      </c>
      <c r="N2470" s="35">
        <f t="shared" si="232"/>
        <v>3.3850493653032471E-2</v>
      </c>
      <c r="P2470">
        <v>165.22467</v>
      </c>
      <c r="Q2470" s="35">
        <f t="shared" si="233"/>
        <v>4.4329820722292983E-3</v>
      </c>
    </row>
    <row r="2471" spans="1:17" x14ac:dyDescent="0.4">
      <c r="A2471" s="87">
        <v>44127</v>
      </c>
      <c r="B2471">
        <v>128.76078799999999</v>
      </c>
      <c r="C2471" s="31">
        <f t="shared" si="228"/>
        <v>-1.2462513043955544E-2</v>
      </c>
      <c r="D2471">
        <v>3465.39</v>
      </c>
      <c r="E2471" s="31">
        <f t="shared" si="229"/>
        <v>-1.8589538262648669E-2</v>
      </c>
      <c r="G2471">
        <v>34.220001000000003</v>
      </c>
      <c r="H2471" s="35">
        <f t="shared" si="230"/>
        <v>2.9219753675616285E-4</v>
      </c>
      <c r="J2471">
        <v>94.876518000000004</v>
      </c>
      <c r="K2471" s="35">
        <f t="shared" si="231"/>
        <v>-2.0867123306536861E-4</v>
      </c>
      <c r="M2471">
        <v>14.66</v>
      </c>
      <c r="N2471" s="35">
        <f t="shared" si="232"/>
        <v>-4.9795361527967284E-2</v>
      </c>
      <c r="P2471">
        <v>165.95710800000001</v>
      </c>
      <c r="Q2471" s="35">
        <f t="shared" si="233"/>
        <v>-3.411460387704518E-2</v>
      </c>
    </row>
    <row r="2472" spans="1:17" x14ac:dyDescent="0.4">
      <c r="A2472" s="87">
        <v>44130</v>
      </c>
      <c r="B2472">
        <v>127.156105</v>
      </c>
      <c r="C2472" s="31">
        <f t="shared" si="228"/>
        <v>-2.9602275093279264E-3</v>
      </c>
      <c r="D2472">
        <v>3400.97</v>
      </c>
      <c r="E2472" s="31">
        <f t="shared" si="229"/>
        <v>-3.0256074002416853E-3</v>
      </c>
      <c r="G2472">
        <v>34.229999999999997</v>
      </c>
      <c r="H2472" s="35">
        <f t="shared" si="230"/>
        <v>5.0540432369266919E-2</v>
      </c>
      <c r="J2472">
        <v>94.856719999999996</v>
      </c>
      <c r="K2472" s="35">
        <f t="shared" si="231"/>
        <v>2.1918953132682357E-3</v>
      </c>
      <c r="M2472">
        <v>13.93</v>
      </c>
      <c r="N2472" s="35">
        <f t="shared" si="232"/>
        <v>-1.8664752333094028E-2</v>
      </c>
      <c r="P2472">
        <v>160.295547</v>
      </c>
      <c r="Q2472" s="35">
        <f t="shared" si="233"/>
        <v>-9.3857005272890443E-3</v>
      </c>
    </row>
    <row r="2473" spans="1:17" x14ac:dyDescent="0.4">
      <c r="A2473" s="87">
        <v>44131</v>
      </c>
      <c r="B2473">
        <v>126.77969400000001</v>
      </c>
      <c r="C2473" s="31">
        <f t="shared" si="228"/>
        <v>-4.6175399350624785E-2</v>
      </c>
      <c r="D2473">
        <v>3390.68</v>
      </c>
      <c r="E2473" s="31">
        <f t="shared" si="229"/>
        <v>-3.5287906850543151E-2</v>
      </c>
      <c r="G2473">
        <v>35.959999000000003</v>
      </c>
      <c r="H2473" s="35">
        <f t="shared" si="230"/>
        <v>-7.0355925204558634E-2</v>
      </c>
      <c r="J2473">
        <v>95.064635999999993</v>
      </c>
      <c r="K2473" s="35">
        <f t="shared" si="231"/>
        <v>-2.4057505463966528E-2</v>
      </c>
      <c r="M2473">
        <v>13.67</v>
      </c>
      <c r="N2473" s="35">
        <f t="shared" si="232"/>
        <v>-2.6335040234089203E-2</v>
      </c>
      <c r="P2473">
        <v>158.79106100000001</v>
      </c>
      <c r="Q2473" s="35">
        <f t="shared" si="233"/>
        <v>-6.438936761056091E-2</v>
      </c>
    </row>
    <row r="2474" spans="1:17" x14ac:dyDescent="0.4">
      <c r="A2474" s="87">
        <v>44132</v>
      </c>
      <c r="B2474">
        <v>120.925591</v>
      </c>
      <c r="C2474" s="31">
        <f t="shared" si="228"/>
        <v>6.3891604218002697E-3</v>
      </c>
      <c r="D2474">
        <v>3271.03</v>
      </c>
      <c r="E2474" s="31">
        <f t="shared" si="229"/>
        <v>1.1947307117329992E-2</v>
      </c>
      <c r="G2474">
        <v>33.43</v>
      </c>
      <c r="H2474" s="35">
        <f t="shared" si="230"/>
        <v>4.4271612324259552E-2</v>
      </c>
      <c r="J2474">
        <v>92.777618000000004</v>
      </c>
      <c r="K2474" s="35">
        <f t="shared" si="231"/>
        <v>2.7318259022343007E-2</v>
      </c>
      <c r="M2474">
        <v>13.31</v>
      </c>
      <c r="N2474" s="35">
        <f t="shared" si="232"/>
        <v>3.6063110443275627E-2</v>
      </c>
      <c r="P2474">
        <v>148.56660500000001</v>
      </c>
      <c r="Q2474" s="35">
        <f t="shared" si="233"/>
        <v>1.259163861218999E-2</v>
      </c>
    </row>
    <row r="2475" spans="1:17" x14ac:dyDescent="0.4">
      <c r="A2475" s="87">
        <v>44133</v>
      </c>
      <c r="B2475">
        <v>121.698204</v>
      </c>
      <c r="C2475" s="31">
        <f t="shared" si="228"/>
        <v>-2.2627408700296017E-2</v>
      </c>
      <c r="D2475">
        <v>3310.11</v>
      </c>
      <c r="E2475" s="31">
        <f t="shared" si="229"/>
        <v>-1.2129506270184401E-2</v>
      </c>
      <c r="G2475">
        <v>34.909999999999997</v>
      </c>
      <c r="H2475" s="35">
        <f t="shared" si="230"/>
        <v>-9.1664308221139995E-2</v>
      </c>
      <c r="J2475">
        <v>95.312140999999997</v>
      </c>
      <c r="K2475" s="35">
        <f t="shared" si="231"/>
        <v>-0.22519999839264965</v>
      </c>
      <c r="M2475">
        <v>13.79</v>
      </c>
      <c r="N2475" s="35">
        <f t="shared" si="232"/>
        <v>3.6258158085569771E-3</v>
      </c>
      <c r="P2475">
        <v>150.43730199999999</v>
      </c>
      <c r="Q2475" s="35">
        <f t="shared" si="233"/>
        <v>-2.223833421314611E-2</v>
      </c>
    </row>
    <row r="2476" spans="1:17" x14ac:dyDescent="0.4">
      <c r="A2476" s="87">
        <v>44134</v>
      </c>
      <c r="B2476">
        <v>118.944489</v>
      </c>
      <c r="C2476" s="31">
        <f t="shared" si="228"/>
        <v>1.9237158604296426E-2</v>
      </c>
      <c r="D2476">
        <v>3269.96</v>
      </c>
      <c r="E2476" s="31">
        <f t="shared" si="229"/>
        <v>1.2318193494721569E-2</v>
      </c>
      <c r="G2476">
        <v>31.709999</v>
      </c>
      <c r="H2476" s="35">
        <f t="shared" si="230"/>
        <v>-3.7527563466652911E-2</v>
      </c>
      <c r="J2476">
        <v>73.847847000000002</v>
      </c>
      <c r="K2476" s="35">
        <f t="shared" si="231"/>
        <v>1.8771840430229759E-3</v>
      </c>
      <c r="M2476">
        <v>13.84</v>
      </c>
      <c r="N2476" s="35">
        <f t="shared" si="232"/>
        <v>4.4797687861271751E-2</v>
      </c>
      <c r="P2476">
        <v>147.09182699999999</v>
      </c>
      <c r="Q2476" s="35">
        <f t="shared" si="233"/>
        <v>1.608237553538585E-2</v>
      </c>
    </row>
    <row r="2477" spans="1:17" x14ac:dyDescent="0.4">
      <c r="A2477" s="87">
        <v>44137</v>
      </c>
      <c r="B2477">
        <v>121.232643</v>
      </c>
      <c r="C2477" s="31">
        <f t="shared" si="228"/>
        <v>1.7975348438126496E-2</v>
      </c>
      <c r="D2477">
        <v>3310.24</v>
      </c>
      <c r="E2477" s="31">
        <f t="shared" si="229"/>
        <v>1.7799313644932112E-2</v>
      </c>
      <c r="G2477">
        <v>30.52</v>
      </c>
      <c r="H2477" s="35">
        <f t="shared" si="230"/>
        <v>1.6382699868938401E-2</v>
      </c>
      <c r="J2477">
        <v>73.986473000000004</v>
      </c>
      <c r="K2477" s="35">
        <f t="shared" si="231"/>
        <v>5.9815082684100858E-2</v>
      </c>
      <c r="M2477">
        <v>14.46</v>
      </c>
      <c r="N2477" s="35">
        <f t="shared" si="232"/>
        <v>2.1438450899031722E-2</v>
      </c>
      <c r="P2477">
        <v>149.457413</v>
      </c>
      <c r="Q2477" s="35">
        <f t="shared" si="233"/>
        <v>4.4238387827574589E-2</v>
      </c>
    </row>
    <row r="2478" spans="1:17" x14ac:dyDescent="0.4">
      <c r="A2478" s="87">
        <v>44138</v>
      </c>
      <c r="B2478">
        <v>123.41184199999999</v>
      </c>
      <c r="C2478" s="31">
        <f t="shared" si="228"/>
        <v>2.2072428025180973E-2</v>
      </c>
      <c r="D2478">
        <v>3369.16</v>
      </c>
      <c r="E2478" s="31">
        <f t="shared" si="229"/>
        <v>2.2047038430944271E-2</v>
      </c>
      <c r="G2478">
        <v>31.02</v>
      </c>
      <c r="H2478" s="35">
        <f t="shared" si="230"/>
        <v>-1.2894906511927513E-3</v>
      </c>
      <c r="J2478">
        <v>78.41198</v>
      </c>
      <c r="K2478" s="35">
        <f t="shared" si="231"/>
        <v>-2.2727139398851797E-3</v>
      </c>
      <c r="M2478">
        <v>14.77</v>
      </c>
      <c r="N2478" s="35">
        <f t="shared" si="232"/>
        <v>-2.5050778605280922E-2</v>
      </c>
      <c r="P2478">
        <v>156.06916799999999</v>
      </c>
      <c r="Q2478" s="35">
        <f t="shared" si="233"/>
        <v>-3.5514702045441153E-3</v>
      </c>
    </row>
    <row r="2479" spans="1:17" x14ac:dyDescent="0.4">
      <c r="A2479" s="87">
        <v>44139</v>
      </c>
      <c r="B2479">
        <v>126.135841</v>
      </c>
      <c r="C2479" s="31">
        <f t="shared" si="228"/>
        <v>1.8533074988575163E-2</v>
      </c>
      <c r="D2479">
        <v>3443.44</v>
      </c>
      <c r="E2479" s="31">
        <f t="shared" si="229"/>
        <v>1.9460190971818808E-2</v>
      </c>
      <c r="G2479">
        <v>30.98</v>
      </c>
      <c r="H2479" s="35">
        <f t="shared" si="230"/>
        <v>1.1943189154293125E-2</v>
      </c>
      <c r="J2479">
        <v>78.233772000000002</v>
      </c>
      <c r="K2479" s="35">
        <f t="shared" si="231"/>
        <v>1.2275389201481825E-2</v>
      </c>
      <c r="M2479">
        <v>14.4</v>
      </c>
      <c r="N2479" s="35">
        <f t="shared" si="232"/>
        <v>3.9583333333333352E-2</v>
      </c>
      <c r="P2479">
        <v>155.514893</v>
      </c>
      <c r="Q2479" s="35">
        <f t="shared" si="233"/>
        <v>3.7869176941143459E-2</v>
      </c>
    </row>
    <row r="2480" spans="1:17" x14ac:dyDescent="0.4">
      <c r="A2480" s="87">
        <v>44140</v>
      </c>
      <c r="B2480">
        <v>128.47352599999999</v>
      </c>
      <c r="C2480" s="31">
        <f t="shared" si="228"/>
        <v>-6.1681345929588179E-3</v>
      </c>
      <c r="D2480">
        <v>3510.45</v>
      </c>
      <c r="E2480" s="31">
        <f t="shared" si="229"/>
        <v>-2.8771240154389424E-4</v>
      </c>
      <c r="G2480">
        <v>31.35</v>
      </c>
      <c r="H2480" s="35">
        <f t="shared" si="230"/>
        <v>-3.7958532695374837E-2</v>
      </c>
      <c r="J2480">
        <v>79.194121999999993</v>
      </c>
      <c r="K2480" s="35">
        <f t="shared" si="231"/>
        <v>-1.6626953702447711E-2</v>
      </c>
      <c r="M2480">
        <v>14.97</v>
      </c>
      <c r="N2480" s="35">
        <f t="shared" si="232"/>
        <v>-1.0688042752171018E-2</v>
      </c>
      <c r="P2480">
        <v>161.40411399999999</v>
      </c>
      <c r="Q2480" s="35">
        <f t="shared" si="233"/>
        <v>1.4349609452953677E-2</v>
      </c>
    </row>
    <row r="2481" spans="1:17" x14ac:dyDescent="0.4">
      <c r="A2481" s="87">
        <v>44141</v>
      </c>
      <c r="B2481">
        <v>127.681084</v>
      </c>
      <c r="C2481" s="31">
        <f t="shared" si="228"/>
        <v>3.8791963890284873E-4</v>
      </c>
      <c r="D2481">
        <v>3509.44</v>
      </c>
      <c r="E2481" s="31">
        <f t="shared" si="229"/>
        <v>1.1699872344305629E-2</v>
      </c>
      <c r="G2481">
        <v>30.16</v>
      </c>
      <c r="H2481" s="35">
        <f t="shared" si="230"/>
        <v>0.13461541777188341</v>
      </c>
      <c r="J2481">
        <v>77.877364999999998</v>
      </c>
      <c r="K2481" s="35">
        <f t="shared" si="231"/>
        <v>1.5509705547947202E-2</v>
      </c>
      <c r="M2481">
        <v>14.81</v>
      </c>
      <c r="N2481" s="35">
        <f t="shared" si="232"/>
        <v>3.7812288993922936E-2</v>
      </c>
      <c r="P2481">
        <v>163.72020000000001</v>
      </c>
      <c r="Q2481" s="35">
        <f t="shared" si="233"/>
        <v>6.0213980925994365E-2</v>
      </c>
    </row>
    <row r="2482" spans="1:17" x14ac:dyDescent="0.4">
      <c r="A2482" s="87">
        <v>44144</v>
      </c>
      <c r="B2482">
        <v>127.730614</v>
      </c>
      <c r="C2482" s="31">
        <f t="shared" si="228"/>
        <v>-9.6161128607743489E-3</v>
      </c>
      <c r="D2482">
        <v>3550.5</v>
      </c>
      <c r="E2482" s="31">
        <f t="shared" si="229"/>
        <v>-1.3998028446697084E-3</v>
      </c>
      <c r="G2482">
        <v>34.220001000000003</v>
      </c>
      <c r="H2482" s="35">
        <f t="shared" si="230"/>
        <v>-4.2665194545143358E-2</v>
      </c>
      <c r="J2482">
        <v>79.085220000000007</v>
      </c>
      <c r="K2482" s="35">
        <f t="shared" si="231"/>
        <v>1.8903216049724503E-2</v>
      </c>
      <c r="M2482">
        <v>15.37</v>
      </c>
      <c r="N2482" s="35">
        <f t="shared" si="232"/>
        <v>-2.016916070266745E-2</v>
      </c>
      <c r="P2482">
        <v>173.57844499999999</v>
      </c>
      <c r="Q2482" s="35">
        <f t="shared" si="233"/>
        <v>-4.8354915266120756E-2</v>
      </c>
    </row>
    <row r="2483" spans="1:17" x14ac:dyDescent="0.4">
      <c r="A2483" s="87">
        <v>44145</v>
      </c>
      <c r="B2483">
        <v>126.502342</v>
      </c>
      <c r="C2483" s="31">
        <f t="shared" si="228"/>
        <v>-3.9147101324018229E-4</v>
      </c>
      <c r="D2483">
        <v>3545.53</v>
      </c>
      <c r="E2483" s="31">
        <f t="shared" si="229"/>
        <v>7.6518884341691233E-3</v>
      </c>
      <c r="G2483">
        <v>32.759998000000003</v>
      </c>
      <c r="H2483" s="35">
        <f t="shared" si="230"/>
        <v>-2.7167187250744171E-2</v>
      </c>
      <c r="J2483">
        <v>80.580185</v>
      </c>
      <c r="K2483" s="35">
        <f t="shared" si="231"/>
        <v>-1.5849566490819134E-2</v>
      </c>
      <c r="M2483">
        <v>15.06</v>
      </c>
      <c r="N2483" s="35">
        <f t="shared" si="232"/>
        <v>-3.6520584329349313E-2</v>
      </c>
      <c r="P2483">
        <v>165.18507399999999</v>
      </c>
      <c r="Q2483" s="35">
        <f t="shared" si="233"/>
        <v>-8.5085593145055819E-3</v>
      </c>
    </row>
    <row r="2484" spans="1:17" x14ac:dyDescent="0.4">
      <c r="A2484" s="87">
        <v>44146</v>
      </c>
      <c r="B2484">
        <v>126.45282</v>
      </c>
      <c r="C2484" s="31">
        <f t="shared" si="228"/>
        <v>-7.9900234727861598E-3</v>
      </c>
      <c r="D2484">
        <v>3572.66</v>
      </c>
      <c r="E2484" s="31">
        <f t="shared" si="229"/>
        <v>-9.9785593927212875E-3</v>
      </c>
      <c r="G2484">
        <v>31.870000999999998</v>
      </c>
      <c r="H2484" s="35">
        <f t="shared" si="230"/>
        <v>-1.976783747198502E-2</v>
      </c>
      <c r="J2484">
        <v>79.303023999999994</v>
      </c>
      <c r="K2484" s="35">
        <f t="shared" si="231"/>
        <v>-3.2209730110670132E-2</v>
      </c>
      <c r="M2484">
        <v>14.51</v>
      </c>
      <c r="N2484" s="35">
        <f t="shared" si="232"/>
        <v>-1.2405237767057183E-2</v>
      </c>
      <c r="P2484">
        <v>163.77958699999999</v>
      </c>
      <c r="Q2484" s="35">
        <f t="shared" si="233"/>
        <v>-2.8403893825913639E-2</v>
      </c>
    </row>
    <row r="2485" spans="1:17" x14ac:dyDescent="0.4">
      <c r="A2485" s="87">
        <v>44147</v>
      </c>
      <c r="B2485">
        <v>125.442459</v>
      </c>
      <c r="C2485" s="31">
        <f t="shared" si="228"/>
        <v>1.2950136763502103E-2</v>
      </c>
      <c r="D2485">
        <v>3537.01</v>
      </c>
      <c r="E2485" s="31">
        <f t="shared" si="229"/>
        <v>1.3610365817455949E-2</v>
      </c>
      <c r="G2485">
        <v>31.24</v>
      </c>
      <c r="H2485" s="35">
        <f t="shared" si="230"/>
        <v>2.0486523687580124E-2</v>
      </c>
      <c r="J2485">
        <v>76.748694999999998</v>
      </c>
      <c r="K2485" s="35">
        <f t="shared" si="231"/>
        <v>1.0577951846608048E-2</v>
      </c>
      <c r="M2485">
        <v>14.33</v>
      </c>
      <c r="N2485" s="35">
        <f t="shared" si="232"/>
        <v>3.9078855547801848E-2</v>
      </c>
      <c r="P2485">
        <v>159.12760900000001</v>
      </c>
      <c r="Q2485" s="35">
        <f t="shared" si="233"/>
        <v>-6.2204164709093014E-4</v>
      </c>
    </row>
    <row r="2486" spans="1:17" x14ac:dyDescent="0.4">
      <c r="A2486" s="87">
        <v>44148</v>
      </c>
      <c r="B2486">
        <v>127.066956</v>
      </c>
      <c r="C2486" s="31">
        <f t="shared" si="228"/>
        <v>1.4265691546116704E-2</v>
      </c>
      <c r="D2486">
        <v>3585.15</v>
      </c>
      <c r="E2486" s="31">
        <f t="shared" si="229"/>
        <v>1.1648048198820067E-2</v>
      </c>
      <c r="G2486">
        <v>31.879999000000002</v>
      </c>
      <c r="H2486" s="35">
        <f t="shared" si="230"/>
        <v>8.1555868304763593E-2</v>
      </c>
      <c r="J2486">
        <v>77.560539000000006</v>
      </c>
      <c r="K2486" s="35">
        <f t="shared" si="231"/>
        <v>2.7444484365947961E-2</v>
      </c>
      <c r="M2486">
        <v>14.89</v>
      </c>
      <c r="N2486" s="35">
        <f t="shared" si="232"/>
        <v>5.8428475486903907E-2</v>
      </c>
      <c r="P2486">
        <v>159.02862500000001</v>
      </c>
      <c r="Q2486" s="35">
        <f t="shared" si="233"/>
        <v>1.3505920710815453E-2</v>
      </c>
    </row>
    <row r="2487" spans="1:17" x14ac:dyDescent="0.4">
      <c r="A2487" s="87">
        <v>44151</v>
      </c>
      <c r="B2487">
        <v>128.87965399999999</v>
      </c>
      <c r="C2487" s="31">
        <f t="shared" si="228"/>
        <v>1.6140282313296884E-2</v>
      </c>
      <c r="D2487">
        <v>3626.91</v>
      </c>
      <c r="E2487" s="31">
        <f t="shared" si="229"/>
        <v>-4.791957892531013E-3</v>
      </c>
      <c r="G2487">
        <v>34.479999999999997</v>
      </c>
      <c r="H2487" s="35">
        <f t="shared" si="230"/>
        <v>8.7001160092825373E-4</v>
      </c>
      <c r="J2487">
        <v>79.689148000000003</v>
      </c>
      <c r="K2487" s="35">
        <f t="shared" si="231"/>
        <v>3.118405783432384E-2</v>
      </c>
      <c r="M2487">
        <v>15.76</v>
      </c>
      <c r="N2487" s="35">
        <f t="shared" si="232"/>
        <v>2.1573604060913808E-2</v>
      </c>
      <c r="P2487">
        <v>161.17645300000001</v>
      </c>
      <c r="Q2487" s="35">
        <f t="shared" si="233"/>
        <v>1.5905158304978934E-2</v>
      </c>
    </row>
    <row r="2488" spans="1:17" x14ac:dyDescent="0.4">
      <c r="A2488" s="87">
        <v>44152</v>
      </c>
      <c r="B2488">
        <v>130.95980800000001</v>
      </c>
      <c r="C2488" s="31">
        <f t="shared" si="228"/>
        <v>-4.3870253688826164E-3</v>
      </c>
      <c r="D2488">
        <v>3609.53</v>
      </c>
      <c r="E2488" s="31">
        <f t="shared" si="229"/>
        <v>-1.1563832410313873E-2</v>
      </c>
      <c r="G2488">
        <v>34.509998000000003</v>
      </c>
      <c r="H2488" s="35">
        <f t="shared" si="230"/>
        <v>-1.0141930463166252E-2</v>
      </c>
      <c r="J2488">
        <v>82.174178999999995</v>
      </c>
      <c r="K2488" s="35">
        <f t="shared" si="231"/>
        <v>-2.771211136773268E-3</v>
      </c>
      <c r="M2488">
        <v>16.100000000000001</v>
      </c>
      <c r="N2488" s="35">
        <f t="shared" si="232"/>
        <v>1.0559006211180008E-2</v>
      </c>
      <c r="P2488">
        <v>163.73999000000001</v>
      </c>
      <c r="Q2488" s="35">
        <f t="shared" si="233"/>
        <v>1.1062111338836601E-2</v>
      </c>
    </row>
    <row r="2489" spans="1:17" x14ac:dyDescent="0.4">
      <c r="A2489" s="87">
        <v>44153</v>
      </c>
      <c r="B2489">
        <v>130.38528400000001</v>
      </c>
      <c r="C2489" s="31">
        <f t="shared" si="228"/>
        <v>2.1271112160172871E-3</v>
      </c>
      <c r="D2489">
        <v>3567.79</v>
      </c>
      <c r="E2489" s="31">
        <f t="shared" si="229"/>
        <v>3.9464206133208307E-3</v>
      </c>
      <c r="G2489">
        <v>34.159999999999997</v>
      </c>
      <c r="H2489" s="35">
        <f t="shared" si="230"/>
        <v>-2.7224824355971892E-2</v>
      </c>
      <c r="J2489">
        <v>81.946456999999995</v>
      </c>
      <c r="K2489" s="35">
        <f t="shared" si="231"/>
        <v>1.3531567325723566E-2</v>
      </c>
      <c r="M2489">
        <v>16.27</v>
      </c>
      <c r="N2489" s="35">
        <f t="shared" si="232"/>
        <v>2.5814443761524229E-2</v>
      </c>
      <c r="P2489">
        <v>165.5513</v>
      </c>
      <c r="Q2489" s="35">
        <f t="shared" si="233"/>
        <v>7.9516500323464738E-3</v>
      </c>
    </row>
    <row r="2490" spans="1:17" x14ac:dyDescent="0.4">
      <c r="A2490" s="87">
        <v>44154</v>
      </c>
      <c r="B2490">
        <v>130.66262800000001</v>
      </c>
      <c r="C2490" s="31">
        <f t="shared" si="228"/>
        <v>8.1115466313747657E-3</v>
      </c>
      <c r="D2490">
        <v>3581.87</v>
      </c>
      <c r="E2490" s="31">
        <f t="shared" si="229"/>
        <v>-6.7925413261787637E-3</v>
      </c>
      <c r="G2490">
        <v>33.229999999999997</v>
      </c>
      <c r="H2490" s="35">
        <f t="shared" si="230"/>
        <v>-6.6205838098102269E-3</v>
      </c>
      <c r="J2490">
        <v>83.055321000000006</v>
      </c>
      <c r="K2490" s="35">
        <f t="shared" si="231"/>
        <v>4.5297519228176758E-3</v>
      </c>
      <c r="M2490">
        <v>16.690000999999999</v>
      </c>
      <c r="N2490" s="35">
        <f t="shared" si="232"/>
        <v>2.3965846377122253E-3</v>
      </c>
      <c r="P2490">
        <v>166.867706</v>
      </c>
      <c r="Q2490" s="35">
        <f t="shared" si="233"/>
        <v>-9.4903503976976333E-3</v>
      </c>
    </row>
    <row r="2491" spans="1:17" x14ac:dyDescent="0.4">
      <c r="A2491" s="87">
        <v>44155</v>
      </c>
      <c r="B2491">
        <v>131.72250399999999</v>
      </c>
      <c r="C2491" s="31">
        <f t="shared" si="228"/>
        <v>8.6481805720911905E-3</v>
      </c>
      <c r="D2491">
        <v>3557.54</v>
      </c>
      <c r="E2491" s="31">
        <f t="shared" si="229"/>
        <v>5.6359169538501832E-3</v>
      </c>
      <c r="G2491">
        <v>33.009998000000003</v>
      </c>
      <c r="H2491" s="35">
        <f t="shared" si="230"/>
        <v>2.4235172628607752E-2</v>
      </c>
      <c r="J2491">
        <v>83.431540999999996</v>
      </c>
      <c r="K2491" s="35">
        <f t="shared" si="231"/>
        <v>1.1748027044112826E-2</v>
      </c>
      <c r="M2491">
        <v>16.73</v>
      </c>
      <c r="N2491" s="35">
        <f t="shared" si="232"/>
        <v>-1.1356784219964151E-2</v>
      </c>
      <c r="P2491">
        <v>165.28407300000001</v>
      </c>
      <c r="Q2491" s="35">
        <f t="shared" si="233"/>
        <v>1.7955753062782933E-4</v>
      </c>
    </row>
    <row r="2492" spans="1:17" x14ac:dyDescent="0.4">
      <c r="A2492" s="87">
        <v>44158</v>
      </c>
      <c r="B2492">
        <v>132.86166399999999</v>
      </c>
      <c r="C2492" s="31">
        <f t="shared" si="228"/>
        <v>4.2492317422729272E-3</v>
      </c>
      <c r="D2492">
        <v>3577.59</v>
      </c>
      <c r="E2492" s="31">
        <f t="shared" si="229"/>
        <v>1.6161717804443691E-2</v>
      </c>
      <c r="G2492">
        <v>33.810001</v>
      </c>
      <c r="H2492" s="35">
        <f t="shared" si="230"/>
        <v>1.9520851241619418E-2</v>
      </c>
      <c r="J2492">
        <v>84.411697000000004</v>
      </c>
      <c r="K2492" s="35">
        <f t="shared" si="231"/>
        <v>5.7470115782649565E-3</v>
      </c>
      <c r="M2492">
        <v>16.540001</v>
      </c>
      <c r="N2492" s="35">
        <f t="shared" si="232"/>
        <v>2.8415899128422142E-2</v>
      </c>
      <c r="P2492">
        <v>165.313751</v>
      </c>
      <c r="Q2492" s="35">
        <f t="shared" si="233"/>
        <v>-3.4127711493280332E-3</v>
      </c>
    </row>
    <row r="2493" spans="1:17" x14ac:dyDescent="0.4">
      <c r="A2493" s="87">
        <v>44159</v>
      </c>
      <c r="B2493">
        <v>133.42622399999999</v>
      </c>
      <c r="C2493" s="31">
        <f t="shared" si="228"/>
        <v>6.2361204196261129E-3</v>
      </c>
      <c r="D2493">
        <v>3635.41</v>
      </c>
      <c r="E2493" s="31">
        <f t="shared" si="229"/>
        <v>-1.5844155129682109E-3</v>
      </c>
      <c r="G2493">
        <v>34.470001000000003</v>
      </c>
      <c r="H2493" s="35">
        <f t="shared" si="230"/>
        <v>-5.8021466259902698E-4</v>
      </c>
      <c r="J2493">
        <v>84.896811999999997</v>
      </c>
      <c r="K2493" s="35">
        <f t="shared" si="231"/>
        <v>-1.4344060410654761E-2</v>
      </c>
      <c r="M2493">
        <v>17.010000000000002</v>
      </c>
      <c r="N2493" s="35">
        <f t="shared" si="232"/>
        <v>-8.8182833627278717E-3</v>
      </c>
      <c r="P2493">
        <v>164.749573</v>
      </c>
      <c r="Q2493" s="35">
        <f t="shared" si="233"/>
        <v>-1.7482776723190652E-2</v>
      </c>
    </row>
    <row r="2494" spans="1:17" x14ac:dyDescent="0.4">
      <c r="A2494" s="87">
        <v>44160</v>
      </c>
      <c r="B2494">
        <v>134.258286</v>
      </c>
      <c r="C2494" s="31">
        <f t="shared" si="228"/>
        <v>-9.5172598881532074E-3</v>
      </c>
      <c r="D2494">
        <v>3629.65</v>
      </c>
      <c r="E2494" s="31">
        <f t="shared" si="229"/>
        <v>2.3969253233782368E-3</v>
      </c>
      <c r="G2494">
        <v>34.450001</v>
      </c>
      <c r="H2494" s="35">
        <f t="shared" si="230"/>
        <v>1.1611320417667513E-3</v>
      </c>
      <c r="J2494">
        <v>83.679046999999997</v>
      </c>
      <c r="K2494" s="35">
        <f t="shared" si="231"/>
        <v>1.6566393257323084E-3</v>
      </c>
      <c r="M2494">
        <v>16.860001</v>
      </c>
      <c r="N2494" s="35">
        <f t="shared" si="232"/>
        <v>-1.0676215262383481E-2</v>
      </c>
      <c r="P2494">
        <v>161.869293</v>
      </c>
      <c r="Q2494" s="35">
        <f t="shared" si="233"/>
        <v>-5.1974527373761861E-3</v>
      </c>
    </row>
    <row r="2495" spans="1:17" x14ac:dyDescent="0.4">
      <c r="A2495" s="87">
        <v>44162</v>
      </c>
      <c r="B2495">
        <v>132.980515</v>
      </c>
      <c r="C2495" s="31">
        <f t="shared" si="228"/>
        <v>3.35168652339776E-3</v>
      </c>
      <c r="D2495">
        <v>3638.35</v>
      </c>
      <c r="E2495" s="31">
        <f t="shared" si="229"/>
        <v>-4.5954897137438127E-3</v>
      </c>
      <c r="G2495">
        <v>34.490001999999997</v>
      </c>
      <c r="H2495" s="35">
        <f t="shared" si="230"/>
        <v>-2.9573816783193971E-2</v>
      </c>
      <c r="J2495">
        <v>83.817672999999999</v>
      </c>
      <c r="K2495" s="35">
        <f t="shared" si="231"/>
        <v>-3.2246874713403297E-2</v>
      </c>
      <c r="M2495">
        <v>16.68</v>
      </c>
      <c r="N2495" s="35">
        <f t="shared" si="232"/>
        <v>-6.5947242206234671E-3</v>
      </c>
      <c r="P2495">
        <v>161.027985</v>
      </c>
      <c r="Q2495" s="35">
        <f t="shared" si="233"/>
        <v>-1.5919829090576983E-2</v>
      </c>
    </row>
    <row r="2496" spans="1:17" x14ac:dyDescent="0.4">
      <c r="A2496" s="87">
        <v>44165</v>
      </c>
      <c r="B2496">
        <v>133.42622399999999</v>
      </c>
      <c r="C2496" s="31">
        <f t="shared" si="228"/>
        <v>5.4939125010388407E-3</v>
      </c>
      <c r="D2496">
        <v>3621.63</v>
      </c>
      <c r="E2496" s="31">
        <f t="shared" si="229"/>
        <v>1.1271167954760622E-2</v>
      </c>
      <c r="G2496">
        <v>33.470001000000003</v>
      </c>
      <c r="H2496" s="35">
        <f t="shared" si="230"/>
        <v>7.170540568552714E-3</v>
      </c>
      <c r="J2496">
        <v>81.114814999999993</v>
      </c>
      <c r="K2496" s="35">
        <f t="shared" si="231"/>
        <v>1.5379114160588434E-2</v>
      </c>
      <c r="M2496">
        <v>16.57</v>
      </c>
      <c r="N2496" s="35">
        <f t="shared" si="232"/>
        <v>-1.8104405552202842E-3</v>
      </c>
      <c r="P2496">
        <v>158.46444700000001</v>
      </c>
      <c r="Q2496" s="35">
        <f t="shared" si="233"/>
        <v>3.0480900236253008E-2</v>
      </c>
    </row>
    <row r="2497" spans="1:17" x14ac:dyDescent="0.4">
      <c r="A2497" s="87">
        <v>44166</v>
      </c>
      <c r="B2497">
        <v>134.159256</v>
      </c>
      <c r="C2497" s="31">
        <f t="shared" si="228"/>
        <v>1.0335254095326448E-3</v>
      </c>
      <c r="D2497">
        <v>3662.45</v>
      </c>
      <c r="E2497" s="31">
        <f t="shared" si="229"/>
        <v>1.7911507324333167E-3</v>
      </c>
      <c r="G2497">
        <v>33.709999000000003</v>
      </c>
      <c r="H2497" s="35">
        <f t="shared" si="230"/>
        <v>-1.8688727934996468E-2</v>
      </c>
      <c r="J2497">
        <v>82.362289000000004</v>
      </c>
      <c r="K2497" s="35">
        <f t="shared" si="231"/>
        <v>5.5294966365007003E-3</v>
      </c>
      <c r="M2497">
        <v>16.540001</v>
      </c>
      <c r="N2497" s="35">
        <f t="shared" si="232"/>
        <v>-1.330114792617001E-2</v>
      </c>
      <c r="P2497">
        <v>163.29458600000001</v>
      </c>
      <c r="Q2497" s="35">
        <f t="shared" si="233"/>
        <v>-1.3274371509169467E-2</v>
      </c>
    </row>
    <row r="2498" spans="1:17" x14ac:dyDescent="0.4">
      <c r="A2498" s="87">
        <v>44167</v>
      </c>
      <c r="B2498">
        <v>134.29791299999999</v>
      </c>
      <c r="C2498" s="31">
        <f t="shared" si="228"/>
        <v>1.0178661525440098E-2</v>
      </c>
      <c r="D2498">
        <v>3669.01</v>
      </c>
      <c r="E2498" s="31">
        <f t="shared" si="229"/>
        <v>-6.2414656814792498E-4</v>
      </c>
      <c r="G2498">
        <v>33.080002</v>
      </c>
      <c r="H2498" s="35">
        <f t="shared" si="230"/>
        <v>3.4461878206657998E-2</v>
      </c>
      <c r="J2498">
        <v>82.817711000000003</v>
      </c>
      <c r="K2498" s="35">
        <f t="shared" si="231"/>
        <v>1.3030389115680725E-2</v>
      </c>
      <c r="M2498">
        <v>16.32</v>
      </c>
      <c r="N2498" s="35">
        <f t="shared" si="232"/>
        <v>4.166666666666665E-2</v>
      </c>
      <c r="P2498">
        <v>161.12695299999999</v>
      </c>
      <c r="Q2498" s="35">
        <f t="shared" si="233"/>
        <v>2.5800276878568049E-2</v>
      </c>
    </row>
    <row r="2499" spans="1:17" x14ac:dyDescent="0.4">
      <c r="A2499" s="87">
        <v>44168</v>
      </c>
      <c r="B2499">
        <v>135.664886</v>
      </c>
      <c r="C2499" s="31">
        <f t="shared" ref="C2499:C2562" si="234">(B2500-B2499)/B2499</f>
        <v>3.6946627441975352E-3</v>
      </c>
      <c r="D2499">
        <v>3666.72</v>
      </c>
      <c r="E2499" s="31">
        <f t="shared" ref="E2499:E2562" si="235">(D2500-D2499)/D2499</f>
        <v>8.8362351093075261E-3</v>
      </c>
      <c r="G2499">
        <v>34.220001000000003</v>
      </c>
      <c r="H2499" s="35">
        <f t="shared" ref="H2499:H2562" si="236">(G2500-G2499)/G2499</f>
        <v>7.2472236339209822E-2</v>
      </c>
      <c r="J2499">
        <v>83.896857999999995</v>
      </c>
      <c r="K2499" s="35">
        <f t="shared" ref="K2499:K2562" si="237">(J2500-J2499)/J2499</f>
        <v>2.6669878388056036E-2</v>
      </c>
      <c r="M2499">
        <v>17</v>
      </c>
      <c r="N2499" s="35">
        <f t="shared" ref="N2499:N2562" si="238">(M2500-M2499)/M2499</f>
        <v>-1.0000000000000101E-2</v>
      </c>
      <c r="P2499">
        <v>165.28407300000001</v>
      </c>
      <c r="Q2499" s="35">
        <f t="shared" ref="Q2499:Q2562" si="239">(P2500-P2499)/P2499</f>
        <v>2.2156460290036098E-3</v>
      </c>
    </row>
    <row r="2500" spans="1:17" x14ac:dyDescent="0.4">
      <c r="A2500" s="87">
        <v>44169</v>
      </c>
      <c r="B2500">
        <v>136.166122</v>
      </c>
      <c r="C2500" s="31">
        <f t="shared" si="234"/>
        <v>1.1371080980040046E-2</v>
      </c>
      <c r="D2500">
        <v>3699.12</v>
      </c>
      <c r="E2500" s="31">
        <f t="shared" si="235"/>
        <v>-1.9355954929820753E-3</v>
      </c>
      <c r="G2500">
        <v>36.700001</v>
      </c>
      <c r="H2500" s="35">
        <f t="shared" si="236"/>
        <v>1.7983650736140215E-2</v>
      </c>
      <c r="J2500">
        <v>86.134377000000001</v>
      </c>
      <c r="K2500" s="35">
        <f t="shared" si="237"/>
        <v>2.758677873759976E-3</v>
      </c>
      <c r="M2500">
        <v>16.829999999999998</v>
      </c>
      <c r="N2500" s="35">
        <f t="shared" si="238"/>
        <v>1.3666013071895602E-2</v>
      </c>
      <c r="P2500">
        <v>165.650284</v>
      </c>
      <c r="Q2500" s="35">
        <f t="shared" si="239"/>
        <v>1.3862306447962472E-2</v>
      </c>
    </row>
    <row r="2501" spans="1:17" x14ac:dyDescent="0.4">
      <c r="A2501" s="87">
        <v>44172</v>
      </c>
      <c r="B2501">
        <v>137.71447800000001</v>
      </c>
      <c r="C2501" s="31">
        <f t="shared" si="234"/>
        <v>2.6666259447318151E-3</v>
      </c>
      <c r="D2501">
        <v>3691.96</v>
      </c>
      <c r="E2501" s="31">
        <f t="shared" si="235"/>
        <v>2.7871374554437113E-3</v>
      </c>
      <c r="G2501">
        <v>37.360000999999997</v>
      </c>
      <c r="H2501" s="35">
        <f t="shared" si="236"/>
        <v>-7.7623391926567838E-3</v>
      </c>
      <c r="J2501">
        <v>86.371994000000001</v>
      </c>
      <c r="K2501" s="35">
        <f t="shared" si="237"/>
        <v>7.2213916932380292E-3</v>
      </c>
      <c r="M2501">
        <v>17.059999000000001</v>
      </c>
      <c r="N2501" s="35">
        <f t="shared" si="238"/>
        <v>1.0551055718115645E-2</v>
      </c>
      <c r="P2501">
        <v>167.94657900000001</v>
      </c>
      <c r="Q2501" s="35">
        <f t="shared" si="239"/>
        <v>2.4752513714494297E-3</v>
      </c>
    </row>
    <row r="2502" spans="1:17" x14ac:dyDescent="0.4">
      <c r="A2502" s="87">
        <v>44173</v>
      </c>
      <c r="B2502">
        <v>138.08171100000001</v>
      </c>
      <c r="C2502" s="31">
        <f t="shared" si="234"/>
        <v>-2.3722258192470026E-3</v>
      </c>
      <c r="D2502">
        <v>3702.25</v>
      </c>
      <c r="E2502" s="31">
        <f t="shared" si="235"/>
        <v>-7.9492200688769908E-3</v>
      </c>
      <c r="G2502">
        <v>37.07</v>
      </c>
      <c r="H2502" s="35">
        <f t="shared" si="236"/>
        <v>0</v>
      </c>
      <c r="J2502">
        <v>86.995720000000006</v>
      </c>
      <c r="K2502" s="35">
        <f t="shared" si="237"/>
        <v>-3.8010640063672135E-2</v>
      </c>
      <c r="M2502">
        <v>17.239999999999998</v>
      </c>
      <c r="N2502" s="35">
        <f t="shared" si="238"/>
        <v>1.9141531322505911E-2</v>
      </c>
      <c r="P2502">
        <v>168.362289</v>
      </c>
      <c r="Q2502" s="35">
        <f t="shared" si="239"/>
        <v>7.5837944921264538E-3</v>
      </c>
    </row>
    <row r="2503" spans="1:17" x14ac:dyDescent="0.4">
      <c r="A2503" s="87">
        <v>44174</v>
      </c>
      <c r="B2503">
        <v>137.75415000000001</v>
      </c>
      <c r="C2503" s="31">
        <f t="shared" si="234"/>
        <v>-8.7181257334172074E-3</v>
      </c>
      <c r="D2503">
        <v>3672.82</v>
      </c>
      <c r="E2503" s="31">
        <f t="shared" si="235"/>
        <v>-1.2851160688517962E-3</v>
      </c>
      <c r="G2503">
        <v>37.07</v>
      </c>
      <c r="H2503" s="35">
        <f t="shared" si="236"/>
        <v>-1.3218181818181816E-2</v>
      </c>
      <c r="J2503">
        <v>83.688957000000002</v>
      </c>
      <c r="K2503" s="35">
        <f t="shared" si="237"/>
        <v>-3.5489987048111398E-3</v>
      </c>
      <c r="M2503">
        <v>17.57</v>
      </c>
      <c r="N2503" s="35">
        <f t="shared" si="238"/>
        <v>1.7074558907228877E-3</v>
      </c>
      <c r="P2503">
        <v>169.63911400000001</v>
      </c>
      <c r="Q2503" s="35">
        <f t="shared" si="239"/>
        <v>2.0071208341727015E-2</v>
      </c>
    </row>
    <row r="2504" spans="1:17" x14ac:dyDescent="0.4">
      <c r="A2504" s="87">
        <v>44175</v>
      </c>
      <c r="B2504">
        <v>136.553192</v>
      </c>
      <c r="C2504" s="31">
        <f t="shared" si="234"/>
        <v>-1.235533183288672E-3</v>
      </c>
      <c r="D2504">
        <v>3668.1</v>
      </c>
      <c r="E2504" s="31">
        <f t="shared" si="235"/>
        <v>-1.2649600610670027E-3</v>
      </c>
      <c r="G2504">
        <v>36.580002</v>
      </c>
      <c r="H2504" s="35">
        <f t="shared" si="236"/>
        <v>-3.7452239614420936E-2</v>
      </c>
      <c r="J2504">
        <v>83.391945000000007</v>
      </c>
      <c r="K2504" s="35">
        <f t="shared" si="237"/>
        <v>-1.2703349226355203E-2</v>
      </c>
      <c r="M2504">
        <v>17.600000000000001</v>
      </c>
      <c r="N2504" s="35">
        <f t="shared" si="238"/>
        <v>-2.4431818181818162E-2</v>
      </c>
      <c r="P2504">
        <v>173.04397599999999</v>
      </c>
      <c r="Q2504" s="35">
        <f t="shared" si="239"/>
        <v>-1.3556062766380156E-2</v>
      </c>
    </row>
    <row r="2505" spans="1:17" x14ac:dyDescent="0.4">
      <c r="A2505" s="87">
        <v>44176</v>
      </c>
      <c r="B2505">
        <v>136.38447600000001</v>
      </c>
      <c r="C2505" s="31">
        <f t="shared" si="234"/>
        <v>-8.2235679081246668E-3</v>
      </c>
      <c r="D2505">
        <v>3663.46</v>
      </c>
      <c r="E2505" s="31">
        <f t="shared" si="235"/>
        <v>-4.359266922526861E-3</v>
      </c>
      <c r="G2505">
        <v>35.209999000000003</v>
      </c>
      <c r="H2505" s="35">
        <f t="shared" si="236"/>
        <v>-1.1076370663912915E-2</v>
      </c>
      <c r="J2505">
        <v>82.332588000000001</v>
      </c>
      <c r="K2505" s="35">
        <f t="shared" si="237"/>
        <v>6.3732601239256392E-3</v>
      </c>
      <c r="M2505">
        <v>17.170000000000002</v>
      </c>
      <c r="N2505" s="35">
        <f t="shared" si="238"/>
        <v>-1.7472917880024556E-3</v>
      </c>
      <c r="P2505">
        <v>170.69818100000001</v>
      </c>
      <c r="Q2505" s="35">
        <f t="shared" si="239"/>
        <v>1.1248983373759474E-2</v>
      </c>
    </row>
    <row r="2506" spans="1:17" x14ac:dyDescent="0.4">
      <c r="A2506" s="87">
        <v>44179</v>
      </c>
      <c r="B2506">
        <v>135.26290900000001</v>
      </c>
      <c r="C2506" s="31">
        <f t="shared" si="234"/>
        <v>2.2820572341823459E-2</v>
      </c>
      <c r="D2506">
        <v>3647.49</v>
      </c>
      <c r="E2506" s="31">
        <f t="shared" si="235"/>
        <v>1.2921214314501236E-2</v>
      </c>
      <c r="G2506">
        <v>34.82</v>
      </c>
      <c r="H2506" s="35">
        <f t="shared" si="236"/>
        <v>2.8719126938541069E-2</v>
      </c>
      <c r="J2506">
        <v>82.857315</v>
      </c>
      <c r="K2506" s="35">
        <f t="shared" si="237"/>
        <v>2.8677081800200829E-2</v>
      </c>
      <c r="M2506">
        <v>17.139999</v>
      </c>
      <c r="N2506" s="35">
        <f t="shared" si="238"/>
        <v>3.092188045051824E-2</v>
      </c>
      <c r="P2506">
        <v>172.61836199999999</v>
      </c>
      <c r="Q2506" s="35">
        <f t="shared" si="239"/>
        <v>1.5252305545571205E-2</v>
      </c>
    </row>
    <row r="2507" spans="1:17" x14ac:dyDescent="0.4">
      <c r="A2507" s="87">
        <v>44180</v>
      </c>
      <c r="B2507">
        <v>138.34968599999999</v>
      </c>
      <c r="C2507" s="31">
        <f t="shared" si="234"/>
        <v>-7.5327962797110768E-3</v>
      </c>
      <c r="D2507">
        <v>3694.62</v>
      </c>
      <c r="E2507" s="31">
        <f t="shared" si="235"/>
        <v>1.772848087218762E-3</v>
      </c>
      <c r="G2507">
        <v>35.82</v>
      </c>
      <c r="H2507" s="35">
        <f t="shared" si="236"/>
        <v>1.3958682300390842E-2</v>
      </c>
      <c r="J2507">
        <v>85.233421000000007</v>
      </c>
      <c r="K2507" s="35">
        <f t="shared" si="237"/>
        <v>7.5502307950304293E-3</v>
      </c>
      <c r="M2507">
        <v>17.670000000000002</v>
      </c>
      <c r="N2507" s="35">
        <f t="shared" si="238"/>
        <v>-1.1884606677985391E-2</v>
      </c>
      <c r="P2507">
        <v>175.25119000000001</v>
      </c>
      <c r="Q2507" s="35">
        <f t="shared" si="239"/>
        <v>-2.2593855140166114E-4</v>
      </c>
    </row>
    <row r="2508" spans="1:17" x14ac:dyDescent="0.4">
      <c r="A2508" s="87">
        <v>44181</v>
      </c>
      <c r="B2508">
        <v>137.307526</v>
      </c>
      <c r="C2508" s="31">
        <f t="shared" si="234"/>
        <v>1.561378361736704E-2</v>
      </c>
      <c r="D2508">
        <v>3701.17</v>
      </c>
      <c r="E2508" s="31">
        <f t="shared" si="235"/>
        <v>5.7576388007035467E-3</v>
      </c>
      <c r="G2508">
        <v>36.32</v>
      </c>
      <c r="H2508" s="35">
        <f t="shared" si="236"/>
        <v>1.3766244493391983E-3</v>
      </c>
      <c r="J2508">
        <v>85.876953</v>
      </c>
      <c r="K2508" s="35">
        <f t="shared" si="237"/>
        <v>-1.0029792277329638E-2</v>
      </c>
      <c r="M2508">
        <v>17.459999</v>
      </c>
      <c r="N2508" s="35">
        <f t="shared" si="238"/>
        <v>-2.2908936019983804E-3</v>
      </c>
      <c r="P2508">
        <v>175.21159399999999</v>
      </c>
      <c r="Q2508" s="35">
        <f t="shared" si="239"/>
        <v>2.2765787976336813E-2</v>
      </c>
    </row>
    <row r="2509" spans="1:17" x14ac:dyDescent="0.4">
      <c r="A2509" s="87">
        <v>44182</v>
      </c>
      <c r="B2509">
        <v>139.45141599999999</v>
      </c>
      <c r="C2509" s="31">
        <f t="shared" si="234"/>
        <v>-2.2918261367815596E-2</v>
      </c>
      <c r="D2509">
        <v>3722.48</v>
      </c>
      <c r="E2509" s="31">
        <f t="shared" si="235"/>
        <v>-3.5111001267972329E-3</v>
      </c>
      <c r="G2509">
        <v>36.369999</v>
      </c>
      <c r="H2509" s="35">
        <f t="shared" si="236"/>
        <v>4.3992302556839936E-3</v>
      </c>
      <c r="J2509">
        <v>85.015625</v>
      </c>
      <c r="K2509" s="35">
        <f t="shared" si="237"/>
        <v>2.8065711450101158E-2</v>
      </c>
      <c r="M2509">
        <v>17.420000000000002</v>
      </c>
      <c r="N2509" s="35">
        <f t="shared" si="238"/>
        <v>-2.8702066590128145E-3</v>
      </c>
      <c r="P2509">
        <v>179.200424</v>
      </c>
      <c r="Q2509" s="35">
        <f t="shared" si="239"/>
        <v>-1.4305418161287367E-2</v>
      </c>
    </row>
    <row r="2510" spans="1:17" x14ac:dyDescent="0.4">
      <c r="A2510" s="87">
        <v>44183</v>
      </c>
      <c r="B2510">
        <v>136.25543200000001</v>
      </c>
      <c r="C2510" s="31">
        <f t="shared" si="234"/>
        <v>4.9096736194708147E-2</v>
      </c>
      <c r="D2510">
        <v>3709.41</v>
      </c>
      <c r="E2510" s="31">
        <f t="shared" si="235"/>
        <v>-3.9062815919512217E-3</v>
      </c>
      <c r="G2510">
        <v>36.529998999999997</v>
      </c>
      <c r="H2510" s="35">
        <f t="shared" si="236"/>
        <v>2.7375308715448772E-3</v>
      </c>
      <c r="J2510">
        <v>87.401649000000006</v>
      </c>
      <c r="K2510" s="35">
        <f t="shared" si="237"/>
        <v>3.2850295536185473E-3</v>
      </c>
      <c r="M2510">
        <v>17.370000999999998</v>
      </c>
      <c r="N2510" s="35">
        <f t="shared" si="238"/>
        <v>-1.1514679820684554E-3</v>
      </c>
      <c r="P2510">
        <v>176.636887</v>
      </c>
      <c r="Q2510" s="35">
        <f t="shared" si="239"/>
        <v>-4.7630141941983747E-3</v>
      </c>
    </row>
    <row r="2511" spans="1:17" x14ac:dyDescent="0.4">
      <c r="A2511" s="87">
        <v>44186</v>
      </c>
      <c r="B2511">
        <v>142.94512900000001</v>
      </c>
      <c r="C2511" s="31">
        <f t="shared" si="234"/>
        <v>-1.0901301855483334E-2</v>
      </c>
      <c r="D2511">
        <v>3694.92</v>
      </c>
      <c r="E2511" s="31">
        <f t="shared" si="235"/>
        <v>-2.0731166033364332E-3</v>
      </c>
      <c r="G2511">
        <v>36.630001</v>
      </c>
      <c r="H2511" s="35">
        <f t="shared" si="236"/>
        <v>-1.0920037921920972E-2</v>
      </c>
      <c r="J2511">
        <v>87.688766000000001</v>
      </c>
      <c r="K2511" s="35">
        <f t="shared" si="237"/>
        <v>3.951612228184442E-3</v>
      </c>
      <c r="M2511">
        <v>17.350000000000001</v>
      </c>
      <c r="N2511" s="35">
        <f t="shared" si="238"/>
        <v>-2.7089394812680107E-2</v>
      </c>
      <c r="P2511">
        <v>175.79556299999999</v>
      </c>
      <c r="Q2511" s="35">
        <f t="shared" si="239"/>
        <v>5.7430232183960815E-3</v>
      </c>
    </row>
    <row r="2512" spans="1:17" x14ac:dyDescent="0.4">
      <c r="A2512" s="87">
        <v>44187</v>
      </c>
      <c r="B2512">
        <v>141.386841</v>
      </c>
      <c r="C2512" s="31">
        <f t="shared" si="234"/>
        <v>-4.8437676035211485E-3</v>
      </c>
      <c r="D2512">
        <v>3687.26</v>
      </c>
      <c r="E2512" s="31">
        <f t="shared" si="235"/>
        <v>7.4581125280018224E-4</v>
      </c>
      <c r="G2512">
        <v>36.229999999999997</v>
      </c>
      <c r="H2512" s="35">
        <f t="shared" si="236"/>
        <v>1.1316560861164953E-2</v>
      </c>
      <c r="J2512">
        <v>88.035278000000005</v>
      </c>
      <c r="K2512" s="35">
        <f t="shared" si="237"/>
        <v>1.7543875990259188E-2</v>
      </c>
      <c r="M2512">
        <v>16.879999000000002</v>
      </c>
      <c r="N2512" s="35">
        <f t="shared" si="238"/>
        <v>2.8436139125363625E-2</v>
      </c>
      <c r="P2512">
        <v>176.805161</v>
      </c>
      <c r="Q2512" s="35">
        <f t="shared" si="239"/>
        <v>3.6387003431420897E-3</v>
      </c>
    </row>
    <row r="2513" spans="1:17" x14ac:dyDescent="0.4">
      <c r="A2513" s="87">
        <v>44188</v>
      </c>
      <c r="B2513">
        <v>140.70199600000001</v>
      </c>
      <c r="C2513" s="31">
        <f t="shared" si="234"/>
        <v>-1.1285056681072218E-3</v>
      </c>
      <c r="D2513">
        <v>3690.01</v>
      </c>
      <c r="E2513" s="31">
        <f t="shared" si="235"/>
        <v>3.5365757816373739E-3</v>
      </c>
      <c r="G2513">
        <v>36.639999000000003</v>
      </c>
      <c r="H2513" s="35">
        <f t="shared" si="236"/>
        <v>-1.419214012533142E-2</v>
      </c>
      <c r="J2513">
        <v>89.579757999999998</v>
      </c>
      <c r="K2513" s="35">
        <f t="shared" si="237"/>
        <v>-3.6472748676101997E-3</v>
      </c>
      <c r="M2513">
        <v>17.360001</v>
      </c>
      <c r="N2513" s="35">
        <f t="shared" si="238"/>
        <v>2.8801265622046728E-3</v>
      </c>
      <c r="P2513">
        <v>177.44850199999999</v>
      </c>
      <c r="Q2513" s="35">
        <f t="shared" si="239"/>
        <v>6.3587857168837785E-3</v>
      </c>
    </row>
    <row r="2514" spans="1:17" x14ac:dyDescent="0.4">
      <c r="A2514" s="87">
        <v>44189</v>
      </c>
      <c r="B2514">
        <v>140.54321300000001</v>
      </c>
      <c r="C2514" s="31">
        <f t="shared" si="234"/>
        <v>5.861371619560035E-3</v>
      </c>
      <c r="D2514">
        <v>3703.06</v>
      </c>
      <c r="E2514" s="31">
        <f t="shared" si="235"/>
        <v>8.7225159732762046E-3</v>
      </c>
      <c r="G2514">
        <v>36.119999</v>
      </c>
      <c r="H2514" s="35">
        <f t="shared" si="236"/>
        <v>4.1528517207324164E-3</v>
      </c>
      <c r="J2514">
        <v>89.253035999999994</v>
      </c>
      <c r="K2514" s="35">
        <f t="shared" si="237"/>
        <v>-2.3183592320601781E-2</v>
      </c>
      <c r="M2514">
        <v>17.41</v>
      </c>
      <c r="N2514" s="35">
        <f t="shared" si="238"/>
        <v>-8.0413555427915322E-3</v>
      </c>
      <c r="P2514">
        <v>178.57685900000001</v>
      </c>
      <c r="Q2514" s="35">
        <f t="shared" si="239"/>
        <v>1.1916723207680561E-2</v>
      </c>
    </row>
    <row r="2515" spans="1:17" x14ac:dyDescent="0.4">
      <c r="A2515" s="87">
        <v>44193</v>
      </c>
      <c r="B2515">
        <v>141.36698899999999</v>
      </c>
      <c r="C2515" s="31">
        <f t="shared" si="234"/>
        <v>-6.037802785769133E-3</v>
      </c>
      <c r="D2515">
        <v>3735.36</v>
      </c>
      <c r="E2515" s="31">
        <f t="shared" si="235"/>
        <v>-2.2273622890431346E-3</v>
      </c>
      <c r="G2515">
        <v>36.270000000000003</v>
      </c>
      <c r="H2515" s="35">
        <f t="shared" si="236"/>
        <v>-1.8472622001654362E-2</v>
      </c>
      <c r="J2515">
        <v>87.18383</v>
      </c>
      <c r="K2515" s="35">
        <f t="shared" si="237"/>
        <v>-3.5202284643837669E-3</v>
      </c>
      <c r="M2515">
        <v>17.27</v>
      </c>
      <c r="N2515" s="35">
        <f t="shared" si="238"/>
        <v>-2.3161493920092712E-2</v>
      </c>
      <c r="P2515">
        <v>180.70491000000001</v>
      </c>
      <c r="Q2515" s="35">
        <f t="shared" si="239"/>
        <v>4.217461495650515E-3</v>
      </c>
    </row>
    <row r="2516" spans="1:17" x14ac:dyDescent="0.4">
      <c r="A2516" s="87">
        <v>44194</v>
      </c>
      <c r="B2516">
        <v>140.513443</v>
      </c>
      <c r="C2516" s="31">
        <f t="shared" si="234"/>
        <v>7.0477242522684697E-5</v>
      </c>
      <c r="D2516">
        <v>3727.04</v>
      </c>
      <c r="E2516" s="31">
        <f t="shared" si="235"/>
        <v>1.3415471795312098E-3</v>
      </c>
      <c r="G2516">
        <v>35.599997999999999</v>
      </c>
      <c r="H2516" s="35">
        <f t="shared" si="236"/>
        <v>1.1797809651562446E-2</v>
      </c>
      <c r="J2516">
        <v>86.876923000000005</v>
      </c>
      <c r="K2516" s="35">
        <f t="shared" si="237"/>
        <v>7.8632619159404431E-3</v>
      </c>
      <c r="M2516">
        <v>16.870000999999998</v>
      </c>
      <c r="N2516" s="35">
        <f t="shared" si="238"/>
        <v>3.4380555164164002E-2</v>
      </c>
      <c r="P2516">
        <v>181.467026</v>
      </c>
      <c r="Q2516" s="35">
        <f t="shared" si="239"/>
        <v>8.7272604555710452E-4</v>
      </c>
    </row>
    <row r="2517" spans="1:17" x14ac:dyDescent="0.4">
      <c r="A2517" s="87">
        <v>44195</v>
      </c>
      <c r="B2517">
        <v>140.523346</v>
      </c>
      <c r="C2517" s="31">
        <f t="shared" si="234"/>
        <v>-7.7693140042378963E-4</v>
      </c>
      <c r="D2517">
        <v>3732.04</v>
      </c>
      <c r="E2517" s="31">
        <f t="shared" si="235"/>
        <v>6.4388377402172002E-3</v>
      </c>
      <c r="G2517">
        <v>36.020000000000003</v>
      </c>
      <c r="H2517" s="35">
        <f t="shared" si="236"/>
        <v>-2.2210161021655431E-3</v>
      </c>
      <c r="J2517">
        <v>87.560058999999995</v>
      </c>
      <c r="K2517" s="35">
        <f t="shared" si="237"/>
        <v>-1.1985624632801941E-2</v>
      </c>
      <c r="M2517">
        <v>17.450001</v>
      </c>
      <c r="N2517" s="35">
        <f t="shared" si="238"/>
        <v>-1.6045901659260571E-2</v>
      </c>
      <c r="P2517">
        <v>181.62539699999999</v>
      </c>
      <c r="Q2517" s="35">
        <f t="shared" si="239"/>
        <v>-2.7793029407664864E-3</v>
      </c>
    </row>
    <row r="2518" spans="1:17" x14ac:dyDescent="0.4">
      <c r="A2518" s="87">
        <v>44196</v>
      </c>
      <c r="B2518">
        <v>140.41416899999999</v>
      </c>
      <c r="C2518" s="31">
        <f t="shared" si="234"/>
        <v>-9.6838945078254607E-3</v>
      </c>
      <c r="D2518">
        <v>3756.07</v>
      </c>
      <c r="E2518" s="31">
        <f t="shared" si="235"/>
        <v>-1.4754783590295193E-2</v>
      </c>
      <c r="G2518">
        <v>35.939999</v>
      </c>
      <c r="H2518" s="35">
        <f t="shared" si="236"/>
        <v>-2.9771842787196523E-2</v>
      </c>
      <c r="J2518">
        <v>86.510597000000004</v>
      </c>
      <c r="K2518" s="35">
        <f t="shared" si="237"/>
        <v>-2.826727689788109E-2</v>
      </c>
      <c r="M2518">
        <v>17.170000000000002</v>
      </c>
      <c r="N2518" s="35">
        <f t="shared" si="238"/>
        <v>1.0483401281304584E-2</v>
      </c>
      <c r="P2518">
        <v>181.12060500000001</v>
      </c>
      <c r="Q2518" s="35">
        <f t="shared" si="239"/>
        <v>-1.1749276124602215E-2</v>
      </c>
    </row>
    <row r="2519" spans="1:17" x14ac:dyDescent="0.4">
      <c r="A2519" s="87">
        <v>44200</v>
      </c>
      <c r="B2519">
        <v>139.05441300000001</v>
      </c>
      <c r="C2519" s="31">
        <f t="shared" si="234"/>
        <v>8.0655548846190334E-3</v>
      </c>
      <c r="D2519">
        <v>3700.65</v>
      </c>
      <c r="E2519" s="31">
        <f t="shared" si="235"/>
        <v>7.0825395538621693E-3</v>
      </c>
      <c r="G2519">
        <v>34.869999</v>
      </c>
      <c r="H2519" s="35">
        <f t="shared" si="236"/>
        <v>1.4625810571431334E-2</v>
      </c>
      <c r="J2519">
        <v>84.065178000000003</v>
      </c>
      <c r="K2519" s="35">
        <f t="shared" si="237"/>
        <v>2.7086958645349589E-3</v>
      </c>
      <c r="M2519">
        <v>17.350000000000001</v>
      </c>
      <c r="N2519" s="35">
        <f t="shared" si="238"/>
        <v>2.8818443804034581E-2</v>
      </c>
      <c r="P2519">
        <v>178.992569</v>
      </c>
      <c r="Q2519" s="35">
        <f t="shared" si="239"/>
        <v>-1.1723073263449277E-2</v>
      </c>
    </row>
    <row r="2520" spans="1:17" x14ac:dyDescent="0.4">
      <c r="A2520" s="87">
        <v>44201</v>
      </c>
      <c r="B2520">
        <v>140.17596399999999</v>
      </c>
      <c r="C2520" s="31">
        <f t="shared" si="234"/>
        <v>7.9302754072731706E-3</v>
      </c>
      <c r="D2520">
        <v>3726.86</v>
      </c>
      <c r="E2520" s="31">
        <f t="shared" si="235"/>
        <v>5.7099005597204466E-3</v>
      </c>
      <c r="G2520">
        <v>35.380001</v>
      </c>
      <c r="H2520" s="35">
        <f t="shared" si="236"/>
        <v>5.8790218801859369E-2</v>
      </c>
      <c r="J2520">
        <v>84.292884999999998</v>
      </c>
      <c r="K2520" s="35">
        <f t="shared" si="237"/>
        <v>4.1931000463443668E-2</v>
      </c>
      <c r="M2520">
        <v>17.850000000000001</v>
      </c>
      <c r="N2520" s="35">
        <f t="shared" si="238"/>
        <v>6.7226330532212863E-3</v>
      </c>
      <c r="P2520">
        <v>176.894226</v>
      </c>
      <c r="Q2520" s="35">
        <f t="shared" si="239"/>
        <v>5.4834237495123544E-3</v>
      </c>
    </row>
    <row r="2521" spans="1:17" x14ac:dyDescent="0.4">
      <c r="A2521" s="87">
        <v>44202</v>
      </c>
      <c r="B2521">
        <v>141.287598</v>
      </c>
      <c r="C2521" s="31">
        <f t="shared" si="234"/>
        <v>1.8264851526458698E-2</v>
      </c>
      <c r="D2521">
        <v>3748.14</v>
      </c>
      <c r="E2521" s="31">
        <f t="shared" si="235"/>
        <v>1.4847364292689199E-2</v>
      </c>
      <c r="G2521">
        <v>37.459999000000003</v>
      </c>
      <c r="H2521" s="35">
        <f t="shared" si="236"/>
        <v>2.6700481225320013E-4</v>
      </c>
      <c r="J2521">
        <v>87.827370000000002</v>
      </c>
      <c r="K2521" s="35">
        <f t="shared" si="237"/>
        <v>8.0034959489280501E-3</v>
      </c>
      <c r="M2521">
        <v>17.969999000000001</v>
      </c>
      <c r="N2521" s="35">
        <f t="shared" si="238"/>
        <v>3.3390096460215284E-3</v>
      </c>
      <c r="P2521">
        <v>177.86421200000001</v>
      </c>
      <c r="Q2521" s="35">
        <f t="shared" si="239"/>
        <v>-8.2359120113494715E-3</v>
      </c>
    </row>
    <row r="2522" spans="1:17" x14ac:dyDescent="0.4">
      <c r="A2522" s="87">
        <v>44203</v>
      </c>
      <c r="B2522">
        <v>143.86819499999999</v>
      </c>
      <c r="C2522" s="31">
        <f t="shared" si="234"/>
        <v>9.6585350222822171E-3</v>
      </c>
      <c r="D2522">
        <v>3803.79</v>
      </c>
      <c r="E2522" s="31">
        <f t="shared" si="235"/>
        <v>5.4918909824148735E-3</v>
      </c>
      <c r="G2522">
        <v>37.470001000000003</v>
      </c>
      <c r="H2522" s="35">
        <f t="shared" si="236"/>
        <v>-2.1350493158513759E-2</v>
      </c>
      <c r="J2522">
        <v>88.530296000000007</v>
      </c>
      <c r="K2522" s="35">
        <f t="shared" si="237"/>
        <v>-7.6045492946280263E-3</v>
      </c>
      <c r="M2522">
        <v>18.030000999999999</v>
      </c>
      <c r="N2522" s="35">
        <f t="shared" si="238"/>
        <v>-1.8302827603836423E-2</v>
      </c>
      <c r="P2522">
        <v>176.399338</v>
      </c>
      <c r="Q2522" s="35">
        <f t="shared" si="239"/>
        <v>1.5991511260660098E-2</v>
      </c>
    </row>
    <row r="2523" spans="1:17" x14ac:dyDescent="0.4">
      <c r="A2523" s="87">
        <v>44204</v>
      </c>
      <c r="B2523">
        <v>145.25775100000001</v>
      </c>
      <c r="C2523" s="31">
        <f t="shared" si="234"/>
        <v>4.7829736810395202E-3</v>
      </c>
      <c r="D2523">
        <v>3824.68</v>
      </c>
      <c r="E2523" s="31">
        <f t="shared" si="235"/>
        <v>-6.5547967411651985E-3</v>
      </c>
      <c r="G2523">
        <v>36.669998</v>
      </c>
      <c r="H2523" s="35">
        <f t="shared" si="236"/>
        <v>2.3179766740101908E-2</v>
      </c>
      <c r="J2523">
        <v>87.857062999999997</v>
      </c>
      <c r="K2523" s="35">
        <f t="shared" si="237"/>
        <v>1.3297439728892335E-2</v>
      </c>
      <c r="M2523">
        <v>17.700001</v>
      </c>
      <c r="N2523" s="35">
        <f t="shared" si="238"/>
        <v>1.5819151648635506E-2</v>
      </c>
      <c r="P2523">
        <v>179.22022999999999</v>
      </c>
      <c r="Q2523" s="35">
        <f t="shared" si="239"/>
        <v>-1.7783165438410492E-2</v>
      </c>
    </row>
    <row r="2524" spans="1:17" x14ac:dyDescent="0.4">
      <c r="A2524" s="87">
        <v>44207</v>
      </c>
      <c r="B2524">
        <v>145.95251500000001</v>
      </c>
      <c r="C2524" s="31">
        <f t="shared" si="234"/>
        <v>-1.3600841342131159E-2</v>
      </c>
      <c r="D2524">
        <v>3799.61</v>
      </c>
      <c r="E2524" s="31">
        <f t="shared" si="235"/>
        <v>4.1583215119444551E-4</v>
      </c>
      <c r="G2524">
        <v>37.520000000000003</v>
      </c>
      <c r="H2524" s="35">
        <f t="shared" si="236"/>
        <v>3.0916844349680075E-2</v>
      </c>
      <c r="J2524">
        <v>89.025336999999993</v>
      </c>
      <c r="K2524" s="35">
        <f t="shared" si="237"/>
        <v>3.4252574635016679E-2</v>
      </c>
      <c r="M2524">
        <v>17.98</v>
      </c>
      <c r="N2524" s="35">
        <f t="shared" si="238"/>
        <v>4.9499499443826367E-2</v>
      </c>
      <c r="P2524">
        <v>176.03312700000001</v>
      </c>
      <c r="Q2524" s="35">
        <f t="shared" si="239"/>
        <v>-1.0795729374278534E-2</v>
      </c>
    </row>
    <row r="2525" spans="1:17" x14ac:dyDescent="0.4">
      <c r="A2525" s="87">
        <v>44208</v>
      </c>
      <c r="B2525">
        <v>143.96743799999999</v>
      </c>
      <c r="C2525" s="31">
        <f t="shared" si="234"/>
        <v>-1.3857265418587146E-2</v>
      </c>
      <c r="D2525">
        <v>3801.19</v>
      </c>
      <c r="E2525" s="31">
        <f t="shared" si="235"/>
        <v>2.2756031663768691E-3</v>
      </c>
      <c r="G2525">
        <v>38.68</v>
      </c>
      <c r="H2525" s="35">
        <f t="shared" si="236"/>
        <v>-4.4725930713547038E-2</v>
      </c>
      <c r="J2525">
        <v>92.074684000000005</v>
      </c>
      <c r="K2525" s="35">
        <f t="shared" si="237"/>
        <v>4.1935088259439611E-3</v>
      </c>
      <c r="M2525">
        <v>18.870000999999998</v>
      </c>
      <c r="N2525" s="35">
        <f t="shared" si="238"/>
        <v>-2.2257550489795851E-2</v>
      </c>
      <c r="P2525">
        <v>174.132721</v>
      </c>
      <c r="Q2525" s="35">
        <f t="shared" si="239"/>
        <v>8.980839390892021E-3</v>
      </c>
    </row>
    <row r="2526" spans="1:17" x14ac:dyDescent="0.4">
      <c r="A2526" s="87">
        <v>44209</v>
      </c>
      <c r="B2526">
        <v>141.972443</v>
      </c>
      <c r="C2526" s="31">
        <f t="shared" si="234"/>
        <v>-1.2164480398495416E-2</v>
      </c>
      <c r="D2526">
        <v>3809.84</v>
      </c>
      <c r="E2526" s="31">
        <f t="shared" si="235"/>
        <v>-3.7534384646074853E-3</v>
      </c>
      <c r="G2526">
        <v>36.950001</v>
      </c>
      <c r="H2526" s="35">
        <f t="shared" si="236"/>
        <v>1.0284194579588781E-2</v>
      </c>
      <c r="J2526">
        <v>92.460800000000006</v>
      </c>
      <c r="K2526" s="35">
        <f t="shared" si="237"/>
        <v>7.4954034574651156E-3</v>
      </c>
      <c r="M2526">
        <v>18.450001</v>
      </c>
      <c r="N2526" s="35">
        <f t="shared" si="238"/>
        <v>2.709972752846988E-3</v>
      </c>
      <c r="P2526">
        <v>175.69657900000001</v>
      </c>
      <c r="Q2526" s="35">
        <f t="shared" si="239"/>
        <v>-9.8022056536456979E-3</v>
      </c>
    </row>
    <row r="2527" spans="1:17" x14ac:dyDescent="0.4">
      <c r="A2527" s="87">
        <v>44210</v>
      </c>
      <c r="B2527">
        <v>140.24542199999999</v>
      </c>
      <c r="C2527" s="31">
        <f t="shared" si="234"/>
        <v>-4.1047186552726047E-3</v>
      </c>
      <c r="D2527">
        <v>3795.54</v>
      </c>
      <c r="E2527" s="31">
        <f t="shared" si="235"/>
        <v>-7.1900177576840092E-3</v>
      </c>
      <c r="G2527">
        <v>37.330002</v>
      </c>
      <c r="H2527" s="35">
        <f t="shared" si="236"/>
        <v>-1.7948083688824976E-2</v>
      </c>
      <c r="J2527">
        <v>93.153830999999997</v>
      </c>
      <c r="K2527" s="35">
        <f t="shared" si="237"/>
        <v>-1.3710225186551855E-2</v>
      </c>
      <c r="M2527">
        <v>18.5</v>
      </c>
      <c r="N2527" s="35">
        <f t="shared" si="238"/>
        <v>-2.2162162162162168E-2</v>
      </c>
      <c r="P2527">
        <v>173.97436500000001</v>
      </c>
      <c r="Q2527" s="35">
        <f t="shared" si="239"/>
        <v>-3.3566652190396062E-2</v>
      </c>
    </row>
    <row r="2528" spans="1:17" x14ac:dyDescent="0.4">
      <c r="A2528" s="87">
        <v>44211</v>
      </c>
      <c r="B2528">
        <v>139.66975400000001</v>
      </c>
      <c r="C2528" s="31">
        <f t="shared" si="234"/>
        <v>-1.0304041918767951E-2</v>
      </c>
      <c r="D2528">
        <v>3768.25</v>
      </c>
      <c r="E2528" s="31">
        <f t="shared" si="235"/>
        <v>8.1364028395143253E-3</v>
      </c>
      <c r="G2528">
        <v>36.659999999999997</v>
      </c>
      <c r="H2528" s="35">
        <f t="shared" si="236"/>
        <v>-1.5002700490998356E-2</v>
      </c>
      <c r="J2528">
        <v>91.876671000000002</v>
      </c>
      <c r="K2528" s="35">
        <f t="shared" si="237"/>
        <v>-1.4978339822521418E-2</v>
      </c>
      <c r="M2528">
        <v>18.09</v>
      </c>
      <c r="N2528" s="35">
        <f t="shared" si="238"/>
        <v>2.2111111111112036E-3</v>
      </c>
      <c r="P2528">
        <v>168.13462799999999</v>
      </c>
      <c r="Q2528" s="35">
        <f t="shared" si="239"/>
        <v>2.6078809892748533E-2</v>
      </c>
    </row>
    <row r="2529" spans="1:17" x14ac:dyDescent="0.4">
      <c r="A2529" s="87">
        <v>44215</v>
      </c>
      <c r="B2529">
        <v>138.230591</v>
      </c>
      <c r="C2529" s="31">
        <f t="shared" si="234"/>
        <v>2.5346393838394286E-2</v>
      </c>
      <c r="D2529">
        <v>3798.91</v>
      </c>
      <c r="E2529" s="31">
        <f t="shared" si="235"/>
        <v>1.3935576257400164E-2</v>
      </c>
      <c r="G2529">
        <v>36.110000999999997</v>
      </c>
      <c r="H2529" s="35">
        <f t="shared" si="236"/>
        <v>1.0523428121754969E-2</v>
      </c>
      <c r="J2529">
        <v>90.500511000000003</v>
      </c>
      <c r="K2529" s="35">
        <f t="shared" si="237"/>
        <v>1.115841213316455E-2</v>
      </c>
      <c r="M2529">
        <v>18.129999000000002</v>
      </c>
      <c r="N2529" s="35">
        <f t="shared" si="238"/>
        <v>2.6475566821597667E-2</v>
      </c>
      <c r="P2529">
        <v>172.51937899999999</v>
      </c>
      <c r="Q2529" s="35">
        <f t="shared" si="239"/>
        <v>-4.6470837342857622E-3</v>
      </c>
    </row>
    <row r="2530" spans="1:17" x14ac:dyDescent="0.4">
      <c r="A2530" s="87">
        <v>44216</v>
      </c>
      <c r="B2530">
        <v>141.734238</v>
      </c>
      <c r="C2530" s="31">
        <f t="shared" si="234"/>
        <v>-8.3333569691186136E-3</v>
      </c>
      <c r="D2530">
        <v>3851.85</v>
      </c>
      <c r="E2530" s="31">
        <f t="shared" si="235"/>
        <v>3.1673092150531686E-4</v>
      </c>
      <c r="G2530">
        <v>36.490001999999997</v>
      </c>
      <c r="H2530" s="35">
        <f t="shared" si="236"/>
        <v>6.0289665097855152E-3</v>
      </c>
      <c r="J2530">
        <v>91.510352999999995</v>
      </c>
      <c r="K2530" s="35">
        <f t="shared" si="237"/>
        <v>-8.5469564301647559E-3</v>
      </c>
      <c r="M2530">
        <v>18.610001</v>
      </c>
      <c r="N2530" s="35">
        <f t="shared" si="238"/>
        <v>3.7613646554881569E-3</v>
      </c>
      <c r="P2530">
        <v>171.71766700000001</v>
      </c>
      <c r="Q2530" s="35">
        <f t="shared" si="239"/>
        <v>3.9770922347785054E-3</v>
      </c>
    </row>
    <row r="2531" spans="1:17" x14ac:dyDescent="0.4">
      <c r="A2531" s="87">
        <v>44217</v>
      </c>
      <c r="B2531">
        <v>140.55311599999999</v>
      </c>
      <c r="C2531" s="31">
        <f t="shared" si="234"/>
        <v>-1.5959219289026515E-2</v>
      </c>
      <c r="D2531">
        <v>3853.07</v>
      </c>
      <c r="E2531" s="31">
        <f t="shared" si="235"/>
        <v>-3.0105863636010672E-3</v>
      </c>
      <c r="G2531">
        <v>36.709999000000003</v>
      </c>
      <c r="H2531" s="35">
        <f t="shared" si="236"/>
        <v>-4.0860257174074998E-3</v>
      </c>
      <c r="J2531">
        <v>90.728217999999998</v>
      </c>
      <c r="K2531" s="35">
        <f t="shared" si="237"/>
        <v>6.7655136795478172E-3</v>
      </c>
      <c r="M2531">
        <v>18.68</v>
      </c>
      <c r="N2531" s="35">
        <f t="shared" si="238"/>
        <v>-9.1006423982868383E-3</v>
      </c>
      <c r="P2531">
        <v>172.40060399999999</v>
      </c>
      <c r="Q2531" s="35">
        <f t="shared" si="239"/>
        <v>-2.5720524737836623E-2</v>
      </c>
    </row>
    <row r="2532" spans="1:17" x14ac:dyDescent="0.4">
      <c r="A2532" s="87">
        <v>44218</v>
      </c>
      <c r="B2532">
        <v>138.30999800000001</v>
      </c>
      <c r="C2532" s="31">
        <f t="shared" si="234"/>
        <v>-1.2917294670194526E-2</v>
      </c>
      <c r="D2532">
        <v>3841.47</v>
      </c>
      <c r="E2532" s="31">
        <f t="shared" si="235"/>
        <v>3.6158033252896228E-3</v>
      </c>
      <c r="G2532">
        <v>36.560001</v>
      </c>
      <c r="H2532" s="35">
        <f t="shared" si="236"/>
        <v>1.8052515917600868E-2</v>
      </c>
      <c r="J2532">
        <v>91.342040999999995</v>
      </c>
      <c r="K2532" s="35">
        <f t="shared" si="237"/>
        <v>-8.2375431046038689E-3</v>
      </c>
      <c r="M2532">
        <v>18.510000000000002</v>
      </c>
      <c r="N2532" s="35">
        <f t="shared" si="238"/>
        <v>7.023176661264072E-3</v>
      </c>
      <c r="P2532">
        <v>167.96637000000001</v>
      </c>
      <c r="Q2532" s="35">
        <f t="shared" si="239"/>
        <v>-3.0052932619785824E-2</v>
      </c>
    </row>
    <row r="2533" spans="1:17" x14ac:dyDescent="0.4">
      <c r="A2533" s="87">
        <v>44221</v>
      </c>
      <c r="B2533">
        <v>136.52340699999999</v>
      </c>
      <c r="C2533" s="31">
        <f t="shared" si="234"/>
        <v>-1.7811722205262517E-2</v>
      </c>
      <c r="D2533">
        <v>3855.36</v>
      </c>
      <c r="E2533" s="31">
        <f t="shared" si="235"/>
        <v>-1.4888363213812034E-3</v>
      </c>
      <c r="G2533">
        <v>37.220001000000003</v>
      </c>
      <c r="H2533" s="35">
        <f t="shared" si="236"/>
        <v>-2.9285329680673659E-2</v>
      </c>
      <c r="J2533">
        <v>90.589607000000001</v>
      </c>
      <c r="K2533" s="35">
        <f t="shared" si="237"/>
        <v>-2.5792329577056235E-2</v>
      </c>
      <c r="M2533">
        <v>18.639999</v>
      </c>
      <c r="N2533" s="35">
        <f t="shared" si="238"/>
        <v>-6.9741956531219756E-3</v>
      </c>
      <c r="P2533">
        <v>162.918488</v>
      </c>
      <c r="Q2533" s="35">
        <f t="shared" si="239"/>
        <v>2.6184627984026019E-2</v>
      </c>
    </row>
    <row r="2534" spans="1:17" x14ac:dyDescent="0.4">
      <c r="A2534" s="87">
        <v>44222</v>
      </c>
      <c r="B2534">
        <v>134.09169</v>
      </c>
      <c r="C2534" s="31">
        <f t="shared" si="234"/>
        <v>-3.0199708870848031E-2</v>
      </c>
      <c r="D2534">
        <v>3849.62</v>
      </c>
      <c r="E2534" s="31">
        <f t="shared" si="235"/>
        <v>-2.5677859113367011E-2</v>
      </c>
      <c r="G2534">
        <v>36.130001</v>
      </c>
      <c r="H2534" s="35">
        <f t="shared" si="236"/>
        <v>-3.4043702351405955E-2</v>
      </c>
      <c r="J2534">
        <v>88.25309</v>
      </c>
      <c r="K2534" s="35">
        <f t="shared" si="237"/>
        <v>-9.4233754308206338E-3</v>
      </c>
      <c r="M2534">
        <v>18.510000000000002</v>
      </c>
      <c r="N2534" s="35">
        <f t="shared" si="238"/>
        <v>-6.266882766072393E-2</v>
      </c>
      <c r="P2534">
        <v>167.184448</v>
      </c>
      <c r="Q2534" s="35">
        <f t="shared" si="239"/>
        <v>-3.4811437724159587E-2</v>
      </c>
    </row>
    <row r="2535" spans="1:17" x14ac:dyDescent="0.4">
      <c r="A2535" s="87">
        <v>44223</v>
      </c>
      <c r="B2535">
        <v>130.04216</v>
      </c>
      <c r="C2535" s="31">
        <f t="shared" si="234"/>
        <v>2.824002615767069E-2</v>
      </c>
      <c r="D2535">
        <v>3750.77</v>
      </c>
      <c r="E2535" s="31">
        <f t="shared" si="235"/>
        <v>9.7606624773046938E-3</v>
      </c>
      <c r="G2535">
        <v>34.900002000000001</v>
      </c>
      <c r="H2535" s="35">
        <f t="shared" si="236"/>
        <v>2.8647562828208305E-4</v>
      </c>
      <c r="J2535">
        <v>87.421447999999998</v>
      </c>
      <c r="K2535" s="35">
        <f t="shared" si="237"/>
        <v>-8.6069725131982921E-3</v>
      </c>
      <c r="M2535">
        <v>17.350000000000001</v>
      </c>
      <c r="N2535" s="35">
        <f t="shared" si="238"/>
        <v>2.6512910662824195E-2</v>
      </c>
      <c r="P2535">
        <v>161.36451700000001</v>
      </c>
      <c r="Q2535" s="35">
        <f t="shared" si="239"/>
        <v>-1.2512973964406289E-2</v>
      </c>
    </row>
    <row r="2536" spans="1:17" x14ac:dyDescent="0.4">
      <c r="A2536" s="87">
        <v>44224</v>
      </c>
      <c r="B2536">
        <v>133.71455399999999</v>
      </c>
      <c r="C2536" s="31">
        <f t="shared" si="234"/>
        <v>-8.3879949223775591E-3</v>
      </c>
      <c r="D2536">
        <v>3787.38</v>
      </c>
      <c r="E2536" s="31">
        <f t="shared" si="235"/>
        <v>-1.9311502938707054E-2</v>
      </c>
      <c r="G2536">
        <v>34.909999999999997</v>
      </c>
      <c r="H2536" s="35">
        <f t="shared" si="236"/>
        <v>-1.2317387568032075E-2</v>
      </c>
      <c r="J2536">
        <v>86.669014000000004</v>
      </c>
      <c r="K2536" s="35">
        <f t="shared" si="237"/>
        <v>-9.1391370853726773E-4</v>
      </c>
      <c r="M2536">
        <v>17.809999000000001</v>
      </c>
      <c r="N2536" s="35">
        <f t="shared" si="238"/>
        <v>-1.7405896541600099E-2</v>
      </c>
      <c r="P2536">
        <v>159.34536700000001</v>
      </c>
      <c r="Q2536" s="35">
        <f t="shared" si="239"/>
        <v>-7.1434458461539169E-3</v>
      </c>
    </row>
    <row r="2537" spans="1:17" x14ac:dyDescent="0.4">
      <c r="A2537" s="87">
        <v>44225</v>
      </c>
      <c r="B2537">
        <v>132.59295700000001</v>
      </c>
      <c r="C2537" s="31">
        <f t="shared" si="234"/>
        <v>1.5869636273365458E-2</v>
      </c>
      <c r="D2537">
        <v>3714.24</v>
      </c>
      <c r="E2537" s="31">
        <f t="shared" si="235"/>
        <v>1.605173602136651E-2</v>
      </c>
      <c r="G2537">
        <v>34.479999999999997</v>
      </c>
      <c r="H2537" s="35">
        <f t="shared" si="236"/>
        <v>8.7001160092825373E-4</v>
      </c>
      <c r="J2537">
        <v>86.589805999999996</v>
      </c>
      <c r="K2537" s="35">
        <f t="shared" si="237"/>
        <v>4.001815179029275E-2</v>
      </c>
      <c r="M2537">
        <v>17.5</v>
      </c>
      <c r="N2537" s="35">
        <f t="shared" si="238"/>
        <v>2.799999999999991E-2</v>
      </c>
      <c r="P2537">
        <v>158.20709199999999</v>
      </c>
      <c r="Q2537" s="35">
        <f t="shared" si="239"/>
        <v>2.6839416275978471E-2</v>
      </c>
    </row>
    <row r="2538" spans="1:17" x14ac:dyDescent="0.4">
      <c r="A2538" s="87">
        <v>44228</v>
      </c>
      <c r="B2538">
        <v>134.697159</v>
      </c>
      <c r="C2538" s="31">
        <f t="shared" si="234"/>
        <v>2.8590268930616523E-2</v>
      </c>
      <c r="D2538">
        <v>3773.86</v>
      </c>
      <c r="E2538" s="31">
        <f t="shared" si="235"/>
        <v>1.3898236818535879E-2</v>
      </c>
      <c r="G2538">
        <v>34.509998000000003</v>
      </c>
      <c r="H2538" s="35">
        <f t="shared" si="236"/>
        <v>6.95456429756956E-3</v>
      </c>
      <c r="J2538">
        <v>90.054969999999997</v>
      </c>
      <c r="K2538" s="35">
        <f t="shared" si="237"/>
        <v>3.2997623562594741E-4</v>
      </c>
      <c r="M2538">
        <v>17.989999999999998</v>
      </c>
      <c r="N2538" s="35">
        <f t="shared" si="238"/>
        <v>3.224013340744869E-2</v>
      </c>
      <c r="P2538">
        <v>162.45327800000001</v>
      </c>
      <c r="Q2538" s="35">
        <f t="shared" si="239"/>
        <v>2.5041187534547517E-2</v>
      </c>
    </row>
    <row r="2539" spans="1:17" x14ac:dyDescent="0.4">
      <c r="A2539" s="87">
        <v>44229</v>
      </c>
      <c r="B2539">
        <v>138.54818700000001</v>
      </c>
      <c r="C2539" s="31">
        <f t="shared" si="234"/>
        <v>-6.8771740766265139E-3</v>
      </c>
      <c r="D2539">
        <v>3826.31</v>
      </c>
      <c r="E2539" s="31">
        <f t="shared" si="235"/>
        <v>1.0088048276276954E-3</v>
      </c>
      <c r="G2539">
        <v>34.75</v>
      </c>
      <c r="H2539" s="35">
        <f t="shared" si="236"/>
        <v>3.0215798561151069E-2</v>
      </c>
      <c r="J2539">
        <v>90.084686000000005</v>
      </c>
      <c r="K2539" s="35">
        <f t="shared" si="237"/>
        <v>-1.088038426420233E-2</v>
      </c>
      <c r="M2539">
        <v>18.57</v>
      </c>
      <c r="N2539" s="35">
        <f t="shared" si="238"/>
        <v>4.9542272482498553E-2</v>
      </c>
      <c r="P2539">
        <v>166.52130099999999</v>
      </c>
      <c r="Q2539" s="35">
        <f t="shared" si="239"/>
        <v>-7.3704684783840249E-3</v>
      </c>
    </row>
    <row r="2540" spans="1:17" x14ac:dyDescent="0.4">
      <c r="A2540" s="87">
        <v>44230</v>
      </c>
      <c r="B2540">
        <v>137.59536700000001</v>
      </c>
      <c r="C2540" s="31">
        <f t="shared" si="234"/>
        <v>1.4426917441195456E-2</v>
      </c>
      <c r="D2540">
        <v>3830.17</v>
      </c>
      <c r="E2540" s="31">
        <f t="shared" si="235"/>
        <v>1.0853304161434011E-2</v>
      </c>
      <c r="G2540">
        <v>35.799999</v>
      </c>
      <c r="H2540" s="35">
        <f t="shared" si="236"/>
        <v>3.8547515043226677E-2</v>
      </c>
      <c r="J2540">
        <v>89.104529999999997</v>
      </c>
      <c r="K2540" s="35">
        <f t="shared" si="237"/>
        <v>4.1666714363456064E-2</v>
      </c>
      <c r="M2540">
        <v>19.489999999999998</v>
      </c>
      <c r="N2540" s="35">
        <f t="shared" si="238"/>
        <v>3.9507439712673328E-2</v>
      </c>
      <c r="P2540">
        <v>165.293961</v>
      </c>
      <c r="Q2540" s="35">
        <f t="shared" si="239"/>
        <v>-1.2874257396493791E-2</v>
      </c>
    </row>
    <row r="2541" spans="1:17" x14ac:dyDescent="0.4">
      <c r="A2541" s="87">
        <v>44231</v>
      </c>
      <c r="B2541">
        <v>139.580444</v>
      </c>
      <c r="C2541" s="31">
        <f t="shared" si="234"/>
        <v>3.185653285355651E-2</v>
      </c>
      <c r="D2541">
        <v>3871.74</v>
      </c>
      <c r="E2541" s="31">
        <f t="shared" si="235"/>
        <v>3.8974724542454159E-3</v>
      </c>
      <c r="G2541">
        <v>37.18</v>
      </c>
      <c r="H2541" s="35">
        <f t="shared" si="236"/>
        <v>1.8827326519634288E-3</v>
      </c>
      <c r="J2541">
        <v>92.817222999999998</v>
      </c>
      <c r="K2541" s="35">
        <f t="shared" si="237"/>
        <v>0.15082658743194685</v>
      </c>
      <c r="M2541">
        <v>20.260000000000002</v>
      </c>
      <c r="N2541" s="35">
        <f t="shared" si="238"/>
        <v>2.1717719644619878E-2</v>
      </c>
      <c r="P2541">
        <v>163.16592399999999</v>
      </c>
      <c r="Q2541" s="35">
        <f t="shared" si="239"/>
        <v>2.244464352740717E-2</v>
      </c>
    </row>
    <row r="2542" spans="1:17" x14ac:dyDescent="0.4">
      <c r="A2542" s="87">
        <v>44232</v>
      </c>
      <c r="B2542">
        <v>144.026993</v>
      </c>
      <c r="C2542" s="31">
        <f t="shared" si="234"/>
        <v>-1.1715283120574538E-2</v>
      </c>
      <c r="D2542">
        <v>3886.83</v>
      </c>
      <c r="E2542" s="31">
        <f t="shared" si="235"/>
        <v>7.399345996609118E-3</v>
      </c>
      <c r="G2542">
        <v>37.25</v>
      </c>
      <c r="H2542" s="35">
        <f t="shared" si="236"/>
        <v>-2.2013422818791956E-2</v>
      </c>
      <c r="J2542">
        <v>106.81652800000001</v>
      </c>
      <c r="K2542" s="35">
        <f t="shared" si="237"/>
        <v>-4.8938699823682742E-2</v>
      </c>
      <c r="M2542">
        <v>20.700001</v>
      </c>
      <c r="N2542" s="35">
        <f t="shared" si="238"/>
        <v>3.3815940395364838E-3</v>
      </c>
      <c r="P2542">
        <v>166.828125</v>
      </c>
      <c r="Q2542" s="35">
        <f t="shared" si="239"/>
        <v>6.1702605600823758E-3</v>
      </c>
    </row>
    <row r="2543" spans="1:17" x14ac:dyDescent="0.4">
      <c r="A2543" s="87">
        <v>44235</v>
      </c>
      <c r="B2543">
        <v>142.339676</v>
      </c>
      <c r="C2543" s="31">
        <f t="shared" si="234"/>
        <v>-1.129628818320483E-2</v>
      </c>
      <c r="D2543">
        <v>3915.59</v>
      </c>
      <c r="E2543" s="31">
        <f t="shared" si="235"/>
        <v>-1.1134975827397984E-3</v>
      </c>
      <c r="G2543">
        <v>36.43</v>
      </c>
      <c r="H2543" s="35">
        <f t="shared" si="236"/>
        <v>-3.0469393357123235E-2</v>
      </c>
      <c r="J2543">
        <v>101.589066</v>
      </c>
      <c r="K2543" s="35">
        <f t="shared" si="237"/>
        <v>1.4618994528406641E-3</v>
      </c>
      <c r="M2543">
        <v>20.77</v>
      </c>
      <c r="N2543" s="35">
        <f t="shared" si="238"/>
        <v>-2.4073663938371779E-3</v>
      </c>
      <c r="P2543">
        <v>167.85749799999999</v>
      </c>
      <c r="Q2543" s="35">
        <f t="shared" si="239"/>
        <v>1.9871540084554364E-2</v>
      </c>
    </row>
    <row r="2544" spans="1:17" x14ac:dyDescent="0.4">
      <c r="A2544" s="87">
        <v>44236</v>
      </c>
      <c r="B2544">
        <v>140.73176599999999</v>
      </c>
      <c r="C2544" s="31">
        <f t="shared" si="234"/>
        <v>4.7252515825034818E-3</v>
      </c>
      <c r="D2544">
        <v>3911.23</v>
      </c>
      <c r="E2544" s="31">
        <f t="shared" si="235"/>
        <v>-3.4515996246702675E-4</v>
      </c>
      <c r="G2544">
        <v>35.32</v>
      </c>
      <c r="H2544" s="35">
        <f t="shared" si="236"/>
        <v>-2.2649490373726879E-3</v>
      </c>
      <c r="J2544">
        <v>101.737579</v>
      </c>
      <c r="K2544" s="35">
        <f t="shared" si="237"/>
        <v>-1.0412632288016152E-2</v>
      </c>
      <c r="M2544">
        <v>20.719999000000001</v>
      </c>
      <c r="N2544" s="35">
        <f t="shared" si="238"/>
        <v>8.349430904895308E-2</v>
      </c>
      <c r="P2544">
        <v>171.193085</v>
      </c>
      <c r="Q2544" s="35">
        <f t="shared" si="239"/>
        <v>-1.8559254306328946E-2</v>
      </c>
    </row>
    <row r="2545" spans="1:17" x14ac:dyDescent="0.4">
      <c r="A2545" s="87">
        <v>44237</v>
      </c>
      <c r="B2545">
        <v>141.396759</v>
      </c>
      <c r="C2545" s="31">
        <f t="shared" si="234"/>
        <v>7.5811143592053581E-3</v>
      </c>
      <c r="D2545">
        <v>3909.88</v>
      </c>
      <c r="E2545" s="31">
        <f t="shared" si="235"/>
        <v>1.6624551137119298E-3</v>
      </c>
      <c r="G2545">
        <v>35.240001999999997</v>
      </c>
      <c r="H2545" s="35">
        <f t="shared" si="236"/>
        <v>3.4052126330753427E-2</v>
      </c>
      <c r="J2545">
        <v>100.678223</v>
      </c>
      <c r="K2545" s="35">
        <f t="shared" si="237"/>
        <v>7.8670240335885835E-3</v>
      </c>
      <c r="M2545">
        <v>22.450001</v>
      </c>
      <c r="N2545" s="35">
        <f t="shared" si="238"/>
        <v>2.4053406500961765E-2</v>
      </c>
      <c r="P2545">
        <v>168.01586900000001</v>
      </c>
      <c r="Q2545" s="35">
        <f t="shared" si="239"/>
        <v>4.972015470752935E-2</v>
      </c>
    </row>
    <row r="2546" spans="1:17" x14ac:dyDescent="0.4">
      <c r="A2546" s="87">
        <v>44238</v>
      </c>
      <c r="B2546">
        <v>142.468704</v>
      </c>
      <c r="C2546" s="31">
        <f t="shared" si="234"/>
        <v>-9.8926498271507714E-3</v>
      </c>
      <c r="D2546">
        <v>3916.38</v>
      </c>
      <c r="E2546" s="31">
        <f t="shared" si="235"/>
        <v>4.7109831017418677E-3</v>
      </c>
      <c r="G2546">
        <v>36.439999</v>
      </c>
      <c r="H2546" s="35">
        <f t="shared" si="236"/>
        <v>1.3446789611602335E-2</v>
      </c>
      <c r="J2546">
        <v>101.47026099999999</v>
      </c>
      <c r="K2546" s="35">
        <f t="shared" si="237"/>
        <v>-7.4152465223283242E-3</v>
      </c>
      <c r="M2546">
        <v>22.99</v>
      </c>
      <c r="N2546" s="35">
        <f t="shared" si="238"/>
        <v>-2.696820356676816E-2</v>
      </c>
      <c r="P2546">
        <v>176.36964399999999</v>
      </c>
      <c r="Q2546" s="35">
        <f t="shared" si="239"/>
        <v>-6.229320279174503E-3</v>
      </c>
    </row>
    <row r="2547" spans="1:17" x14ac:dyDescent="0.4">
      <c r="A2547" s="87">
        <v>44239</v>
      </c>
      <c r="B2547">
        <v>141.05931100000001</v>
      </c>
      <c r="C2547" s="31">
        <f t="shared" si="234"/>
        <v>-2.8848645092276058E-3</v>
      </c>
      <c r="D2547">
        <v>3934.83</v>
      </c>
      <c r="E2547" s="31">
        <f t="shared" si="235"/>
        <v>-5.6927491149548568E-4</v>
      </c>
      <c r="G2547">
        <v>36.93</v>
      </c>
      <c r="H2547" s="35">
        <f t="shared" si="236"/>
        <v>-1.3539128080151638E-2</v>
      </c>
      <c r="J2547">
        <v>100.717834</v>
      </c>
      <c r="K2547" s="35">
        <f t="shared" si="237"/>
        <v>-1.1107923548077828E-2</v>
      </c>
      <c r="M2547">
        <v>22.370000999999998</v>
      </c>
      <c r="N2547" s="35">
        <f t="shared" si="238"/>
        <v>1.3410370433152915E-3</v>
      </c>
      <c r="P2547">
        <v>175.27098100000001</v>
      </c>
      <c r="Q2547" s="35">
        <f t="shared" si="239"/>
        <v>1.1858991078505934E-2</v>
      </c>
    </row>
    <row r="2548" spans="1:17" x14ac:dyDescent="0.4">
      <c r="A2548" s="87">
        <v>44243</v>
      </c>
      <c r="B2548">
        <v>140.65237400000001</v>
      </c>
      <c r="C2548" s="31">
        <f t="shared" si="234"/>
        <v>1.6089099214208754E-2</v>
      </c>
      <c r="D2548">
        <v>3932.59</v>
      </c>
      <c r="E2548" s="31">
        <f t="shared" si="235"/>
        <v>-3.2039953313216436E-4</v>
      </c>
      <c r="G2548">
        <v>36.43</v>
      </c>
      <c r="H2548" s="35">
        <f t="shared" si="236"/>
        <v>-8.5094976667581604E-3</v>
      </c>
      <c r="J2548">
        <v>99.599068000000003</v>
      </c>
      <c r="K2548" s="35">
        <f t="shared" si="237"/>
        <v>5.2683123500712912E-3</v>
      </c>
      <c r="M2548">
        <v>22.4</v>
      </c>
      <c r="N2548" s="35">
        <f t="shared" si="238"/>
        <v>0</v>
      </c>
      <c r="P2548">
        <v>177.34951799999999</v>
      </c>
      <c r="Q2548" s="35">
        <f t="shared" si="239"/>
        <v>-1.4956922521774203E-2</v>
      </c>
    </row>
    <row r="2549" spans="1:17" x14ac:dyDescent="0.4">
      <c r="A2549" s="87">
        <v>44244</v>
      </c>
      <c r="B2549">
        <v>142.915344</v>
      </c>
      <c r="C2549" s="31">
        <f t="shared" si="234"/>
        <v>7.6393616629435879E-3</v>
      </c>
      <c r="D2549">
        <v>3931.33</v>
      </c>
      <c r="E2549" s="31">
        <f t="shared" si="235"/>
        <v>-4.4158083905447079E-3</v>
      </c>
      <c r="G2549">
        <v>36.119999</v>
      </c>
      <c r="H2549" s="35">
        <f t="shared" si="236"/>
        <v>3.8759414140626938E-3</v>
      </c>
      <c r="J2549">
        <v>100.12378699999999</v>
      </c>
      <c r="K2549" s="35">
        <f t="shared" si="237"/>
        <v>1.6414540932216337E-2</v>
      </c>
      <c r="M2549">
        <v>22.4</v>
      </c>
      <c r="N2549" s="35">
        <f t="shared" si="238"/>
        <v>-5.3570982142857135E-3</v>
      </c>
      <c r="P2549">
        <v>174.69691499999999</v>
      </c>
      <c r="Q2549" s="35">
        <f t="shared" si="239"/>
        <v>-8.6119780649817762E-3</v>
      </c>
    </row>
    <row r="2550" spans="1:17" x14ac:dyDescent="0.4">
      <c r="A2550" s="87">
        <v>44245</v>
      </c>
      <c r="B2550">
        <v>144.007126</v>
      </c>
      <c r="C2550" s="31">
        <f t="shared" si="234"/>
        <v>-2.1159077919519015E-2</v>
      </c>
      <c r="D2550">
        <v>3913.97</v>
      </c>
      <c r="E2550" s="31">
        <f t="shared" si="235"/>
        <v>-1.8548941356218275E-3</v>
      </c>
      <c r="G2550">
        <v>36.259998000000003</v>
      </c>
      <c r="H2550" s="35">
        <f t="shared" si="236"/>
        <v>9.652592920716482E-3</v>
      </c>
      <c r="J2550">
        <v>101.767273</v>
      </c>
      <c r="K2550" s="35">
        <f t="shared" si="237"/>
        <v>5.8371614222186988E-3</v>
      </c>
      <c r="M2550">
        <v>22.280000999999999</v>
      </c>
      <c r="N2550" s="35">
        <f t="shared" si="238"/>
        <v>2.3788059973606047E-2</v>
      </c>
      <c r="P2550">
        <v>173.192429</v>
      </c>
      <c r="Q2550" s="35">
        <f t="shared" si="239"/>
        <v>1.7373484611154587E-2</v>
      </c>
    </row>
    <row r="2551" spans="1:17" x14ac:dyDescent="0.4">
      <c r="A2551" s="87">
        <v>44246</v>
      </c>
      <c r="B2551">
        <v>140.96006800000001</v>
      </c>
      <c r="C2551" s="31">
        <f t="shared" si="234"/>
        <v>-3.7670874279090195E-2</v>
      </c>
      <c r="D2551">
        <v>3906.71</v>
      </c>
      <c r="E2551" s="31">
        <f t="shared" si="235"/>
        <v>-7.732849379657061E-3</v>
      </c>
      <c r="G2551">
        <v>36.610000999999997</v>
      </c>
      <c r="H2551" s="35">
        <f t="shared" si="236"/>
        <v>1.7208439846805798E-2</v>
      </c>
      <c r="J2551">
        <v>102.361305</v>
      </c>
      <c r="K2551" s="35">
        <f t="shared" si="237"/>
        <v>2.6115239542911311E-3</v>
      </c>
      <c r="M2551">
        <v>22.809999000000001</v>
      </c>
      <c r="N2551" s="35">
        <f t="shared" si="238"/>
        <v>-2.8496230973092153E-2</v>
      </c>
      <c r="P2551">
        <v>176.20138499999999</v>
      </c>
      <c r="Q2551" s="35">
        <f t="shared" si="239"/>
        <v>-3.2580958430036082E-3</v>
      </c>
    </row>
    <row r="2552" spans="1:17" x14ac:dyDescent="0.4">
      <c r="A2552" s="87">
        <v>44249</v>
      </c>
      <c r="B2552">
        <v>135.649979</v>
      </c>
      <c r="C2552" s="31">
        <f t="shared" si="234"/>
        <v>-3.9509773901256111E-3</v>
      </c>
      <c r="D2552">
        <v>3876.5</v>
      </c>
      <c r="E2552" s="31">
        <f t="shared" si="235"/>
        <v>1.2562878885592392E-3</v>
      </c>
      <c r="G2552">
        <v>37.240001999999997</v>
      </c>
      <c r="H2552" s="35">
        <f t="shared" si="236"/>
        <v>4.5649299374366219E-3</v>
      </c>
      <c r="J2552">
        <v>102.628624</v>
      </c>
      <c r="K2552" s="35">
        <f t="shared" si="237"/>
        <v>8.7786424964636702E-3</v>
      </c>
      <c r="M2552">
        <v>22.16</v>
      </c>
      <c r="N2552" s="35">
        <f t="shared" si="238"/>
        <v>-1.5794268953068541E-2</v>
      </c>
      <c r="P2552">
        <v>175.62730400000001</v>
      </c>
      <c r="Q2552" s="35">
        <f t="shared" si="239"/>
        <v>-2.0851598336897614E-3</v>
      </c>
    </row>
    <row r="2553" spans="1:17" x14ac:dyDescent="0.4">
      <c r="A2553" s="87">
        <v>44250</v>
      </c>
      <c r="B2553">
        <v>135.11402899999999</v>
      </c>
      <c r="C2553" s="31">
        <f t="shared" si="234"/>
        <v>-3.5262067420104592E-3</v>
      </c>
      <c r="D2553">
        <v>3881.37</v>
      </c>
      <c r="E2553" s="31">
        <f t="shared" si="235"/>
        <v>1.1351661913190432E-2</v>
      </c>
      <c r="G2553">
        <v>37.409999999999997</v>
      </c>
      <c r="H2553" s="35">
        <f t="shared" si="236"/>
        <v>1.6305800588078231E-2</v>
      </c>
      <c r="J2553">
        <v>103.52956399999999</v>
      </c>
      <c r="K2553" s="35">
        <f t="shared" si="237"/>
        <v>1.2718801752125608E-2</v>
      </c>
      <c r="M2553">
        <v>21.809999000000001</v>
      </c>
      <c r="N2553" s="35">
        <f t="shared" si="238"/>
        <v>3.668042350666696E-3</v>
      </c>
      <c r="P2553">
        <v>175.26109299999999</v>
      </c>
      <c r="Q2553" s="35">
        <f t="shared" si="239"/>
        <v>-4.8004037039754508E-3</v>
      </c>
    </row>
    <row r="2554" spans="1:17" x14ac:dyDescent="0.4">
      <c r="A2554" s="87">
        <v>44251</v>
      </c>
      <c r="B2554">
        <v>134.63758899999999</v>
      </c>
      <c r="C2554" s="31">
        <f t="shared" si="234"/>
        <v>-8.10895388211299E-4</v>
      </c>
      <c r="D2554">
        <v>3925.43</v>
      </c>
      <c r="E2554" s="31">
        <f t="shared" si="235"/>
        <v>-2.4478846903396492E-2</v>
      </c>
      <c r="G2554">
        <v>38.020000000000003</v>
      </c>
      <c r="H2554" s="35">
        <f t="shared" si="236"/>
        <v>-3.524460810099956E-2</v>
      </c>
      <c r="J2554">
        <v>104.84633599999999</v>
      </c>
      <c r="K2554" s="35">
        <f t="shared" si="237"/>
        <v>-5.8547110315805197E-3</v>
      </c>
      <c r="M2554">
        <v>21.889999</v>
      </c>
      <c r="N2554" s="35">
        <f t="shared" si="238"/>
        <v>-1.3704843019864903E-2</v>
      </c>
      <c r="P2554">
        <v>174.419769</v>
      </c>
      <c r="Q2554" s="35">
        <f t="shared" si="239"/>
        <v>7.3771912861552453E-3</v>
      </c>
    </row>
    <row r="2555" spans="1:17" x14ac:dyDescent="0.4">
      <c r="A2555" s="87">
        <v>44252</v>
      </c>
      <c r="B2555">
        <v>134.528412</v>
      </c>
      <c r="C2555" s="31">
        <f t="shared" si="234"/>
        <v>-3.5854582153248549E-3</v>
      </c>
      <c r="D2555">
        <v>3829.34</v>
      </c>
      <c r="E2555" s="31">
        <f t="shared" si="235"/>
        <v>-4.7501658249202352E-3</v>
      </c>
      <c r="G2555">
        <v>36.68</v>
      </c>
      <c r="H2555" s="35">
        <f t="shared" si="236"/>
        <v>-2.1810796074154949E-3</v>
      </c>
      <c r="J2555">
        <v>104.232491</v>
      </c>
      <c r="K2555" s="35">
        <f t="shared" si="237"/>
        <v>-2.0991573539195108E-2</v>
      </c>
      <c r="M2555">
        <v>21.59</v>
      </c>
      <c r="N2555" s="35">
        <f t="shared" si="238"/>
        <v>1.3895275590551167E-2</v>
      </c>
      <c r="P2555">
        <v>175.70649700000001</v>
      </c>
      <c r="Q2555" s="35">
        <f t="shared" si="239"/>
        <v>-1.0590439350686147E-2</v>
      </c>
    </row>
    <row r="2556" spans="1:17" x14ac:dyDescent="0.4">
      <c r="A2556" s="87">
        <v>44253</v>
      </c>
      <c r="B2556">
        <v>134.046066</v>
      </c>
      <c r="C2556" s="31">
        <f t="shared" si="234"/>
        <v>2.1293948305801211E-2</v>
      </c>
      <c r="D2556">
        <v>3811.15</v>
      </c>
      <c r="E2556" s="31">
        <f t="shared" si="235"/>
        <v>2.3790719336683173E-2</v>
      </c>
      <c r="G2556">
        <v>36.599997999999999</v>
      </c>
      <c r="H2556" s="35">
        <f t="shared" si="236"/>
        <v>6.4207735749056624E-2</v>
      </c>
      <c r="J2556">
        <v>102.044487</v>
      </c>
      <c r="K2556" s="35">
        <f t="shared" si="237"/>
        <v>2.0374535274992393E-2</v>
      </c>
      <c r="M2556">
        <v>21.889999</v>
      </c>
      <c r="N2556" s="35">
        <f t="shared" si="238"/>
        <v>3.8830563674306193E-2</v>
      </c>
      <c r="P2556">
        <v>173.845688</v>
      </c>
      <c r="Q2556" s="35">
        <f t="shared" si="239"/>
        <v>1.0988440507077724E-2</v>
      </c>
    </row>
    <row r="2557" spans="1:17" x14ac:dyDescent="0.4">
      <c r="A2557" s="87">
        <v>44256</v>
      </c>
      <c r="B2557">
        <v>136.90043600000001</v>
      </c>
      <c r="C2557" s="31">
        <f t="shared" si="234"/>
        <v>-4.5768371402411939E-3</v>
      </c>
      <c r="D2557">
        <v>3901.82</v>
      </c>
      <c r="E2557" s="31">
        <f t="shared" si="235"/>
        <v>-8.0808443239309344E-3</v>
      </c>
      <c r="G2557">
        <v>38.950001</v>
      </c>
      <c r="H2557" s="35">
        <f t="shared" si="236"/>
        <v>-2.23363023790423E-2</v>
      </c>
      <c r="J2557">
        <v>104.12359600000001</v>
      </c>
      <c r="K2557" s="35">
        <f t="shared" si="237"/>
        <v>-2.5197381773099766E-2</v>
      </c>
      <c r="M2557">
        <v>22.74</v>
      </c>
      <c r="N2557" s="35">
        <f t="shared" si="238"/>
        <v>5.7168425681618316E-3</v>
      </c>
      <c r="P2557">
        <v>175.75598099999999</v>
      </c>
      <c r="Q2557" s="35">
        <f t="shared" si="239"/>
        <v>-7.1521548959406654E-3</v>
      </c>
    </row>
    <row r="2558" spans="1:17" x14ac:dyDescent="0.4">
      <c r="A2558" s="87">
        <v>44257</v>
      </c>
      <c r="B2558">
        <v>136.273865</v>
      </c>
      <c r="C2558" s="31">
        <f t="shared" si="234"/>
        <v>-2.0143114015295584E-2</v>
      </c>
      <c r="D2558">
        <v>3870.29</v>
      </c>
      <c r="E2558" s="31">
        <f t="shared" si="235"/>
        <v>-1.3066204341276795E-2</v>
      </c>
      <c r="G2558">
        <v>38.080002</v>
      </c>
      <c r="H2558" s="35">
        <f t="shared" si="236"/>
        <v>-5.2521268249933473E-3</v>
      </c>
      <c r="J2558">
        <v>101.499954</v>
      </c>
      <c r="K2558" s="35">
        <f t="shared" si="237"/>
        <v>-2.1458531892536718E-3</v>
      </c>
      <c r="M2558">
        <v>22.870000999999998</v>
      </c>
      <c r="N2558" s="35">
        <f t="shared" si="238"/>
        <v>1.5741101191906463E-2</v>
      </c>
      <c r="P2558">
        <v>174.49894699999999</v>
      </c>
      <c r="Q2558" s="35">
        <f t="shared" si="239"/>
        <v>-1.0323311578493271E-2</v>
      </c>
    </row>
    <row r="2559" spans="1:17" x14ac:dyDescent="0.4">
      <c r="A2559" s="87">
        <v>44258</v>
      </c>
      <c r="B2559">
        <v>133.528885</v>
      </c>
      <c r="C2559" s="31">
        <f t="shared" si="234"/>
        <v>-1.6535118974445203E-2</v>
      </c>
      <c r="D2559">
        <v>3819.72</v>
      </c>
      <c r="E2559" s="31">
        <f t="shared" si="235"/>
        <v>-1.3417213827191523E-2</v>
      </c>
      <c r="G2559">
        <v>37.880001</v>
      </c>
      <c r="H2559" s="35">
        <f t="shared" si="236"/>
        <v>-2.9567132271194951E-2</v>
      </c>
      <c r="J2559">
        <v>101.28215</v>
      </c>
      <c r="K2559" s="35">
        <f t="shared" si="237"/>
        <v>-3.7145656959296371E-2</v>
      </c>
      <c r="M2559">
        <v>23.23</v>
      </c>
      <c r="N2559" s="35">
        <f t="shared" si="238"/>
        <v>-1.8940981489453303E-2</v>
      </c>
      <c r="P2559">
        <v>172.69754</v>
      </c>
      <c r="Q2559" s="35">
        <f t="shared" si="239"/>
        <v>-4.223979102423818E-2</v>
      </c>
    </row>
    <row r="2560" spans="1:17" x14ac:dyDescent="0.4">
      <c r="A2560" s="87">
        <v>44259</v>
      </c>
      <c r="B2560">
        <v>131.32096899999999</v>
      </c>
      <c r="C2560" s="31">
        <f t="shared" si="234"/>
        <v>9.9213934371745194E-3</v>
      </c>
      <c r="D2560">
        <v>3768.47</v>
      </c>
      <c r="E2560" s="31">
        <f t="shared" si="235"/>
        <v>1.9495975820425865E-2</v>
      </c>
      <c r="G2560">
        <v>36.759998000000003</v>
      </c>
      <c r="H2560" s="35">
        <f t="shared" si="236"/>
        <v>5.9848207826342587E-3</v>
      </c>
      <c r="J2560">
        <v>97.519958000000003</v>
      </c>
      <c r="K2560" s="35">
        <f t="shared" si="237"/>
        <v>3.7461900875716145E-2</v>
      </c>
      <c r="M2560">
        <v>22.790001</v>
      </c>
      <c r="N2560" s="35">
        <f t="shared" si="238"/>
        <v>-5.7042998813383126E-3</v>
      </c>
      <c r="P2560">
        <v>165.40283199999999</v>
      </c>
      <c r="Q2560" s="35">
        <f t="shared" si="239"/>
        <v>-2.172218550647299E-2</v>
      </c>
    </row>
    <row r="2561" spans="1:17" x14ac:dyDescent="0.4">
      <c r="A2561" s="87">
        <v>44260</v>
      </c>
      <c r="B2561">
        <v>132.62385599999999</v>
      </c>
      <c r="C2561" s="31">
        <f t="shared" si="234"/>
        <v>9.0738954234599149E-3</v>
      </c>
      <c r="D2561">
        <v>3841.94</v>
      </c>
      <c r="E2561" s="31">
        <f t="shared" si="235"/>
        <v>-5.3592716179847021E-3</v>
      </c>
      <c r="G2561">
        <v>36.979999999999997</v>
      </c>
      <c r="H2561" s="35">
        <f t="shared" si="236"/>
        <v>1.2439129259059043E-2</v>
      </c>
      <c r="J2561">
        <v>101.173241</v>
      </c>
      <c r="K2561" s="35">
        <f t="shared" si="237"/>
        <v>1.432359965615803E-2</v>
      </c>
      <c r="M2561">
        <v>22.66</v>
      </c>
      <c r="N2561" s="35">
        <f t="shared" si="238"/>
        <v>1.1915269196822577E-2</v>
      </c>
      <c r="P2561">
        <v>161.809921</v>
      </c>
      <c r="Q2561" s="35">
        <f t="shared" si="239"/>
        <v>1.5292368877678403E-2</v>
      </c>
    </row>
    <row r="2562" spans="1:17" x14ac:dyDescent="0.4">
      <c r="A2562" s="87">
        <v>44263</v>
      </c>
      <c r="B2562">
        <v>133.827271</v>
      </c>
      <c r="C2562" s="31">
        <f t="shared" si="234"/>
        <v>1.0329733167763616E-2</v>
      </c>
      <c r="D2562">
        <v>3821.35</v>
      </c>
      <c r="E2562" s="31">
        <f t="shared" si="235"/>
        <v>1.415468355424134E-2</v>
      </c>
      <c r="G2562">
        <v>37.439999</v>
      </c>
      <c r="H2562" s="35">
        <f t="shared" si="236"/>
        <v>1.0683787678520055E-2</v>
      </c>
      <c r="J2562">
        <v>102.622406</v>
      </c>
      <c r="K2562" s="35">
        <f t="shared" si="237"/>
        <v>-3.1918273286244592E-3</v>
      </c>
      <c r="M2562">
        <v>22.93</v>
      </c>
      <c r="N2562" s="35">
        <f t="shared" si="238"/>
        <v>-2.2677714784125582E-2</v>
      </c>
      <c r="P2562">
        <v>164.284378</v>
      </c>
      <c r="Q2562" s="35">
        <f t="shared" si="239"/>
        <v>-1.5483803335214236E-2</v>
      </c>
    </row>
    <row r="2563" spans="1:17" x14ac:dyDescent="0.4">
      <c r="A2563" s="87">
        <v>44264</v>
      </c>
      <c r="B2563">
        <v>135.20967099999999</v>
      </c>
      <c r="C2563" s="31">
        <f t="shared" ref="C2563:C2626" si="240">(B2564-B2563)/B2563</f>
        <v>1.2063397447361629E-2</v>
      </c>
      <c r="D2563">
        <v>3875.44</v>
      </c>
      <c r="E2563" s="31">
        <f t="shared" ref="E2563:E2626" si="241">(D2564-D2563)/D2563</f>
        <v>6.0302830130255893E-3</v>
      </c>
      <c r="G2563">
        <v>37.840000000000003</v>
      </c>
      <c r="H2563" s="35">
        <f t="shared" ref="H2563:H2626" si="242">(G2564-G2563)/G2563</f>
        <v>7.9280919661733531E-3</v>
      </c>
      <c r="J2563">
        <v>102.294853</v>
      </c>
      <c r="K2563" s="35">
        <f t="shared" ref="K2563:K2626" si="243">(J2564-J2563)/J2563</f>
        <v>4.3664269208148815E-3</v>
      </c>
      <c r="M2563">
        <v>22.41</v>
      </c>
      <c r="N2563" s="35">
        <f t="shared" ref="N2563:N2626" si="244">(M2564-M2563)/M2563</f>
        <v>5.8010263275323527E-3</v>
      </c>
      <c r="P2563">
        <v>161.74063100000001</v>
      </c>
      <c r="Q2563" s="35">
        <f t="shared" ref="Q2563:Q2626" si="245">(P2564-P2563)/P2563</f>
        <v>5.9665935147736646E-2</v>
      </c>
    </row>
    <row r="2564" spans="1:17" x14ac:dyDescent="0.4">
      <c r="A2564" s="87">
        <v>44265</v>
      </c>
      <c r="B2564">
        <v>136.84075899999999</v>
      </c>
      <c r="C2564" s="31">
        <f t="shared" si="240"/>
        <v>2.6164821257678196E-2</v>
      </c>
      <c r="D2564">
        <v>3898.81</v>
      </c>
      <c r="E2564" s="31">
        <f t="shared" si="241"/>
        <v>1.0395479646353683E-2</v>
      </c>
      <c r="G2564">
        <v>38.139999000000003</v>
      </c>
      <c r="H2564" s="35">
        <f t="shared" si="242"/>
        <v>-1.0487939446459798E-3</v>
      </c>
      <c r="J2564">
        <v>102.741516</v>
      </c>
      <c r="K2564" s="35">
        <f t="shared" si="243"/>
        <v>9.6610410148113173E-4</v>
      </c>
      <c r="M2564">
        <v>22.540001</v>
      </c>
      <c r="N2564" s="35">
        <f t="shared" si="244"/>
        <v>1.2422315331751765E-2</v>
      </c>
      <c r="P2564">
        <v>171.39103700000001</v>
      </c>
      <c r="Q2564" s="35">
        <f t="shared" si="245"/>
        <v>3.9327710001544475E-2</v>
      </c>
    </row>
    <row r="2565" spans="1:17" x14ac:dyDescent="0.4">
      <c r="A2565" s="87">
        <v>44266</v>
      </c>
      <c r="B2565">
        <v>140.42117300000001</v>
      </c>
      <c r="C2565" s="31">
        <f t="shared" si="240"/>
        <v>-5.2414317889225874E-3</v>
      </c>
      <c r="D2565">
        <v>3939.34</v>
      </c>
      <c r="E2565" s="31">
        <f t="shared" si="241"/>
        <v>1.0153985185335614E-3</v>
      </c>
      <c r="G2565">
        <v>38.099997999999999</v>
      </c>
      <c r="H2565" s="35">
        <f t="shared" si="242"/>
        <v>3.0183781112009523E-2</v>
      </c>
      <c r="J2565">
        <v>102.84077499999999</v>
      </c>
      <c r="K2565" s="35">
        <f t="shared" si="243"/>
        <v>1.2257453330160255E-2</v>
      </c>
      <c r="M2565">
        <v>22.82</v>
      </c>
      <c r="N2565" s="35">
        <f t="shared" si="244"/>
        <v>2.4539833479404086E-2</v>
      </c>
      <c r="P2565">
        <v>178.13145399999999</v>
      </c>
      <c r="Q2565" s="35">
        <f t="shared" si="245"/>
        <v>7.7797040830316407E-4</v>
      </c>
    </row>
    <row r="2566" spans="1:17" x14ac:dyDescent="0.4">
      <c r="A2566" s="87">
        <v>44267</v>
      </c>
      <c r="B2566">
        <v>139.68516500000001</v>
      </c>
      <c r="C2566" s="31">
        <f t="shared" si="240"/>
        <v>3.1968978237595855E-2</v>
      </c>
      <c r="D2566">
        <v>3943.34</v>
      </c>
      <c r="E2566" s="31">
        <f t="shared" si="241"/>
        <v>6.4919585934765725E-3</v>
      </c>
      <c r="G2566">
        <v>39.25</v>
      </c>
      <c r="H2566" s="35">
        <f t="shared" si="242"/>
        <v>6.6751566878980886E-2</v>
      </c>
      <c r="J2566">
        <v>104.10134100000001</v>
      </c>
      <c r="K2566" s="35">
        <f t="shared" si="243"/>
        <v>1.9736796666240796E-2</v>
      </c>
      <c r="M2566">
        <v>23.379999000000002</v>
      </c>
      <c r="N2566" s="35">
        <f t="shared" si="244"/>
        <v>3.5072798762737278E-2</v>
      </c>
      <c r="P2566">
        <v>178.27003500000001</v>
      </c>
      <c r="Q2566" s="35">
        <f t="shared" si="245"/>
        <v>-2.9648538521911478E-2</v>
      </c>
    </row>
    <row r="2567" spans="1:17" x14ac:dyDescent="0.4">
      <c r="A2567" s="87">
        <v>44270</v>
      </c>
      <c r="B2567">
        <v>144.150757</v>
      </c>
      <c r="C2567" s="31">
        <f t="shared" si="240"/>
        <v>-2.0009398910058283E-3</v>
      </c>
      <c r="D2567">
        <v>3968.94</v>
      </c>
      <c r="E2567" s="31">
        <f t="shared" si="241"/>
        <v>-1.5696886322292647E-3</v>
      </c>
      <c r="G2567">
        <v>41.869999</v>
      </c>
      <c r="H2567" s="35">
        <f t="shared" si="242"/>
        <v>-4.4184357396330406E-2</v>
      </c>
      <c r="J2567">
        <v>106.155968</v>
      </c>
      <c r="K2567" s="35">
        <f t="shared" si="243"/>
        <v>-2.8517887943897788E-2</v>
      </c>
      <c r="M2567">
        <v>24.200001</v>
      </c>
      <c r="N2567" s="35">
        <f t="shared" si="244"/>
        <v>-3.3884378765108268E-2</v>
      </c>
      <c r="P2567">
        <v>172.984589</v>
      </c>
      <c r="Q2567" s="35">
        <f t="shared" si="245"/>
        <v>-1.7909329483680205E-2</v>
      </c>
    </row>
    <row r="2568" spans="1:17" x14ac:dyDescent="0.4">
      <c r="A2568" s="87">
        <v>44271</v>
      </c>
      <c r="B2568">
        <v>143.86232000000001</v>
      </c>
      <c r="C2568" s="31">
        <f t="shared" si="240"/>
        <v>1.1753112281242268E-3</v>
      </c>
      <c r="D2568">
        <v>3962.71</v>
      </c>
      <c r="E2568" s="31">
        <f t="shared" si="241"/>
        <v>2.8793426720602451E-3</v>
      </c>
      <c r="G2568">
        <v>40.020000000000003</v>
      </c>
      <c r="H2568" s="35">
        <f t="shared" si="242"/>
        <v>2.9485282358820517E-2</v>
      </c>
      <c r="J2568">
        <v>103.128624</v>
      </c>
      <c r="K2568" s="35">
        <f t="shared" si="243"/>
        <v>4.3309799227030914E-3</v>
      </c>
      <c r="M2568">
        <v>23.379999000000002</v>
      </c>
      <c r="N2568" s="35">
        <f t="shared" si="244"/>
        <v>-1.6680881808421082E-2</v>
      </c>
      <c r="P2568">
        <v>169.886551</v>
      </c>
      <c r="Q2568" s="35">
        <f t="shared" si="245"/>
        <v>2.6217731620203199E-3</v>
      </c>
    </row>
    <row r="2569" spans="1:17" x14ac:dyDescent="0.4">
      <c r="A2569" s="87">
        <v>44272</v>
      </c>
      <c r="B2569">
        <v>144.03140300000001</v>
      </c>
      <c r="C2569" s="31">
        <f t="shared" si="240"/>
        <v>-1.1393605601411876E-2</v>
      </c>
      <c r="D2569">
        <v>3974.12</v>
      </c>
      <c r="E2569" s="31">
        <f t="shared" si="241"/>
        <v>-1.4760500437832742E-2</v>
      </c>
      <c r="G2569">
        <v>41.200001</v>
      </c>
      <c r="H2569" s="35">
        <f t="shared" si="242"/>
        <v>9.7086648128964625E-3</v>
      </c>
      <c r="J2569">
        <v>103.575272</v>
      </c>
      <c r="K2569" s="35">
        <f t="shared" si="243"/>
        <v>1.6003819907902363E-2</v>
      </c>
      <c r="M2569">
        <v>22.99</v>
      </c>
      <c r="N2569" s="35">
        <f t="shared" si="244"/>
        <v>2.0878599391039712E-2</v>
      </c>
      <c r="P2569">
        <v>170.33195499999999</v>
      </c>
      <c r="Q2569" s="35">
        <f t="shared" si="245"/>
        <v>-9.181236720966315E-3</v>
      </c>
    </row>
    <row r="2570" spans="1:17" x14ac:dyDescent="0.4">
      <c r="A2570" s="87">
        <v>44273</v>
      </c>
      <c r="B2570">
        <v>142.390366</v>
      </c>
      <c r="C2570" s="31">
        <f t="shared" si="240"/>
        <v>-3.9672964953260906E-2</v>
      </c>
      <c r="D2570">
        <v>3915.46</v>
      </c>
      <c r="E2570" s="31">
        <f t="shared" si="241"/>
        <v>-6.0273888636332065E-4</v>
      </c>
      <c r="G2570">
        <v>41.599997999999999</v>
      </c>
      <c r="H2570" s="35">
        <f t="shared" si="242"/>
        <v>-7.2115147697843565E-3</v>
      </c>
      <c r="J2570">
        <v>105.232872</v>
      </c>
      <c r="K2570" s="35">
        <f t="shared" si="243"/>
        <v>1.2450520213873844E-2</v>
      </c>
      <c r="M2570">
        <v>23.469999000000001</v>
      </c>
      <c r="N2570" s="35">
        <f t="shared" si="244"/>
        <v>-1.7042608310295058E-3</v>
      </c>
      <c r="P2570">
        <v>168.76809700000001</v>
      </c>
      <c r="Q2570" s="35">
        <f t="shared" si="245"/>
        <v>-1.3782160499208692E-2</v>
      </c>
    </row>
    <row r="2571" spans="1:17" x14ac:dyDescent="0.4">
      <c r="A2571" s="87">
        <v>44274</v>
      </c>
      <c r="B2571">
        <v>136.74131800000001</v>
      </c>
      <c r="C2571" s="31">
        <f t="shared" si="240"/>
        <v>5.6730548699258712E-3</v>
      </c>
      <c r="D2571">
        <v>3913.1</v>
      </c>
      <c r="E2571" s="31">
        <f t="shared" si="241"/>
        <v>7.0251207482559192E-3</v>
      </c>
      <c r="G2571">
        <v>41.299999</v>
      </c>
      <c r="H2571" s="35">
        <f t="shared" si="242"/>
        <v>2.0338983543316876E-2</v>
      </c>
      <c r="J2571">
        <v>106.543076</v>
      </c>
      <c r="K2571" s="35">
        <f t="shared" si="243"/>
        <v>1.2949541648300049E-2</v>
      </c>
      <c r="M2571">
        <v>23.43</v>
      </c>
      <c r="N2571" s="35">
        <f t="shared" si="244"/>
        <v>2.1340162185232913E-3</v>
      </c>
      <c r="P2571">
        <v>166.44210799999999</v>
      </c>
      <c r="Q2571" s="35">
        <f t="shared" si="245"/>
        <v>-9.2768111300296288E-3</v>
      </c>
    </row>
    <row r="2572" spans="1:17" x14ac:dyDescent="0.4">
      <c r="A2572" s="87">
        <v>44277</v>
      </c>
      <c r="B2572">
        <v>137.51705899999999</v>
      </c>
      <c r="C2572" s="31">
        <f t="shared" si="240"/>
        <v>-8.3170554134668305E-3</v>
      </c>
      <c r="D2572">
        <v>3940.59</v>
      </c>
      <c r="E2572" s="31">
        <f t="shared" si="241"/>
        <v>-7.6308370066411786E-3</v>
      </c>
      <c r="G2572">
        <v>42.139999000000003</v>
      </c>
      <c r="H2572" s="35">
        <f t="shared" si="242"/>
        <v>-3.3934504839451936E-2</v>
      </c>
      <c r="J2572">
        <v>107.92276</v>
      </c>
      <c r="K2572" s="35">
        <f t="shared" si="243"/>
        <v>-2.9154823319937299E-2</v>
      </c>
      <c r="M2572">
        <v>23.48</v>
      </c>
      <c r="N2572" s="35">
        <f t="shared" si="244"/>
        <v>-4.3015374787052772E-2</v>
      </c>
      <c r="P2572">
        <v>164.898056</v>
      </c>
      <c r="Q2572" s="35">
        <f t="shared" si="245"/>
        <v>1.7405784335019032E-3</v>
      </c>
    </row>
    <row r="2573" spans="1:17" x14ac:dyDescent="0.4">
      <c r="A2573" s="87">
        <v>44278</v>
      </c>
      <c r="B2573">
        <v>136.373322</v>
      </c>
      <c r="C2573" s="31">
        <f t="shared" si="240"/>
        <v>-2.887966606841175E-2</v>
      </c>
      <c r="D2573">
        <v>3910.52</v>
      </c>
      <c r="E2573" s="31">
        <f t="shared" si="241"/>
        <v>-5.4673035811094459E-3</v>
      </c>
      <c r="G2573">
        <v>40.709999000000003</v>
      </c>
      <c r="H2573" s="35">
        <f t="shared" si="242"/>
        <v>4.6672317530638413E-3</v>
      </c>
      <c r="J2573">
        <v>104.776291</v>
      </c>
      <c r="K2573" s="35">
        <f t="shared" si="243"/>
        <v>-2.2830527566584737E-2</v>
      </c>
      <c r="M2573">
        <v>22.469999000000001</v>
      </c>
      <c r="N2573" s="35">
        <f t="shared" si="244"/>
        <v>-1.869158961689325E-2</v>
      </c>
      <c r="P2573">
        <v>165.18507399999999</v>
      </c>
      <c r="Q2573" s="35">
        <f t="shared" si="245"/>
        <v>-1.5339424674653037E-2</v>
      </c>
    </row>
    <row r="2574" spans="1:17" x14ac:dyDescent="0.4">
      <c r="A2574" s="87">
        <v>44279</v>
      </c>
      <c r="B2574">
        <v>132.43490600000001</v>
      </c>
      <c r="C2574" s="31">
        <f t="shared" si="240"/>
        <v>-3.3944336397233578E-2</v>
      </c>
      <c r="D2574">
        <v>3889.14</v>
      </c>
      <c r="E2574" s="31">
        <f t="shared" si="241"/>
        <v>5.2402330592367747E-3</v>
      </c>
      <c r="G2574">
        <v>40.900002000000001</v>
      </c>
      <c r="H2574" s="35">
        <f t="shared" si="242"/>
        <v>1.0757896784454993E-2</v>
      </c>
      <c r="J2574">
        <v>102.384193</v>
      </c>
      <c r="K2574" s="35">
        <f t="shared" si="243"/>
        <v>2.7048003396383691E-2</v>
      </c>
      <c r="M2574">
        <v>22.049999</v>
      </c>
      <c r="N2574" s="35">
        <f t="shared" si="244"/>
        <v>1.768716633501884E-2</v>
      </c>
      <c r="P2574">
        <v>162.65123</v>
      </c>
      <c r="Q2574" s="35">
        <f t="shared" si="245"/>
        <v>-5.2455318044628427E-2</v>
      </c>
    </row>
    <row r="2575" spans="1:17" x14ac:dyDescent="0.4">
      <c r="A2575" s="87">
        <v>44280</v>
      </c>
      <c r="B2575">
        <v>127.939491</v>
      </c>
      <c r="C2575" s="31">
        <f t="shared" si="240"/>
        <v>3.3815454213429748E-2</v>
      </c>
      <c r="D2575">
        <v>3909.52</v>
      </c>
      <c r="E2575" s="31">
        <f t="shared" si="241"/>
        <v>1.6631197691788245E-2</v>
      </c>
      <c r="G2575">
        <v>41.34</v>
      </c>
      <c r="H2575" s="35">
        <f t="shared" si="242"/>
        <v>2.2012578616352117E-2</v>
      </c>
      <c r="J2575">
        <v>105.153481</v>
      </c>
      <c r="K2575" s="35">
        <f t="shared" si="243"/>
        <v>2.7562710929179765E-2</v>
      </c>
      <c r="M2575">
        <v>22.440000999999999</v>
      </c>
      <c r="N2575" s="35">
        <f t="shared" si="244"/>
        <v>-3.5650622297208586E-3</v>
      </c>
      <c r="P2575">
        <v>154.11930799999999</v>
      </c>
      <c r="Q2575" s="35">
        <f t="shared" si="245"/>
        <v>2.3120010375338616E-3</v>
      </c>
    </row>
    <row r="2576" spans="1:17" x14ac:dyDescent="0.4">
      <c r="A2576" s="87">
        <v>44281</v>
      </c>
      <c r="B2576">
        <v>132.26582300000001</v>
      </c>
      <c r="C2576" s="31">
        <f t="shared" si="240"/>
        <v>3.7596182348632011E-3</v>
      </c>
      <c r="D2576">
        <v>3974.54</v>
      </c>
      <c r="E2576" s="31">
        <f t="shared" si="241"/>
        <v>-8.6802497899123368E-4</v>
      </c>
      <c r="G2576">
        <v>42.25</v>
      </c>
      <c r="H2576" s="35">
        <f t="shared" si="242"/>
        <v>-2.0828426035502959E-2</v>
      </c>
      <c r="J2576">
        <v>108.051796</v>
      </c>
      <c r="K2576" s="35">
        <f t="shared" si="243"/>
        <v>-3.1416553224159288E-2</v>
      </c>
      <c r="M2576">
        <v>22.360001</v>
      </c>
      <c r="N2576" s="35">
        <f t="shared" si="244"/>
        <v>-4.0250534872516355E-2</v>
      </c>
      <c r="P2576">
        <v>154.47563199999999</v>
      </c>
      <c r="Q2576" s="35">
        <f t="shared" si="245"/>
        <v>1.4736693228095765E-3</v>
      </c>
    </row>
    <row r="2577" spans="1:17" x14ac:dyDescent="0.4">
      <c r="A2577" s="87">
        <v>44284</v>
      </c>
      <c r="B2577">
        <v>132.763092</v>
      </c>
      <c r="C2577" s="31">
        <f t="shared" si="240"/>
        <v>-4.0453938810042604E-3</v>
      </c>
      <c r="D2577">
        <v>3971.09</v>
      </c>
      <c r="E2577" s="31">
        <f t="shared" si="241"/>
        <v>-3.1578231669390426E-3</v>
      </c>
      <c r="G2577">
        <v>41.369999</v>
      </c>
      <c r="H2577" s="35">
        <f t="shared" si="242"/>
        <v>3.9400556910818396E-2</v>
      </c>
      <c r="J2577">
        <v>104.65718099999999</v>
      </c>
      <c r="K2577" s="35">
        <f t="shared" si="243"/>
        <v>1.735584680042174E-2</v>
      </c>
      <c r="M2577">
        <v>21.459999</v>
      </c>
      <c r="N2577" s="35">
        <f t="shared" si="244"/>
        <v>1.1649581157948796E-2</v>
      </c>
      <c r="P2577">
        <v>154.70327800000001</v>
      </c>
      <c r="Q2577" s="35">
        <f t="shared" si="245"/>
        <v>-6.2699770330658777E-3</v>
      </c>
    </row>
    <row r="2578" spans="1:17" x14ac:dyDescent="0.4">
      <c r="A2578" s="87">
        <v>44285</v>
      </c>
      <c r="B2578">
        <v>132.22601299999999</v>
      </c>
      <c r="C2578" s="31">
        <f t="shared" si="240"/>
        <v>-4.5109126900760854E-4</v>
      </c>
      <c r="D2578">
        <v>3958.55</v>
      </c>
      <c r="E2578" s="31">
        <f t="shared" si="241"/>
        <v>3.6225385557842366E-3</v>
      </c>
      <c r="G2578">
        <v>43</v>
      </c>
      <c r="H2578" s="35">
        <f t="shared" si="242"/>
        <v>-3.0000023255813874E-2</v>
      </c>
      <c r="J2578">
        <v>106.473595</v>
      </c>
      <c r="K2578" s="35">
        <f t="shared" si="243"/>
        <v>-1.5288513551176762E-2</v>
      </c>
      <c r="M2578">
        <v>21.709999</v>
      </c>
      <c r="N2578" s="35">
        <f t="shared" si="244"/>
        <v>2.0727822235275105E-2</v>
      </c>
      <c r="P2578">
        <v>153.73329200000001</v>
      </c>
      <c r="Q2578" s="35">
        <f t="shared" si="245"/>
        <v>1.0880623046828301E-2</v>
      </c>
    </row>
    <row r="2579" spans="1:17" x14ac:dyDescent="0.4">
      <c r="A2579" s="87">
        <v>44286</v>
      </c>
      <c r="B2579">
        <v>132.16636700000001</v>
      </c>
      <c r="C2579" s="31">
        <f t="shared" si="240"/>
        <v>-2.7090704551181056E-3</v>
      </c>
      <c r="D2579">
        <v>3972.89</v>
      </c>
      <c r="E2579" s="31">
        <f t="shared" si="241"/>
        <v>1.1825144919693225E-2</v>
      </c>
      <c r="G2579">
        <v>41.709999000000003</v>
      </c>
      <c r="H2579" s="35">
        <f t="shared" si="242"/>
        <v>-3.1166867206111181E-3</v>
      </c>
      <c r="J2579">
        <v>104.845772</v>
      </c>
      <c r="K2579" s="35">
        <f t="shared" si="243"/>
        <v>-1.0413657882169941E-2</v>
      </c>
      <c r="M2579">
        <v>22.16</v>
      </c>
      <c r="N2579" s="35">
        <f t="shared" si="244"/>
        <v>-8.5740523465703405E-3</v>
      </c>
      <c r="P2579">
        <v>155.40600599999999</v>
      </c>
      <c r="Q2579" s="35">
        <f t="shared" si="245"/>
        <v>2.6813680547198494E-2</v>
      </c>
    </row>
    <row r="2580" spans="1:17" x14ac:dyDescent="0.4">
      <c r="A2580" s="87">
        <v>44287</v>
      </c>
      <c r="B2580">
        <v>131.80831900000001</v>
      </c>
      <c r="C2580" s="31">
        <f t="shared" si="240"/>
        <v>1.9542749801702557E-2</v>
      </c>
      <c r="D2580">
        <v>4019.87</v>
      </c>
      <c r="E2580" s="31">
        <f t="shared" si="241"/>
        <v>1.4438277854756489E-2</v>
      </c>
      <c r="G2580">
        <v>41.580002</v>
      </c>
      <c r="H2580" s="35">
        <f t="shared" si="242"/>
        <v>6.9744344889641806E-3</v>
      </c>
      <c r="J2580">
        <v>103.753944</v>
      </c>
      <c r="K2580" s="35">
        <f t="shared" si="243"/>
        <v>2.8699921036254718E-2</v>
      </c>
      <c r="M2580">
        <v>21.969999000000001</v>
      </c>
      <c r="N2580" s="35">
        <f t="shared" si="244"/>
        <v>4.5516615635713041E-2</v>
      </c>
      <c r="P2580">
        <v>159.573013</v>
      </c>
      <c r="Q2580" s="35">
        <f t="shared" si="245"/>
        <v>1.8980233205222415E-2</v>
      </c>
    </row>
    <row r="2581" spans="1:17" x14ac:dyDescent="0.4">
      <c r="A2581" s="87">
        <v>44291</v>
      </c>
      <c r="B2581">
        <v>134.38421600000001</v>
      </c>
      <c r="C2581" s="31">
        <f t="shared" si="240"/>
        <v>1.5097643610169235E-2</v>
      </c>
      <c r="D2581">
        <v>4077.91</v>
      </c>
      <c r="E2581" s="31">
        <f t="shared" si="241"/>
        <v>-9.7353791525555983E-4</v>
      </c>
      <c r="G2581">
        <v>41.869999</v>
      </c>
      <c r="H2581" s="35">
        <f t="shared" si="242"/>
        <v>1.6001958824981025E-2</v>
      </c>
      <c r="J2581">
        <v>106.731674</v>
      </c>
      <c r="K2581" s="35">
        <f t="shared" si="243"/>
        <v>7.4391225232722498E-4</v>
      </c>
      <c r="M2581">
        <v>22.969999000000001</v>
      </c>
      <c r="N2581" s="35">
        <f t="shared" si="244"/>
        <v>1.2625207341106117E-2</v>
      </c>
      <c r="P2581">
        <v>162.60174599999999</v>
      </c>
      <c r="Q2581" s="35">
        <f t="shared" si="245"/>
        <v>-8.4611268565344001E-3</v>
      </c>
    </row>
    <row r="2582" spans="1:17" x14ac:dyDescent="0.4">
      <c r="A2582" s="87">
        <v>44292</v>
      </c>
      <c r="B2582">
        <v>136.41310100000001</v>
      </c>
      <c r="C2582" s="31">
        <f t="shared" si="240"/>
        <v>-4.5203722771467751E-3</v>
      </c>
      <c r="D2582">
        <v>4073.94</v>
      </c>
      <c r="E2582" s="31">
        <f t="shared" si="241"/>
        <v>1.4752303666720088E-3</v>
      </c>
      <c r="G2582">
        <v>42.540000999999997</v>
      </c>
      <c r="H2582" s="35">
        <f t="shared" si="242"/>
        <v>2.0686341779822787E-2</v>
      </c>
      <c r="J2582">
        <v>106.81107299999999</v>
      </c>
      <c r="K2582" s="35">
        <f t="shared" si="243"/>
        <v>-1.2266481022992725E-2</v>
      </c>
      <c r="M2582">
        <v>23.26</v>
      </c>
      <c r="N2582" s="35">
        <f t="shared" si="244"/>
        <v>-1.8486672398968326E-2</v>
      </c>
      <c r="P2582">
        <v>161.22595200000001</v>
      </c>
      <c r="Q2582" s="35">
        <f t="shared" si="245"/>
        <v>-8.2879150870202832E-3</v>
      </c>
    </row>
    <row r="2583" spans="1:17" x14ac:dyDescent="0.4">
      <c r="A2583" s="87">
        <v>44293</v>
      </c>
      <c r="B2583">
        <v>135.79646299999999</v>
      </c>
      <c r="C2583" s="31">
        <f t="shared" si="240"/>
        <v>-2.0946097837614464E-2</v>
      </c>
      <c r="D2583">
        <v>4079.95</v>
      </c>
      <c r="E2583" s="31">
        <f t="shared" si="241"/>
        <v>4.2206399588230878E-3</v>
      </c>
      <c r="G2583">
        <v>43.419998</v>
      </c>
      <c r="H2583" s="35">
        <f t="shared" si="242"/>
        <v>-1.9576186991072626E-2</v>
      </c>
      <c r="J2583">
        <v>105.500877</v>
      </c>
      <c r="K2583" s="35">
        <f t="shared" si="243"/>
        <v>-5.4568077192382264E-3</v>
      </c>
      <c r="M2583">
        <v>22.83</v>
      </c>
      <c r="N2583" s="35">
        <f t="shared" si="244"/>
        <v>-3.5041611914147308E-3</v>
      </c>
      <c r="P2583">
        <v>159.889725</v>
      </c>
      <c r="Q2583" s="35">
        <f t="shared" si="245"/>
        <v>1.9747516608712594E-2</v>
      </c>
    </row>
    <row r="2584" spans="1:17" x14ac:dyDescent="0.4">
      <c r="A2584" s="87">
        <v>44294</v>
      </c>
      <c r="B2584">
        <v>132.952057</v>
      </c>
      <c r="C2584" s="31">
        <f t="shared" si="240"/>
        <v>1.3240449525350338E-2</v>
      </c>
      <c r="D2584">
        <v>4097.17</v>
      </c>
      <c r="E2584" s="31">
        <f t="shared" si="241"/>
        <v>7.7199628035937266E-3</v>
      </c>
      <c r="G2584">
        <v>42.57</v>
      </c>
      <c r="H2584" s="35">
        <f t="shared" si="242"/>
        <v>1.4094385717641517E-2</v>
      </c>
      <c r="J2584">
        <v>104.925179</v>
      </c>
      <c r="K2584" s="35">
        <f t="shared" si="243"/>
        <v>1.9298094311566528E-2</v>
      </c>
      <c r="M2584">
        <v>22.75</v>
      </c>
      <c r="N2584" s="35">
        <f t="shared" si="244"/>
        <v>1.098901098901099E-2</v>
      </c>
      <c r="P2584">
        <v>163.04714999999999</v>
      </c>
      <c r="Q2584" s="35">
        <f t="shared" si="245"/>
        <v>1.2748165177986871E-2</v>
      </c>
    </row>
    <row r="2585" spans="1:17" x14ac:dyDescent="0.4">
      <c r="A2585" s="87">
        <v>44295</v>
      </c>
      <c r="B2585">
        <v>134.712402</v>
      </c>
      <c r="C2585" s="31">
        <f t="shared" si="240"/>
        <v>8.7855162734014076E-3</v>
      </c>
      <c r="D2585">
        <v>4128.8</v>
      </c>
      <c r="E2585" s="31">
        <f t="shared" si="241"/>
        <v>-1.9618291028880065E-4</v>
      </c>
      <c r="G2585">
        <v>43.169998</v>
      </c>
      <c r="H2585" s="35">
        <f t="shared" si="242"/>
        <v>2.1542739010550795E-2</v>
      </c>
      <c r="J2585">
        <v>106.950035</v>
      </c>
      <c r="K2585" s="35">
        <f t="shared" si="243"/>
        <v>-9.2807543260738264E-3</v>
      </c>
      <c r="M2585">
        <v>23</v>
      </c>
      <c r="N2585" s="35">
        <f t="shared" si="244"/>
        <v>-8.6956521739128584E-4</v>
      </c>
      <c r="P2585">
        <v>165.12570199999999</v>
      </c>
      <c r="Q2585" s="35">
        <f t="shared" si="245"/>
        <v>1.1328836016091647E-2</v>
      </c>
    </row>
    <row r="2586" spans="1:17" x14ac:dyDescent="0.4">
      <c r="A2586" s="87">
        <v>44298</v>
      </c>
      <c r="B2586">
        <v>135.89591999999999</v>
      </c>
      <c r="C2586" s="31">
        <f t="shared" si="240"/>
        <v>-2.2687325712206757E-2</v>
      </c>
      <c r="D2586">
        <v>4127.99</v>
      </c>
      <c r="E2586" s="31">
        <f t="shared" si="241"/>
        <v>3.2945816244710777E-3</v>
      </c>
      <c r="G2586">
        <v>44.099997999999999</v>
      </c>
      <c r="H2586" s="35">
        <f t="shared" si="242"/>
        <v>-6.3491612856762282E-3</v>
      </c>
      <c r="J2586">
        <v>105.957458</v>
      </c>
      <c r="K2586" s="35">
        <f t="shared" si="243"/>
        <v>-3.0913538903509477E-3</v>
      </c>
      <c r="M2586">
        <v>22.98</v>
      </c>
      <c r="N2586" s="35">
        <f t="shared" si="244"/>
        <v>-3.0026066144473465E-2</v>
      </c>
      <c r="P2586">
        <v>166.99638400000001</v>
      </c>
      <c r="Q2586" s="35">
        <f t="shared" si="245"/>
        <v>-2.7264482565083851E-3</v>
      </c>
    </row>
    <row r="2587" spans="1:17" x14ac:dyDescent="0.4">
      <c r="A2587" s="87">
        <v>44299</v>
      </c>
      <c r="B2587">
        <v>132.812805</v>
      </c>
      <c r="C2587" s="31">
        <f t="shared" si="240"/>
        <v>-9.5852278701591027E-3</v>
      </c>
      <c r="D2587">
        <v>4141.59</v>
      </c>
      <c r="E2587" s="31">
        <f t="shared" si="241"/>
        <v>-4.0878020277237224E-3</v>
      </c>
      <c r="G2587">
        <v>43.82</v>
      </c>
      <c r="H2587" s="35">
        <f t="shared" si="242"/>
        <v>1.5746188954815218E-2</v>
      </c>
      <c r="J2587">
        <v>105.62990600000001</v>
      </c>
      <c r="K2587" s="35">
        <f t="shared" si="243"/>
        <v>1.3625298502111707E-2</v>
      </c>
      <c r="M2587">
        <v>22.290001</v>
      </c>
      <c r="N2587" s="35">
        <f t="shared" si="244"/>
        <v>-5.8322563556636913E-3</v>
      </c>
      <c r="P2587">
        <v>166.541077</v>
      </c>
      <c r="Q2587" s="35">
        <f t="shared" si="245"/>
        <v>-1.3431569197790162E-2</v>
      </c>
    </row>
    <row r="2588" spans="1:17" x14ac:dyDescent="0.4">
      <c r="A2588" s="87">
        <v>44300</v>
      </c>
      <c r="B2588">
        <v>131.53976399999999</v>
      </c>
      <c r="C2588" s="31">
        <f t="shared" si="240"/>
        <v>1.0660989174345785E-2</v>
      </c>
      <c r="D2588">
        <v>4124.66</v>
      </c>
      <c r="E2588" s="31">
        <f t="shared" si="241"/>
        <v>1.1094247768300956E-2</v>
      </c>
      <c r="G2588">
        <v>44.509998000000003</v>
      </c>
      <c r="H2588" s="35">
        <f t="shared" si="242"/>
        <v>-5.6167155972462633E-3</v>
      </c>
      <c r="J2588">
        <v>107.06914500000001</v>
      </c>
      <c r="K2588" s="35">
        <f t="shared" si="243"/>
        <v>7.7872201183636861E-3</v>
      </c>
      <c r="M2588">
        <v>22.16</v>
      </c>
      <c r="N2588" s="35">
        <f t="shared" si="244"/>
        <v>-6.7689530685919935E-3</v>
      </c>
      <c r="P2588">
        <v>164.304169</v>
      </c>
      <c r="Q2588" s="35">
        <f t="shared" si="245"/>
        <v>3.9156401442255028E-3</v>
      </c>
    </row>
    <row r="2589" spans="1:17" x14ac:dyDescent="0.4">
      <c r="A2589" s="87">
        <v>44301</v>
      </c>
      <c r="B2589">
        <v>132.94210799999999</v>
      </c>
      <c r="C2589" s="31">
        <f t="shared" si="240"/>
        <v>4.7879562734180212E-3</v>
      </c>
      <c r="D2589">
        <v>4170.42</v>
      </c>
      <c r="E2589" s="31">
        <f t="shared" si="241"/>
        <v>3.6087492386858355E-3</v>
      </c>
      <c r="G2589">
        <v>44.259998000000003</v>
      </c>
      <c r="H2589" s="35">
        <f t="shared" si="242"/>
        <v>1.2652553667083247E-2</v>
      </c>
      <c r="J2589">
        <v>107.902916</v>
      </c>
      <c r="K2589" s="35">
        <f t="shared" si="243"/>
        <v>1.8857460719597201E-2</v>
      </c>
      <c r="M2589">
        <v>22.01</v>
      </c>
      <c r="N2589" s="35">
        <f t="shared" si="244"/>
        <v>1.8173103134937808E-3</v>
      </c>
      <c r="P2589">
        <v>164.94752500000001</v>
      </c>
      <c r="Q2589" s="35">
        <f t="shared" si="245"/>
        <v>1.5001861955793597E-3</v>
      </c>
    </row>
    <row r="2590" spans="1:17" x14ac:dyDescent="0.4">
      <c r="A2590" s="87">
        <v>44302</v>
      </c>
      <c r="B2590">
        <v>133.57862900000001</v>
      </c>
      <c r="C2590" s="31">
        <f t="shared" si="240"/>
        <v>-1.2955141200019471E-2</v>
      </c>
      <c r="D2590">
        <v>4185.47</v>
      </c>
      <c r="E2590" s="31">
        <f t="shared" si="241"/>
        <v>-5.3064530387268421E-3</v>
      </c>
      <c r="G2590">
        <v>44.82</v>
      </c>
      <c r="H2590" s="35">
        <f t="shared" si="242"/>
        <v>-1.8741633199464602E-2</v>
      </c>
      <c r="J2590">
        <v>109.937691</v>
      </c>
      <c r="K2590" s="35">
        <f t="shared" si="243"/>
        <v>2.0765034986954299E-3</v>
      </c>
      <c r="M2590">
        <v>22.049999</v>
      </c>
      <c r="N2590" s="35">
        <f t="shared" si="244"/>
        <v>-1.6326440649725243E-2</v>
      </c>
      <c r="P2590">
        <v>165.19497699999999</v>
      </c>
      <c r="Q2590" s="35">
        <f t="shared" si="245"/>
        <v>2.9954905953349145E-4</v>
      </c>
    </row>
    <row r="2591" spans="1:17" x14ac:dyDescent="0.4">
      <c r="A2591" s="87">
        <v>44305</v>
      </c>
      <c r="B2591">
        <v>131.84809899999999</v>
      </c>
      <c r="C2591" s="31">
        <f t="shared" si="240"/>
        <v>-4.1185789110239533E-2</v>
      </c>
      <c r="D2591">
        <v>4163.26</v>
      </c>
      <c r="E2591" s="31">
        <f t="shared" si="241"/>
        <v>-6.8023616108531812E-3</v>
      </c>
      <c r="G2591">
        <v>43.98</v>
      </c>
      <c r="H2591" s="35">
        <f t="shared" si="242"/>
        <v>-1.136880400181901E-2</v>
      </c>
      <c r="J2591">
        <v>110.165977</v>
      </c>
      <c r="K2591" s="35">
        <f t="shared" si="243"/>
        <v>-1.9911728282498705E-2</v>
      </c>
      <c r="M2591">
        <v>21.690000999999999</v>
      </c>
      <c r="N2591" s="35">
        <f t="shared" si="244"/>
        <v>-2.1207975048041647E-2</v>
      </c>
      <c r="P2591">
        <v>165.244461</v>
      </c>
      <c r="Q2591" s="35">
        <f t="shared" si="245"/>
        <v>-2.419880204032979E-2</v>
      </c>
    </row>
    <row r="2592" spans="1:17" x14ac:dyDescent="0.4">
      <c r="A2592" s="87">
        <v>44306</v>
      </c>
      <c r="B2592">
        <v>126.41783100000001</v>
      </c>
      <c r="C2592" s="31">
        <f t="shared" si="240"/>
        <v>2.1949403640693539E-2</v>
      </c>
      <c r="D2592">
        <v>4134.9399999999996</v>
      </c>
      <c r="E2592" s="31">
        <f t="shared" si="241"/>
        <v>9.3060600637495296E-3</v>
      </c>
      <c r="G2592">
        <v>43.48</v>
      </c>
      <c r="H2592" s="35">
        <f t="shared" si="242"/>
        <v>1.5869319227230977E-2</v>
      </c>
      <c r="J2592">
        <v>107.972382</v>
      </c>
      <c r="K2592" s="35">
        <f t="shared" si="243"/>
        <v>1.8661605520567295E-2</v>
      </c>
      <c r="M2592">
        <v>21.23</v>
      </c>
      <c r="N2592" s="35">
        <f t="shared" si="244"/>
        <v>5.3697644842204337E-2</v>
      </c>
      <c r="P2592">
        <v>161.245743</v>
      </c>
      <c r="Q2592" s="35">
        <f t="shared" si="245"/>
        <v>8.9005760604793302E-3</v>
      </c>
    </row>
    <row r="2593" spans="1:17" x14ac:dyDescent="0.4">
      <c r="A2593" s="87">
        <v>44307</v>
      </c>
      <c r="B2593">
        <v>129.19262699999999</v>
      </c>
      <c r="C2593" s="31">
        <f t="shared" si="240"/>
        <v>-5.5426073192240974E-3</v>
      </c>
      <c r="D2593">
        <v>4173.42</v>
      </c>
      <c r="E2593" s="31">
        <f t="shared" si="241"/>
        <v>-9.2106713438859511E-3</v>
      </c>
      <c r="G2593">
        <v>44.169998</v>
      </c>
      <c r="H2593" s="35">
        <f t="shared" si="242"/>
        <v>7.6975326102573837E-3</v>
      </c>
      <c r="J2593">
        <v>109.98732</v>
      </c>
      <c r="K2593" s="35">
        <f t="shared" si="243"/>
        <v>9.7464234968176605E-3</v>
      </c>
      <c r="M2593">
        <v>22.370000999999998</v>
      </c>
      <c r="N2593" s="35">
        <f t="shared" si="244"/>
        <v>1.3857800006356785E-2</v>
      </c>
      <c r="P2593">
        <v>162.68092300000001</v>
      </c>
      <c r="Q2593" s="35">
        <f t="shared" si="245"/>
        <v>-1.4054456772414589E-2</v>
      </c>
    </row>
    <row r="2594" spans="1:17" x14ac:dyDescent="0.4">
      <c r="A2594" s="87">
        <v>44308</v>
      </c>
      <c r="B2594">
        <v>128.476563</v>
      </c>
      <c r="C2594" s="31">
        <f t="shared" si="240"/>
        <v>7.8184376710016303E-3</v>
      </c>
      <c r="D2594">
        <v>4134.9799999999996</v>
      </c>
      <c r="E2594" s="31">
        <f t="shared" si="241"/>
        <v>1.0928710658818305E-2</v>
      </c>
      <c r="G2594">
        <v>44.509998000000003</v>
      </c>
      <c r="H2594" s="35">
        <f t="shared" si="242"/>
        <v>0.16603020292204904</v>
      </c>
      <c r="J2594">
        <v>111.059303</v>
      </c>
      <c r="K2594" s="35">
        <f t="shared" si="243"/>
        <v>1.4299675552618903E-2</v>
      </c>
      <c r="M2594">
        <v>22.68</v>
      </c>
      <c r="N2594" s="35">
        <f t="shared" si="244"/>
        <v>1.5432142857142809E-2</v>
      </c>
      <c r="P2594">
        <v>160.394531</v>
      </c>
      <c r="Q2594" s="35">
        <f t="shared" si="245"/>
        <v>-4.2579569000391771E-3</v>
      </c>
    </row>
    <row r="2595" spans="1:17" x14ac:dyDescent="0.4">
      <c r="A2595" s="87">
        <v>44309</v>
      </c>
      <c r="B2595">
        <v>129.48104900000001</v>
      </c>
      <c r="C2595" s="31">
        <f t="shared" si="240"/>
        <v>1.0830372558998829E-2</v>
      </c>
      <c r="D2595">
        <v>4180.17</v>
      </c>
      <c r="E2595" s="31">
        <f t="shared" si="241"/>
        <v>1.7822241679165724E-3</v>
      </c>
      <c r="G2595">
        <v>51.900002000000001</v>
      </c>
      <c r="H2595" s="35">
        <f t="shared" si="242"/>
        <v>-6.0693677815272545E-2</v>
      </c>
      <c r="J2595">
        <v>112.647415</v>
      </c>
      <c r="K2595" s="35">
        <f t="shared" si="243"/>
        <v>-1.6741573697008412E-2</v>
      </c>
      <c r="M2595">
        <v>23.030000999999999</v>
      </c>
      <c r="N2595" s="35">
        <f t="shared" si="244"/>
        <v>2.1276551399194512E-2</v>
      </c>
      <c r="P2595">
        <v>159.711578</v>
      </c>
      <c r="Q2595" s="35">
        <f t="shared" si="245"/>
        <v>-7.99446737668583E-3</v>
      </c>
    </row>
    <row r="2596" spans="1:17" x14ac:dyDescent="0.4">
      <c r="A2596" s="87">
        <v>44312</v>
      </c>
      <c r="B2596">
        <v>130.883377</v>
      </c>
      <c r="C2596" s="31">
        <f t="shared" si="240"/>
        <v>3.8754577672611059E-3</v>
      </c>
      <c r="D2596">
        <v>4187.62</v>
      </c>
      <c r="E2596" s="31">
        <f t="shared" si="241"/>
        <v>-2.1491921425526581E-4</v>
      </c>
      <c r="G2596">
        <v>48.75</v>
      </c>
      <c r="H2596" s="35">
        <f t="shared" si="242"/>
        <v>1.189747692307693E-2</v>
      </c>
      <c r="J2596">
        <v>110.76152</v>
      </c>
      <c r="K2596" s="35">
        <f t="shared" si="243"/>
        <v>1.5951252745538332E-2</v>
      </c>
      <c r="M2596">
        <v>23.52</v>
      </c>
      <c r="N2596" s="35">
        <f t="shared" si="244"/>
        <v>2.8486437074829899E-2</v>
      </c>
      <c r="P2596">
        <v>158.43476899999999</v>
      </c>
      <c r="Q2596" s="35">
        <f t="shared" si="245"/>
        <v>-4.3107204580832142E-3</v>
      </c>
    </row>
    <row r="2597" spans="1:17" x14ac:dyDescent="0.4">
      <c r="A2597" s="87">
        <v>44313</v>
      </c>
      <c r="B2597">
        <v>131.39061000000001</v>
      </c>
      <c r="C2597" s="31">
        <f t="shared" si="240"/>
        <v>-1.0597256531497972E-2</v>
      </c>
      <c r="D2597">
        <v>4186.72</v>
      </c>
      <c r="E2597" s="31">
        <f t="shared" si="241"/>
        <v>-8.455306301830462E-4</v>
      </c>
      <c r="G2597">
        <v>49.330002</v>
      </c>
      <c r="H2597" s="35">
        <f t="shared" si="242"/>
        <v>-9.5276906739230095E-3</v>
      </c>
      <c r="J2597">
        <v>112.528305</v>
      </c>
      <c r="K2597" s="35">
        <f t="shared" si="243"/>
        <v>-5.909837529322089E-3</v>
      </c>
      <c r="M2597">
        <v>24.190000999999999</v>
      </c>
      <c r="N2597" s="35">
        <f t="shared" si="244"/>
        <v>-6.6143031577386106E-3</v>
      </c>
      <c r="P2597">
        <v>157.751801</v>
      </c>
      <c r="Q2597" s="35">
        <f t="shared" si="245"/>
        <v>-1.1607480791930799E-2</v>
      </c>
    </row>
    <row r="2598" spans="1:17" x14ac:dyDescent="0.4">
      <c r="A2598" s="87">
        <v>44314</v>
      </c>
      <c r="B2598">
        <v>129.99823000000001</v>
      </c>
      <c r="C2598" s="31">
        <f t="shared" si="240"/>
        <v>1.9508742542109991E-2</v>
      </c>
      <c r="D2598">
        <v>4183.18</v>
      </c>
      <c r="E2598" s="31">
        <f t="shared" si="241"/>
        <v>6.7627976802336889E-3</v>
      </c>
      <c r="G2598">
        <v>48.860000999999997</v>
      </c>
      <c r="H2598" s="35">
        <f t="shared" si="242"/>
        <v>2.0466229626152992E-3</v>
      </c>
      <c r="J2598">
        <v>111.863281</v>
      </c>
      <c r="K2598" s="35">
        <f t="shared" si="243"/>
        <v>6.2112338721765767E-3</v>
      </c>
      <c r="M2598">
        <v>24.030000999999999</v>
      </c>
      <c r="N2598" s="35">
        <f t="shared" si="244"/>
        <v>1.5813524102641592E-2</v>
      </c>
      <c r="P2598">
        <v>155.92070000000001</v>
      </c>
      <c r="Q2598" s="35">
        <f t="shared" si="245"/>
        <v>6.5383877830203687E-3</v>
      </c>
    </row>
    <row r="2599" spans="1:17" x14ac:dyDescent="0.4">
      <c r="A2599" s="87">
        <v>44315</v>
      </c>
      <c r="B2599">
        <v>132.53433200000001</v>
      </c>
      <c r="C2599" s="31">
        <f t="shared" si="240"/>
        <v>-4.8025669303558239E-3</v>
      </c>
      <c r="D2599">
        <v>4211.47</v>
      </c>
      <c r="E2599" s="31">
        <f t="shared" si="241"/>
        <v>-7.1946375018699365E-3</v>
      </c>
      <c r="G2599">
        <v>48.959999000000003</v>
      </c>
      <c r="H2599" s="35">
        <f t="shared" si="242"/>
        <v>-9.5996121241752157E-3</v>
      </c>
      <c r="J2599">
        <v>112.55809000000001</v>
      </c>
      <c r="K2599" s="35">
        <f t="shared" si="243"/>
        <v>-3.8712508359017211E-2</v>
      </c>
      <c r="M2599">
        <v>24.41</v>
      </c>
      <c r="N2599" s="35">
        <f t="shared" si="244"/>
        <v>-4.0967226546496883E-3</v>
      </c>
      <c r="P2599">
        <v>156.94016999999999</v>
      </c>
      <c r="Q2599" s="35">
        <f t="shared" si="245"/>
        <v>-2.3776519421382081E-2</v>
      </c>
    </row>
    <row r="2600" spans="1:17" x14ac:dyDescent="0.4">
      <c r="A2600" s="87">
        <v>44316</v>
      </c>
      <c r="B2600">
        <v>131.89782700000001</v>
      </c>
      <c r="C2600" s="31">
        <f t="shared" si="240"/>
        <v>3.0916051406971561E-3</v>
      </c>
      <c r="D2600">
        <v>4181.17</v>
      </c>
      <c r="E2600" s="31">
        <f t="shared" si="241"/>
        <v>2.7480346410214801E-3</v>
      </c>
      <c r="G2600">
        <v>48.490001999999997</v>
      </c>
      <c r="H2600" s="35">
        <f t="shared" si="242"/>
        <v>4.7432252116633555E-3</v>
      </c>
      <c r="J2600">
        <v>108.200684</v>
      </c>
      <c r="K2600" s="35">
        <f t="shared" si="243"/>
        <v>6.6966120103271083E-3</v>
      </c>
      <c r="M2600">
        <v>24.309999000000001</v>
      </c>
      <c r="N2600" s="35">
        <f t="shared" si="244"/>
        <v>-5.7589060369767821E-3</v>
      </c>
      <c r="P2600">
        <v>153.20867899999999</v>
      </c>
      <c r="Q2600" s="35">
        <f t="shared" si="245"/>
        <v>2.0091759945270557E-2</v>
      </c>
    </row>
    <row r="2601" spans="1:17" x14ac:dyDescent="0.4">
      <c r="A2601" s="87">
        <v>44319</v>
      </c>
      <c r="B2601">
        <v>132.30560299999999</v>
      </c>
      <c r="C2601" s="31">
        <f t="shared" si="240"/>
        <v>-1.1125296031491516E-2</v>
      </c>
      <c r="D2601">
        <v>4192.66</v>
      </c>
      <c r="E2601" s="31">
        <f t="shared" si="241"/>
        <v>-6.6783378571121915E-3</v>
      </c>
      <c r="G2601">
        <v>48.720001000000003</v>
      </c>
      <c r="H2601" s="35">
        <f t="shared" si="242"/>
        <v>2.8735631594094886E-3</v>
      </c>
      <c r="J2601">
        <v>108.925262</v>
      </c>
      <c r="K2601" s="35">
        <f t="shared" si="243"/>
        <v>-1.2757463002475997E-2</v>
      </c>
      <c r="M2601">
        <v>24.17</v>
      </c>
      <c r="N2601" s="35">
        <f t="shared" si="244"/>
        <v>-1.1998386429458012E-2</v>
      </c>
      <c r="P2601">
        <v>156.286911</v>
      </c>
      <c r="Q2601" s="35">
        <f t="shared" si="245"/>
        <v>-2.8245673113342244E-2</v>
      </c>
    </row>
    <row r="2602" spans="1:17" x14ac:dyDescent="0.4">
      <c r="A2602" s="87">
        <v>44320</v>
      </c>
      <c r="B2602">
        <v>130.833664</v>
      </c>
      <c r="C2602" s="31">
        <f t="shared" si="240"/>
        <v>5.0170803135193981E-3</v>
      </c>
      <c r="D2602">
        <v>4164.66</v>
      </c>
      <c r="E2602" s="31">
        <f t="shared" si="241"/>
        <v>7.0353882429785174E-4</v>
      </c>
      <c r="G2602">
        <v>48.860000999999997</v>
      </c>
      <c r="H2602" s="35">
        <f t="shared" si="242"/>
        <v>1.2279369376190302E-3</v>
      </c>
      <c r="J2602">
        <v>107.535652</v>
      </c>
      <c r="K2602" s="35">
        <f t="shared" si="243"/>
        <v>-1.2552971734434613E-2</v>
      </c>
      <c r="M2602">
        <v>23.879999000000002</v>
      </c>
      <c r="N2602" s="35">
        <f t="shared" si="244"/>
        <v>6.9095564032477436E-2</v>
      </c>
      <c r="P2602">
        <v>151.87248199999999</v>
      </c>
      <c r="Q2602" s="35">
        <f t="shared" si="245"/>
        <v>2.2354010122781823E-2</v>
      </c>
    </row>
    <row r="2603" spans="1:17" x14ac:dyDescent="0.4">
      <c r="A2603" s="87">
        <v>44321</v>
      </c>
      <c r="B2603">
        <v>131.49006700000001</v>
      </c>
      <c r="C2603" s="31">
        <f t="shared" si="240"/>
        <v>9.6815297842991425E-3</v>
      </c>
      <c r="D2603">
        <v>4167.59</v>
      </c>
      <c r="E2603" s="31">
        <f t="shared" si="241"/>
        <v>8.1653905494541799E-3</v>
      </c>
      <c r="G2603">
        <v>48.919998</v>
      </c>
      <c r="H2603" s="35">
        <f t="shared" si="242"/>
        <v>5.3148407732968445E-3</v>
      </c>
      <c r="J2603">
        <v>106.18576</v>
      </c>
      <c r="K2603" s="35">
        <f t="shared" si="243"/>
        <v>5.1411225007947977E-3</v>
      </c>
      <c r="M2603">
        <v>25.530000999999999</v>
      </c>
      <c r="N2603" s="35">
        <f t="shared" si="244"/>
        <v>-3.2510770367772349E-2</v>
      </c>
      <c r="P2603">
        <v>155.26744099999999</v>
      </c>
      <c r="Q2603" s="35">
        <f t="shared" si="245"/>
        <v>6.3109753963164388E-3</v>
      </c>
    </row>
    <row r="2604" spans="1:17" x14ac:dyDescent="0.4">
      <c r="A2604" s="87">
        <v>44322</v>
      </c>
      <c r="B2604">
        <v>132.763092</v>
      </c>
      <c r="C2604" s="31">
        <f t="shared" si="240"/>
        <v>3.2361878103893425E-2</v>
      </c>
      <c r="D2604">
        <v>4201.62</v>
      </c>
      <c r="E2604" s="31">
        <f t="shared" si="241"/>
        <v>7.3733464711231555E-3</v>
      </c>
      <c r="G2604">
        <v>49.18</v>
      </c>
      <c r="H2604" s="35">
        <f t="shared" si="242"/>
        <v>8.336722244815041E-3</v>
      </c>
      <c r="J2604">
        <v>106.731674</v>
      </c>
      <c r="K2604" s="35">
        <f t="shared" si="243"/>
        <v>6.3237272939240278E-3</v>
      </c>
      <c r="M2604">
        <v>24.700001</v>
      </c>
      <c r="N2604" s="35">
        <f t="shared" si="244"/>
        <v>-9.3118214853513126E-3</v>
      </c>
      <c r="P2604">
        <v>156.24733000000001</v>
      </c>
      <c r="Q2604" s="35">
        <f t="shared" si="245"/>
        <v>7.5889968807787034E-2</v>
      </c>
    </row>
    <row r="2605" spans="1:17" x14ac:dyDescent="0.4">
      <c r="A2605" s="87">
        <v>44323</v>
      </c>
      <c r="B2605">
        <v>137.05955499999999</v>
      </c>
      <c r="C2605" s="31">
        <f t="shared" si="240"/>
        <v>-1.0231413636210862E-2</v>
      </c>
      <c r="D2605">
        <v>4232.6000000000004</v>
      </c>
      <c r="E2605" s="31">
        <f t="shared" si="241"/>
        <v>-1.0435666020885524E-2</v>
      </c>
      <c r="G2605">
        <v>49.59</v>
      </c>
      <c r="H2605" s="35">
        <f t="shared" si="242"/>
        <v>7.6628554143980641E-3</v>
      </c>
      <c r="J2605">
        <v>107.406616</v>
      </c>
      <c r="K2605" s="35">
        <f t="shared" si="243"/>
        <v>-1.6911490815426124E-2</v>
      </c>
      <c r="M2605">
        <v>24.469999000000001</v>
      </c>
      <c r="N2605" s="35">
        <f t="shared" si="244"/>
        <v>-5.2308870139308246E-2</v>
      </c>
      <c r="P2605">
        <v>168.10493500000001</v>
      </c>
      <c r="Q2605" s="35">
        <f t="shared" si="245"/>
        <v>1.8959098375071488E-2</v>
      </c>
    </row>
    <row r="2606" spans="1:17" x14ac:dyDescent="0.4">
      <c r="A2606" s="87">
        <v>44326</v>
      </c>
      <c r="B2606">
        <v>135.657242</v>
      </c>
      <c r="C2606" s="31">
        <f t="shared" si="240"/>
        <v>5.2785976586491798E-3</v>
      </c>
      <c r="D2606">
        <v>4188.43</v>
      </c>
      <c r="E2606" s="31">
        <f t="shared" si="241"/>
        <v>-8.6738945141735507E-3</v>
      </c>
      <c r="G2606">
        <v>49.970001000000003</v>
      </c>
      <c r="H2606" s="35">
        <f t="shared" si="242"/>
        <v>-1.7410505955363181E-2</v>
      </c>
      <c r="J2606">
        <v>105.59021</v>
      </c>
      <c r="K2606" s="35">
        <f t="shared" si="243"/>
        <v>-8.8363210945409127E-3</v>
      </c>
      <c r="M2606">
        <v>23.190000999999999</v>
      </c>
      <c r="N2606" s="35">
        <f t="shared" si="244"/>
        <v>-6.4683050250838106E-3</v>
      </c>
      <c r="P2606">
        <v>171.29205300000001</v>
      </c>
      <c r="Q2606" s="35">
        <f t="shared" si="245"/>
        <v>5.4894140360381861E-3</v>
      </c>
    </row>
    <row r="2607" spans="1:17" x14ac:dyDescent="0.4">
      <c r="A2607" s="87">
        <v>44327</v>
      </c>
      <c r="B2607">
        <v>136.373322</v>
      </c>
      <c r="C2607" s="31">
        <f t="shared" si="240"/>
        <v>-2.7202439198481962E-2</v>
      </c>
      <c r="D2607">
        <v>4152.1000000000004</v>
      </c>
      <c r="E2607" s="31">
        <f t="shared" si="241"/>
        <v>-2.1449387057151898E-2</v>
      </c>
      <c r="G2607">
        <v>49.099997999999999</v>
      </c>
      <c r="H2607" s="35">
        <f t="shared" si="242"/>
        <v>-4.8268800336814729E-2</v>
      </c>
      <c r="J2607">
        <v>104.65718099999999</v>
      </c>
      <c r="K2607" s="35">
        <f t="shared" si="243"/>
        <v>-2.072640385756222E-2</v>
      </c>
      <c r="M2607">
        <v>23.040001</v>
      </c>
      <c r="N2607" s="35">
        <f t="shared" si="244"/>
        <v>-4.3836803652916576E-2</v>
      </c>
      <c r="P2607">
        <v>172.23234600000001</v>
      </c>
      <c r="Q2607" s="35">
        <f t="shared" si="245"/>
        <v>-1.4941444274352463E-3</v>
      </c>
    </row>
    <row r="2608" spans="1:17" x14ac:dyDescent="0.4">
      <c r="A2608" s="87">
        <v>44328</v>
      </c>
      <c r="B2608">
        <v>132.663635</v>
      </c>
      <c r="C2608" s="31">
        <f t="shared" si="240"/>
        <v>1.6492537687513051E-3</v>
      </c>
      <c r="D2608">
        <v>4063.04</v>
      </c>
      <c r="E2608" s="31">
        <f t="shared" si="241"/>
        <v>1.2173151138064119E-2</v>
      </c>
      <c r="G2608">
        <v>46.73</v>
      </c>
      <c r="H2608" s="35">
        <f t="shared" si="242"/>
        <v>1.6049646907768032E-2</v>
      </c>
      <c r="J2608">
        <v>102.48801400000001</v>
      </c>
      <c r="K2608" s="35">
        <f t="shared" si="243"/>
        <v>6.4078810230432746E-3</v>
      </c>
      <c r="M2608">
        <v>22.030000999999999</v>
      </c>
      <c r="N2608" s="35">
        <f t="shared" si="244"/>
        <v>4.5392644330799459E-4</v>
      </c>
      <c r="P2608">
        <v>171.97500600000001</v>
      </c>
      <c r="Q2608" s="35">
        <f t="shared" si="245"/>
        <v>9.681598731852821E-3</v>
      </c>
    </row>
    <row r="2609" spans="1:17" x14ac:dyDescent="0.4">
      <c r="A2609" s="87">
        <v>44329</v>
      </c>
      <c r="B2609">
        <v>132.882431</v>
      </c>
      <c r="C2609" s="31">
        <f t="shared" si="240"/>
        <v>1.7364018573681968E-2</v>
      </c>
      <c r="D2609">
        <v>4112.5</v>
      </c>
      <c r="E2609" s="31">
        <f t="shared" si="241"/>
        <v>1.4917933130699177E-2</v>
      </c>
      <c r="G2609">
        <v>47.48</v>
      </c>
      <c r="H2609" s="35">
        <f t="shared" si="242"/>
        <v>2.1482729570345475E-2</v>
      </c>
      <c r="J2609">
        <v>103.144745</v>
      </c>
      <c r="K2609" s="35">
        <f t="shared" si="243"/>
        <v>2.0258530863593714E-2</v>
      </c>
      <c r="M2609">
        <v>22.040001</v>
      </c>
      <c r="N2609" s="35">
        <f t="shared" si="244"/>
        <v>3.35753160809747E-2</v>
      </c>
      <c r="P2609">
        <v>173.63999899999999</v>
      </c>
      <c r="Q2609" s="35">
        <f t="shared" si="245"/>
        <v>1.5031104670762014E-2</v>
      </c>
    </row>
    <row r="2610" spans="1:17" x14ac:dyDescent="0.4">
      <c r="A2610" s="87">
        <v>44330</v>
      </c>
      <c r="B2610">
        <v>135.18980400000001</v>
      </c>
      <c r="C2610" s="31">
        <f t="shared" si="240"/>
        <v>3.5312352401960217E-3</v>
      </c>
      <c r="D2610">
        <v>4173.8500000000004</v>
      </c>
      <c r="E2610" s="31">
        <f t="shared" si="241"/>
        <v>-2.5300382141189549E-3</v>
      </c>
      <c r="G2610">
        <v>48.5</v>
      </c>
      <c r="H2610" s="35">
        <f t="shared" si="242"/>
        <v>1.4020618556701026E-2</v>
      </c>
      <c r="J2610">
        <v>105.234306</v>
      </c>
      <c r="K2610" s="35">
        <f t="shared" si="243"/>
        <v>1.1346109889297776E-3</v>
      </c>
      <c r="M2610">
        <v>22.780000999999999</v>
      </c>
      <c r="N2610" s="35">
        <f t="shared" si="244"/>
        <v>1.7559217842001023E-2</v>
      </c>
      <c r="P2610">
        <v>176.25</v>
      </c>
      <c r="Q2610" s="35">
        <f t="shared" si="245"/>
        <v>3.0014144680851118E-2</v>
      </c>
    </row>
    <row r="2611" spans="1:17" x14ac:dyDescent="0.4">
      <c r="A2611" s="87">
        <v>44333</v>
      </c>
      <c r="B2611">
        <v>135.667191</v>
      </c>
      <c r="C2611" s="31">
        <f t="shared" si="240"/>
        <v>-6.2313002411909461E-3</v>
      </c>
      <c r="D2611">
        <v>4163.29</v>
      </c>
      <c r="E2611" s="31">
        <f t="shared" si="241"/>
        <v>-8.5173024218827033E-3</v>
      </c>
      <c r="G2611">
        <v>49.18</v>
      </c>
      <c r="H2611" s="35">
        <f t="shared" si="242"/>
        <v>-2.5010146400975996E-2</v>
      </c>
      <c r="J2611">
        <v>105.353706</v>
      </c>
      <c r="K2611" s="35">
        <f t="shared" si="243"/>
        <v>-1.2655805387614962E-2</v>
      </c>
      <c r="M2611">
        <v>23.18</v>
      </c>
      <c r="N2611" s="35">
        <f t="shared" si="244"/>
        <v>-2.2864538395168298E-2</v>
      </c>
      <c r="P2611">
        <v>181.53999300000001</v>
      </c>
      <c r="Q2611" s="35">
        <f t="shared" si="245"/>
        <v>-1.34404929717057E-2</v>
      </c>
    </row>
    <row r="2612" spans="1:17" x14ac:dyDescent="0.4">
      <c r="A2612" s="87">
        <v>44334</v>
      </c>
      <c r="B2612">
        <v>134.821808</v>
      </c>
      <c r="C2612" s="31">
        <f t="shared" si="240"/>
        <v>-1.9179619665091668E-2</v>
      </c>
      <c r="D2612">
        <v>4127.83</v>
      </c>
      <c r="E2612" s="31">
        <f t="shared" si="241"/>
        <v>-2.9434351705374582E-3</v>
      </c>
      <c r="G2612">
        <v>47.950001</v>
      </c>
      <c r="H2612" s="35">
        <f t="shared" si="242"/>
        <v>-2.690304427730885E-2</v>
      </c>
      <c r="J2612">
        <v>104.02037</v>
      </c>
      <c r="K2612" s="35">
        <f t="shared" si="243"/>
        <v>-1.3870302518631748E-2</v>
      </c>
      <c r="M2612">
        <v>22.65</v>
      </c>
      <c r="N2612" s="35">
        <f t="shared" si="244"/>
        <v>-3.2229580573951297E-2</v>
      </c>
      <c r="P2612">
        <v>179.10000600000001</v>
      </c>
      <c r="Q2612" s="35">
        <f t="shared" si="245"/>
        <v>3.4059239506668841E-3</v>
      </c>
    </row>
    <row r="2613" spans="1:17" x14ac:dyDescent="0.4">
      <c r="A2613" s="87">
        <v>44335</v>
      </c>
      <c r="B2613">
        <v>132.23597699999999</v>
      </c>
      <c r="C2613" s="31">
        <f t="shared" si="240"/>
        <v>2.3315818205813352E-3</v>
      </c>
      <c r="D2613">
        <v>4115.68</v>
      </c>
      <c r="E2613" s="31">
        <f t="shared" si="241"/>
        <v>1.0554756443649555E-2</v>
      </c>
      <c r="G2613">
        <v>46.66</v>
      </c>
      <c r="H2613" s="35">
        <f t="shared" si="242"/>
        <v>-4.7149807115301401E-3</v>
      </c>
      <c r="J2613">
        <v>102.57757599999999</v>
      </c>
      <c r="K2613" s="35">
        <f t="shared" si="243"/>
        <v>1.1639970903583553E-3</v>
      </c>
      <c r="M2613">
        <v>21.92</v>
      </c>
      <c r="N2613" s="35">
        <f t="shared" si="244"/>
        <v>-1.0492655109489185E-2</v>
      </c>
      <c r="P2613">
        <v>179.71000699999999</v>
      </c>
      <c r="Q2613" s="35">
        <f t="shared" si="245"/>
        <v>1.6248388438380178E-2</v>
      </c>
    </row>
    <row r="2614" spans="1:17" x14ac:dyDescent="0.4">
      <c r="A2614" s="87">
        <v>44336</v>
      </c>
      <c r="B2614">
        <v>132.544296</v>
      </c>
      <c r="C2614" s="31">
        <f t="shared" si="240"/>
        <v>-4.5772546862370353E-3</v>
      </c>
      <c r="D2614">
        <v>4159.12</v>
      </c>
      <c r="E2614" s="31">
        <f t="shared" si="241"/>
        <v>-7.8381965415766277E-4</v>
      </c>
      <c r="G2614">
        <v>46.439999</v>
      </c>
      <c r="H2614" s="35">
        <f t="shared" si="242"/>
        <v>-1.7226529225377398E-2</v>
      </c>
      <c r="J2614">
        <v>102.69697600000001</v>
      </c>
      <c r="K2614" s="35">
        <f t="shared" si="243"/>
        <v>-1.0464173745485989E-2</v>
      </c>
      <c r="M2614">
        <v>21.690000999999999</v>
      </c>
      <c r="N2614" s="35">
        <f t="shared" si="244"/>
        <v>-1.1065006405486032E-2</v>
      </c>
      <c r="P2614">
        <v>182.63000500000001</v>
      </c>
      <c r="Q2614" s="35">
        <f t="shared" si="245"/>
        <v>4.3803755029190559E-3</v>
      </c>
    </row>
    <row r="2615" spans="1:17" x14ac:dyDescent="0.4">
      <c r="A2615" s="87">
        <v>44337</v>
      </c>
      <c r="B2615">
        <v>131.93760700000001</v>
      </c>
      <c r="C2615" s="31">
        <f t="shared" si="240"/>
        <v>1.0553321616633341E-2</v>
      </c>
      <c r="D2615">
        <v>4155.8599999999997</v>
      </c>
      <c r="E2615" s="31">
        <f t="shared" si="241"/>
        <v>9.9113059631461397E-3</v>
      </c>
      <c r="G2615">
        <v>45.639999000000003</v>
      </c>
      <c r="H2615" s="35">
        <f t="shared" si="242"/>
        <v>2.2567901458542899E-2</v>
      </c>
      <c r="J2615">
        <v>101.622337</v>
      </c>
      <c r="K2615" s="35">
        <f t="shared" si="243"/>
        <v>-6.8536113275962957E-4</v>
      </c>
      <c r="M2615">
        <v>21.450001</v>
      </c>
      <c r="N2615" s="35">
        <f t="shared" si="244"/>
        <v>-7.4592071114588827E-3</v>
      </c>
      <c r="P2615">
        <v>183.429993</v>
      </c>
      <c r="Q2615" s="35">
        <f t="shared" si="245"/>
        <v>1.7717931221858576E-2</v>
      </c>
    </row>
    <row r="2616" spans="1:17" x14ac:dyDescent="0.4">
      <c r="A2616" s="87">
        <v>44340</v>
      </c>
      <c r="B2616">
        <v>133.32998699999999</v>
      </c>
      <c r="C2616" s="31">
        <f t="shared" si="240"/>
        <v>1.9394736759405678E-3</v>
      </c>
      <c r="D2616">
        <v>4197.05</v>
      </c>
      <c r="E2616" s="31">
        <f t="shared" si="241"/>
        <v>-2.1253022956600641E-3</v>
      </c>
      <c r="G2616">
        <v>46.669998</v>
      </c>
      <c r="H2616" s="35">
        <f t="shared" si="242"/>
        <v>-1.4998929290719121E-3</v>
      </c>
      <c r="J2616">
        <v>101.552689</v>
      </c>
      <c r="K2616" s="35">
        <f t="shared" si="243"/>
        <v>1.4697887517286286E-3</v>
      </c>
      <c r="M2616">
        <v>21.290001</v>
      </c>
      <c r="N2616" s="35">
        <f t="shared" si="244"/>
        <v>4.6969467028206979E-3</v>
      </c>
      <c r="P2616">
        <v>186.679993</v>
      </c>
      <c r="Q2616" s="35">
        <f t="shared" si="245"/>
        <v>-1.4356080461177197E-2</v>
      </c>
    </row>
    <row r="2617" spans="1:17" x14ac:dyDescent="0.4">
      <c r="A2617" s="87">
        <v>44341</v>
      </c>
      <c r="B2617">
        <v>133.58857699999999</v>
      </c>
      <c r="C2617" s="31">
        <f t="shared" si="240"/>
        <v>1.9133260173884638E-2</v>
      </c>
      <c r="D2617">
        <v>4188.13</v>
      </c>
      <c r="E2617" s="31">
        <f t="shared" si="241"/>
        <v>1.8767325751587636E-3</v>
      </c>
      <c r="G2617">
        <v>46.599997999999999</v>
      </c>
      <c r="H2617" s="35">
        <f t="shared" si="242"/>
        <v>1.7811202481167496E-2</v>
      </c>
      <c r="J2617">
        <v>101.70195</v>
      </c>
      <c r="K2617" s="35">
        <f t="shared" si="243"/>
        <v>1.4871337275244007E-2</v>
      </c>
      <c r="M2617">
        <v>21.389999</v>
      </c>
      <c r="N2617" s="35">
        <f t="shared" si="244"/>
        <v>3.6465686604286528E-2</v>
      </c>
      <c r="P2617">
        <v>184</v>
      </c>
      <c r="Q2617" s="35">
        <f t="shared" si="245"/>
        <v>-1.3043445652173871E-2</v>
      </c>
    </row>
    <row r="2618" spans="1:17" x14ac:dyDescent="0.4">
      <c r="A2618" s="87">
        <v>44342</v>
      </c>
      <c r="B2618">
        <v>136.14456200000001</v>
      </c>
      <c r="C2618" s="31">
        <f t="shared" si="240"/>
        <v>-2.4105700233551489E-3</v>
      </c>
      <c r="D2618">
        <v>4195.99</v>
      </c>
      <c r="E2618" s="31">
        <f t="shared" si="241"/>
        <v>1.1653983922746069E-3</v>
      </c>
      <c r="G2618">
        <v>47.43</v>
      </c>
      <c r="H2618" s="35">
        <f t="shared" si="242"/>
        <v>5.4817415138098367E-3</v>
      </c>
      <c r="J2618">
        <v>103.214394</v>
      </c>
      <c r="K2618" s="35">
        <f t="shared" si="243"/>
        <v>6.3626300029432474E-3</v>
      </c>
      <c r="M2618">
        <v>22.17</v>
      </c>
      <c r="N2618" s="35">
        <f t="shared" si="244"/>
        <v>3.1574244474514963E-2</v>
      </c>
      <c r="P2618">
        <v>181.60000600000001</v>
      </c>
      <c r="Q2618" s="35">
        <f t="shared" si="245"/>
        <v>3.6343005407169201E-3</v>
      </c>
    </row>
    <row r="2619" spans="1:17" x14ac:dyDescent="0.4">
      <c r="A2619" s="87">
        <v>44343</v>
      </c>
      <c r="B2619">
        <v>135.81637599999999</v>
      </c>
      <c r="C2619" s="31">
        <f t="shared" si="240"/>
        <v>1.2840277817456392E-3</v>
      </c>
      <c r="D2619">
        <v>4200.88</v>
      </c>
      <c r="E2619" s="31">
        <f t="shared" si="241"/>
        <v>7.6888651901495957E-4</v>
      </c>
      <c r="G2619">
        <v>47.689999</v>
      </c>
      <c r="H2619" s="35">
        <f t="shared" si="242"/>
        <v>-3.9840428598037977E-3</v>
      </c>
      <c r="J2619">
        <v>103.871109</v>
      </c>
      <c r="K2619" s="35">
        <f t="shared" si="243"/>
        <v>-1.5901832722321287E-2</v>
      </c>
      <c r="M2619">
        <v>22.870000999999998</v>
      </c>
      <c r="N2619" s="35">
        <f t="shared" si="244"/>
        <v>-1.2680410464345857E-2</v>
      </c>
      <c r="P2619">
        <v>182.259995</v>
      </c>
      <c r="Q2619" s="35">
        <f t="shared" si="245"/>
        <v>6.0902009791012294E-3</v>
      </c>
    </row>
    <row r="2620" spans="1:17" x14ac:dyDescent="0.4">
      <c r="A2620" s="87">
        <v>44344</v>
      </c>
      <c r="B2620">
        <v>135.990768</v>
      </c>
      <c r="C2620" s="31">
        <f t="shared" si="240"/>
        <v>-1.4289925916147474E-2</v>
      </c>
      <c r="D2620">
        <v>4204.1099999999997</v>
      </c>
      <c r="E2620" s="31">
        <f t="shared" si="241"/>
        <v>-4.9237531843831605E-4</v>
      </c>
      <c r="G2620">
        <v>47.5</v>
      </c>
      <c r="H2620" s="35">
        <f t="shared" si="242"/>
        <v>-3.3684210526315071E-3</v>
      </c>
      <c r="J2620">
        <v>102.219368</v>
      </c>
      <c r="K2620" s="35">
        <f t="shared" si="243"/>
        <v>-8.2741560288262326E-3</v>
      </c>
      <c r="M2620">
        <v>22.58</v>
      </c>
      <c r="N2620" s="35">
        <f t="shared" si="244"/>
        <v>2.081483613817544E-2</v>
      </c>
      <c r="P2620">
        <v>183.36999499999999</v>
      </c>
      <c r="Q2620" s="35">
        <f t="shared" si="245"/>
        <v>-3.762894796392358E-3</v>
      </c>
    </row>
    <row r="2621" spans="1:17" x14ac:dyDescent="0.4">
      <c r="A2621" s="87">
        <v>44348</v>
      </c>
      <c r="B2621">
        <v>134.04747</v>
      </c>
      <c r="C2621" s="31">
        <f t="shared" si="240"/>
        <v>-2.5276195067314273E-3</v>
      </c>
      <c r="D2621">
        <v>4202.04</v>
      </c>
      <c r="E2621" s="31">
        <f t="shared" si="241"/>
        <v>1.4469162597214513E-3</v>
      </c>
      <c r="G2621">
        <v>47.34</v>
      </c>
      <c r="H2621" s="35">
        <f t="shared" si="242"/>
        <v>-1.9433924799324116E-2</v>
      </c>
      <c r="J2621">
        <v>101.373589</v>
      </c>
      <c r="K2621" s="35">
        <f t="shared" si="243"/>
        <v>-9.6191622455035659E-3</v>
      </c>
      <c r="M2621">
        <v>23.049999</v>
      </c>
      <c r="N2621" s="35">
        <f t="shared" si="244"/>
        <v>-1.5184295669600653E-2</v>
      </c>
      <c r="P2621">
        <v>182.679993</v>
      </c>
      <c r="Q2621" s="35">
        <f t="shared" si="245"/>
        <v>-2.7370265992948664E-3</v>
      </c>
    </row>
    <row r="2622" spans="1:17" x14ac:dyDescent="0.4">
      <c r="A2622" s="87">
        <v>44349</v>
      </c>
      <c r="B2622">
        <v>133.70864900000001</v>
      </c>
      <c r="C2622" s="31">
        <f t="shared" si="240"/>
        <v>0</v>
      </c>
      <c r="D2622">
        <v>4208.12</v>
      </c>
      <c r="E2622" s="31">
        <f t="shared" si="241"/>
        <v>-3.6286988013648678E-3</v>
      </c>
      <c r="G2622">
        <v>46.419998</v>
      </c>
      <c r="H2622" s="35">
        <f t="shared" si="242"/>
        <v>4.5239769290813065E-3</v>
      </c>
      <c r="J2622">
        <v>100.39846</v>
      </c>
      <c r="K2622" s="35">
        <f t="shared" si="243"/>
        <v>-1.1893309917303052E-3</v>
      </c>
      <c r="M2622">
        <v>22.700001</v>
      </c>
      <c r="N2622" s="35">
        <f t="shared" si="244"/>
        <v>-2.4229117875369334E-2</v>
      </c>
      <c r="P2622">
        <v>182.179993</v>
      </c>
      <c r="Q2622" s="35">
        <f t="shared" si="245"/>
        <v>-1.0428587512351019E-3</v>
      </c>
    </row>
    <row r="2623" spans="1:17" x14ac:dyDescent="0.4">
      <c r="A2623" s="87">
        <v>44350</v>
      </c>
      <c r="B2623">
        <v>133.70864900000001</v>
      </c>
      <c r="C2623" s="31">
        <f t="shared" si="240"/>
        <v>-3.2049385227129173E-3</v>
      </c>
      <c r="D2623">
        <v>4192.8500000000004</v>
      </c>
      <c r="E2623" s="31">
        <f t="shared" si="241"/>
        <v>8.8340865998068046E-3</v>
      </c>
      <c r="G2623">
        <v>46.630001</v>
      </c>
      <c r="H2623" s="35">
        <f t="shared" si="242"/>
        <v>-5.1469439170716922E-3</v>
      </c>
      <c r="J2623">
        <v>100.279053</v>
      </c>
      <c r="K2623" s="35">
        <f t="shared" si="243"/>
        <v>-7.1442936342847796E-3</v>
      </c>
      <c r="M2623">
        <v>22.15</v>
      </c>
      <c r="N2623" s="35">
        <f t="shared" si="244"/>
        <v>-1.9413137697516805E-2</v>
      </c>
      <c r="P2623">
        <v>181.990005</v>
      </c>
      <c r="Q2623" s="35">
        <f t="shared" si="245"/>
        <v>-4.6156985379499499E-3</v>
      </c>
    </row>
    <row r="2624" spans="1:17" x14ac:dyDescent="0.4">
      <c r="A2624" s="87">
        <v>44351</v>
      </c>
      <c r="B2624">
        <v>133.28012100000001</v>
      </c>
      <c r="C2624" s="31">
        <f t="shared" si="240"/>
        <v>1.5701816477191937E-3</v>
      </c>
      <c r="D2624">
        <v>4229.8900000000003</v>
      </c>
      <c r="E2624" s="31">
        <f t="shared" si="241"/>
        <v>-7.9671102558219963E-4</v>
      </c>
      <c r="G2624">
        <v>46.389999000000003</v>
      </c>
      <c r="H2624" s="35">
        <f t="shared" si="242"/>
        <v>6.8980385190351105E-3</v>
      </c>
      <c r="J2624">
        <v>99.562629999999999</v>
      </c>
      <c r="K2624" s="35">
        <f t="shared" si="243"/>
        <v>-1.19924513846208E-3</v>
      </c>
      <c r="M2624">
        <v>21.719999000000001</v>
      </c>
      <c r="N2624" s="35">
        <f t="shared" si="244"/>
        <v>1.6114227261244299E-2</v>
      </c>
      <c r="P2624">
        <v>181.14999399999999</v>
      </c>
      <c r="Q2624" s="35">
        <f t="shared" si="245"/>
        <v>1.6009274612507041E-3</v>
      </c>
    </row>
    <row r="2625" spans="1:17" x14ac:dyDescent="0.4">
      <c r="A2625" s="87">
        <v>44354</v>
      </c>
      <c r="B2625">
        <v>133.489395</v>
      </c>
      <c r="C2625" s="31">
        <f t="shared" si="240"/>
        <v>-4.4792397178816225E-3</v>
      </c>
      <c r="D2625">
        <v>4226.5200000000004</v>
      </c>
      <c r="E2625" s="31">
        <f t="shared" si="241"/>
        <v>1.750849398559055E-4</v>
      </c>
      <c r="G2625">
        <v>46.709999000000003</v>
      </c>
      <c r="H2625" s="35">
        <f t="shared" si="242"/>
        <v>3.960612373380689E-2</v>
      </c>
      <c r="J2625">
        <v>99.44323</v>
      </c>
      <c r="K2625" s="35">
        <f t="shared" si="243"/>
        <v>2.0912554831535514E-2</v>
      </c>
      <c r="M2625">
        <v>22.07</v>
      </c>
      <c r="N2625" s="35">
        <f t="shared" si="244"/>
        <v>6.3434073402809038E-3</v>
      </c>
      <c r="P2625">
        <v>181.44000199999999</v>
      </c>
      <c r="Q2625" s="35">
        <f t="shared" si="245"/>
        <v>-5.6217151055807432E-3</v>
      </c>
    </row>
    <row r="2626" spans="1:17" x14ac:dyDescent="0.4">
      <c r="A2626" s="87">
        <v>44355</v>
      </c>
      <c r="B2626">
        <v>132.89146400000001</v>
      </c>
      <c r="C2626" s="31">
        <f t="shared" si="240"/>
        <v>-1.13235715425635E-2</v>
      </c>
      <c r="D2626">
        <v>4227.26</v>
      </c>
      <c r="E2626" s="31">
        <f t="shared" si="241"/>
        <v>-1.8238764589828958E-3</v>
      </c>
      <c r="G2626">
        <v>48.560001</v>
      </c>
      <c r="H2626" s="35">
        <f t="shared" si="242"/>
        <v>-8.443142330248286E-3</v>
      </c>
      <c r="J2626">
        <v>101.522842</v>
      </c>
      <c r="K2626" s="35">
        <f t="shared" si="243"/>
        <v>-1.3819471287062646E-2</v>
      </c>
      <c r="M2626">
        <v>22.209999</v>
      </c>
      <c r="N2626" s="35">
        <f t="shared" si="244"/>
        <v>-3.6470015149482955E-2</v>
      </c>
      <c r="P2626">
        <v>180.41999799999999</v>
      </c>
      <c r="Q2626" s="35">
        <f t="shared" si="245"/>
        <v>-8.2585357306122816E-3</v>
      </c>
    </row>
    <row r="2627" spans="1:17" x14ac:dyDescent="0.4">
      <c r="A2627" s="87">
        <v>44356</v>
      </c>
      <c r="B2627">
        <v>131.38665800000001</v>
      </c>
      <c r="C2627" s="31">
        <f t="shared" ref="C2627:C2690" si="246">(B2628-B2627)/B2627</f>
        <v>-6.5230443718266237E-3</v>
      </c>
      <c r="D2627">
        <v>4219.55</v>
      </c>
      <c r="E2627" s="31">
        <f t="shared" ref="E2627:E2690" si="247">(D2628-D2627)/D2627</f>
        <v>4.6521548506357566E-3</v>
      </c>
      <c r="G2627">
        <v>48.150002000000001</v>
      </c>
      <c r="H2627" s="35">
        <f t="shared" ref="H2627:H2690" si="248">(G2628-G2627)/G2627</f>
        <v>-6.4382551842884078E-3</v>
      </c>
      <c r="J2627">
        <v>100.11985</v>
      </c>
      <c r="K2627" s="35">
        <f t="shared" ref="K2627:K2690" si="249">(J2628-J2627)/J2627</f>
        <v>4.6709918163081307E-3</v>
      </c>
      <c r="M2627">
        <v>21.4</v>
      </c>
      <c r="N2627" s="35">
        <f t="shared" ref="N2627:N2690" si="250">(M2628-M2627)/M2627</f>
        <v>-1.5420560747663473E-2</v>
      </c>
      <c r="P2627">
        <v>178.929993</v>
      </c>
      <c r="Q2627" s="35">
        <f t="shared" ref="Q2627:Q2690" si="251">(P2628-P2627)/P2627</f>
        <v>3.9125357815223257E-4</v>
      </c>
    </row>
    <row r="2628" spans="1:17" x14ac:dyDescent="0.4">
      <c r="A2628" s="87">
        <v>44357</v>
      </c>
      <c r="B2628">
        <v>130.529617</v>
      </c>
      <c r="C2628" s="31">
        <f t="shared" si="246"/>
        <v>7.3293404362014926E-3</v>
      </c>
      <c r="D2628">
        <v>4239.18</v>
      </c>
      <c r="E2628" s="31">
        <f t="shared" si="247"/>
        <v>1.9484900381675956E-3</v>
      </c>
      <c r="G2628">
        <v>47.84</v>
      </c>
      <c r="H2628" s="35">
        <f t="shared" si="248"/>
        <v>4.431436036789297E-2</v>
      </c>
      <c r="J2628">
        <v>100.587509</v>
      </c>
      <c r="K2628" s="35">
        <f t="shared" si="249"/>
        <v>2.0476846682822191E-2</v>
      </c>
      <c r="M2628">
        <v>21.07</v>
      </c>
      <c r="N2628" s="35">
        <f t="shared" si="250"/>
        <v>1.993355481727566E-2</v>
      </c>
      <c r="P2628">
        <v>179</v>
      </c>
      <c r="Q2628" s="35">
        <f t="shared" si="251"/>
        <v>1.3966480446927375E-3</v>
      </c>
    </row>
    <row r="2629" spans="1:17" x14ac:dyDescent="0.4">
      <c r="A2629" s="87">
        <v>44358</v>
      </c>
      <c r="B2629">
        <v>131.486313</v>
      </c>
      <c r="C2629" s="31">
        <f t="shared" si="246"/>
        <v>-4.3959176191973332E-3</v>
      </c>
      <c r="D2629">
        <v>4247.4399999999996</v>
      </c>
      <c r="E2629" s="31">
        <f t="shared" si="247"/>
        <v>1.8152110447705058E-3</v>
      </c>
      <c r="G2629">
        <v>49.959999000000003</v>
      </c>
      <c r="H2629" s="35">
        <f t="shared" si="248"/>
        <v>-2.0016013210888976E-2</v>
      </c>
      <c r="J2629">
        <v>102.64722399999999</v>
      </c>
      <c r="K2629" s="35">
        <f t="shared" si="249"/>
        <v>-1.8417916494263845E-2</v>
      </c>
      <c r="M2629">
        <v>21.49</v>
      </c>
      <c r="N2629" s="35">
        <f t="shared" si="250"/>
        <v>-3.3969288040949133E-2</v>
      </c>
      <c r="P2629">
        <v>179.25</v>
      </c>
      <c r="Q2629" s="35">
        <f t="shared" si="251"/>
        <v>-3.2357154811715897E-3</v>
      </c>
    </row>
    <row r="2630" spans="1:17" x14ac:dyDescent="0.4">
      <c r="A2630" s="87">
        <v>44361</v>
      </c>
      <c r="B2630">
        <v>130.90831</v>
      </c>
      <c r="C2630" s="31">
        <f t="shared" si="246"/>
        <v>-8.1456249798045176E-3</v>
      </c>
      <c r="D2630">
        <v>4255.1499999999996</v>
      </c>
      <c r="E2630" s="31">
        <f t="shared" si="247"/>
        <v>-2.0116799642784606E-3</v>
      </c>
      <c r="G2630">
        <v>48.959999000000003</v>
      </c>
      <c r="H2630" s="35">
        <f t="shared" si="248"/>
        <v>2.8594567577502599E-3</v>
      </c>
      <c r="J2630">
        <v>100.756676</v>
      </c>
      <c r="K2630" s="35">
        <f t="shared" si="249"/>
        <v>4.641469117143142E-3</v>
      </c>
      <c r="M2630">
        <v>20.76</v>
      </c>
      <c r="N2630" s="35">
        <f t="shared" si="250"/>
        <v>1.4451348747590853E-3</v>
      </c>
      <c r="P2630">
        <v>178.66999799999999</v>
      </c>
      <c r="Q2630" s="35">
        <f t="shared" si="251"/>
        <v>-3.9178206069045585E-3</v>
      </c>
    </row>
    <row r="2631" spans="1:17" x14ac:dyDescent="0.4">
      <c r="A2631" s="87">
        <v>44362</v>
      </c>
      <c r="B2631">
        <v>129.84198000000001</v>
      </c>
      <c r="C2631" s="31">
        <f t="shared" si="246"/>
        <v>8.4424929441141304E-4</v>
      </c>
      <c r="D2631">
        <v>4246.59</v>
      </c>
      <c r="E2631" s="31">
        <f t="shared" si="247"/>
        <v>-5.3902072015429622E-3</v>
      </c>
      <c r="G2631">
        <v>49.099997999999999</v>
      </c>
      <c r="H2631" s="35">
        <f t="shared" si="248"/>
        <v>3.0550306743393481E-3</v>
      </c>
      <c r="J2631">
        <v>101.224335</v>
      </c>
      <c r="K2631" s="35">
        <f t="shared" si="249"/>
        <v>-1.7005841530102324E-2</v>
      </c>
      <c r="M2631">
        <v>20.790001</v>
      </c>
      <c r="N2631" s="35">
        <f t="shared" si="250"/>
        <v>-4.3290041207790153E-3</v>
      </c>
      <c r="P2631">
        <v>177.970001</v>
      </c>
      <c r="Q2631" s="35">
        <f t="shared" si="251"/>
        <v>-8.9340674892730097E-3</v>
      </c>
    </row>
    <row r="2632" spans="1:17" x14ac:dyDescent="0.4">
      <c r="A2632" s="87">
        <v>44363</v>
      </c>
      <c r="B2632">
        <v>129.95159899999999</v>
      </c>
      <c r="C2632" s="31">
        <f t="shared" si="246"/>
        <v>-1.1349602554717265E-2</v>
      </c>
      <c r="D2632">
        <v>4223.7</v>
      </c>
      <c r="E2632" s="31">
        <f t="shared" si="247"/>
        <v>-4.3563700073398812E-4</v>
      </c>
      <c r="G2632">
        <v>49.25</v>
      </c>
      <c r="H2632" s="35">
        <f t="shared" si="248"/>
        <v>-2.9238558375634521E-2</v>
      </c>
      <c r="J2632">
        <v>99.502930000000006</v>
      </c>
      <c r="K2632" s="35">
        <f t="shared" si="249"/>
        <v>-1.0999877089046979E-3</v>
      </c>
      <c r="M2632">
        <v>20.700001</v>
      </c>
      <c r="N2632" s="35">
        <f t="shared" si="250"/>
        <v>-2.995173768349103E-2</v>
      </c>
      <c r="P2632">
        <v>176.38000500000001</v>
      </c>
      <c r="Q2632" s="35">
        <f t="shared" si="251"/>
        <v>-1.2586466362783155E-2</v>
      </c>
    </row>
    <row r="2633" spans="1:17" x14ac:dyDescent="0.4">
      <c r="A2633" s="87">
        <v>44364</v>
      </c>
      <c r="B2633">
        <v>128.47669999999999</v>
      </c>
      <c r="C2633" s="31">
        <f t="shared" si="246"/>
        <v>-3.9559546594829624E-3</v>
      </c>
      <c r="D2633">
        <v>4221.8599999999997</v>
      </c>
      <c r="E2633" s="31">
        <f t="shared" si="247"/>
        <v>-1.3124547000611072E-2</v>
      </c>
      <c r="G2633">
        <v>47.810001</v>
      </c>
      <c r="H2633" s="35">
        <f t="shared" si="248"/>
        <v>-1.6523760373901616E-2</v>
      </c>
      <c r="J2633">
        <v>99.393478000000002</v>
      </c>
      <c r="K2633" s="35">
        <f t="shared" si="249"/>
        <v>-1.5717268692418684E-2</v>
      </c>
      <c r="M2633">
        <v>20.079999999999998</v>
      </c>
      <c r="N2633" s="35">
        <f t="shared" si="250"/>
        <v>-1.3944272908366466E-2</v>
      </c>
      <c r="P2633">
        <v>174.16000399999999</v>
      </c>
      <c r="Q2633" s="35">
        <f t="shared" si="251"/>
        <v>-1.6823656021505297E-2</v>
      </c>
    </row>
    <row r="2634" spans="1:17" x14ac:dyDescent="0.4">
      <c r="A2634" s="87">
        <v>44365</v>
      </c>
      <c r="B2634">
        <v>127.968452</v>
      </c>
      <c r="C2634" s="31">
        <f t="shared" si="246"/>
        <v>1.3005189747860777E-2</v>
      </c>
      <c r="D2634">
        <v>4166.45</v>
      </c>
      <c r="E2634" s="31">
        <f t="shared" si="247"/>
        <v>1.400232812106233E-2</v>
      </c>
      <c r="G2634">
        <v>47.02</v>
      </c>
      <c r="H2634" s="35">
        <f t="shared" si="248"/>
        <v>2.4670353041258964E-2</v>
      </c>
      <c r="J2634">
        <v>97.831283999999997</v>
      </c>
      <c r="K2634" s="35">
        <f t="shared" si="249"/>
        <v>1.5968245903835887E-2</v>
      </c>
      <c r="M2634">
        <v>19.799999</v>
      </c>
      <c r="N2634" s="35">
        <f t="shared" si="250"/>
        <v>1.8181869605144951E-2</v>
      </c>
      <c r="P2634">
        <v>171.229996</v>
      </c>
      <c r="Q2634" s="35">
        <f t="shared" si="251"/>
        <v>1.5301115816179822E-2</v>
      </c>
    </row>
    <row r="2635" spans="1:17" x14ac:dyDescent="0.4">
      <c r="A2635" s="87">
        <v>44368</v>
      </c>
      <c r="B2635">
        <v>129.63270600000001</v>
      </c>
      <c r="C2635" s="31">
        <f t="shared" si="246"/>
        <v>1.8450120141748586E-2</v>
      </c>
      <c r="D2635">
        <v>4224.79</v>
      </c>
      <c r="E2635" s="31">
        <f t="shared" si="247"/>
        <v>5.1245150646540153E-3</v>
      </c>
      <c r="G2635">
        <v>48.18</v>
      </c>
      <c r="H2635" s="35">
        <f t="shared" si="248"/>
        <v>-4.1511000415116493E-4</v>
      </c>
      <c r="J2635">
        <v>99.393478000000002</v>
      </c>
      <c r="K2635" s="35">
        <f t="shared" si="249"/>
        <v>5.0055598215406063E-4</v>
      </c>
      <c r="M2635">
        <v>20.16</v>
      </c>
      <c r="N2635" s="35">
        <f t="shared" si="250"/>
        <v>6.9443948412698181E-3</v>
      </c>
      <c r="P2635">
        <v>173.85000600000001</v>
      </c>
      <c r="Q2635" s="35">
        <f t="shared" si="251"/>
        <v>2.1857347534402286E-3</v>
      </c>
    </row>
    <row r="2636" spans="1:17" x14ac:dyDescent="0.4">
      <c r="A2636" s="87">
        <v>44369</v>
      </c>
      <c r="B2636">
        <v>132.02444499999999</v>
      </c>
      <c r="C2636" s="31">
        <f t="shared" si="246"/>
        <v>4.6799969505647273E-3</v>
      </c>
      <c r="D2636">
        <v>4246.4399999999996</v>
      </c>
      <c r="E2636" s="31">
        <f t="shared" si="247"/>
        <v>-1.08326033100655E-3</v>
      </c>
      <c r="G2636">
        <v>48.16</v>
      </c>
      <c r="H2636" s="35">
        <f t="shared" si="248"/>
        <v>1.8064763289036546E-2</v>
      </c>
      <c r="J2636">
        <v>99.44323</v>
      </c>
      <c r="K2636" s="35">
        <f t="shared" si="249"/>
        <v>7.6045900761670818E-3</v>
      </c>
      <c r="M2636">
        <v>20.299999</v>
      </c>
      <c r="N2636" s="35">
        <f t="shared" si="250"/>
        <v>3.7438425489577688E-2</v>
      </c>
      <c r="P2636">
        <v>174.229996</v>
      </c>
      <c r="Q2636" s="35">
        <f t="shared" si="251"/>
        <v>-6.8871608078317781E-4</v>
      </c>
    </row>
    <row r="2637" spans="1:17" x14ac:dyDescent="0.4">
      <c r="A2637" s="87">
        <v>44370</v>
      </c>
      <c r="B2637">
        <v>132.64231899999999</v>
      </c>
      <c r="C2637" s="31">
        <f t="shared" si="246"/>
        <v>3.7566517515426065E-3</v>
      </c>
      <c r="D2637">
        <v>4241.84</v>
      </c>
      <c r="E2637" s="31">
        <f t="shared" si="247"/>
        <v>5.8111574222506355E-3</v>
      </c>
      <c r="G2637">
        <v>49.029998999999997</v>
      </c>
      <c r="H2637" s="35">
        <f t="shared" si="248"/>
        <v>-5.3028555028115229E-3</v>
      </c>
      <c r="J2637">
        <v>100.199455</v>
      </c>
      <c r="K2637" s="35">
        <f t="shared" si="249"/>
        <v>-4.0714692510054598E-3</v>
      </c>
      <c r="M2637">
        <v>21.059999000000001</v>
      </c>
      <c r="N2637" s="35">
        <f t="shared" si="250"/>
        <v>8.5470564362323653E-3</v>
      </c>
      <c r="P2637">
        <v>174.11000100000001</v>
      </c>
      <c r="Q2637" s="35">
        <f t="shared" si="251"/>
        <v>6.7772786929109173E-3</v>
      </c>
    </row>
    <row r="2638" spans="1:17" x14ac:dyDescent="0.4">
      <c r="A2638" s="87">
        <v>44371</v>
      </c>
      <c r="B2638">
        <v>133.14061000000001</v>
      </c>
      <c r="C2638" s="31">
        <f t="shared" si="246"/>
        <v>0.15531437027365283</v>
      </c>
      <c r="D2638">
        <v>4266.49</v>
      </c>
      <c r="E2638" s="31">
        <f t="shared" si="247"/>
        <v>3.3306066579319388E-3</v>
      </c>
      <c r="G2638">
        <v>48.77</v>
      </c>
      <c r="H2638" s="35">
        <f t="shared" si="248"/>
        <v>3.0141521427106698E-2</v>
      </c>
      <c r="J2638">
        <v>99.791495999999995</v>
      </c>
      <c r="K2638" s="35">
        <f t="shared" si="249"/>
        <v>1.0569297407867323E-2</v>
      </c>
      <c r="M2638">
        <v>21.24</v>
      </c>
      <c r="N2638" s="35">
        <f t="shared" si="250"/>
        <v>2.1186487758945403E-2</v>
      </c>
      <c r="P2638">
        <v>175.28999300000001</v>
      </c>
      <c r="Q2638" s="35">
        <f t="shared" si="251"/>
        <v>5.5508080258751508E-2</v>
      </c>
    </row>
    <row r="2639" spans="1:17" x14ac:dyDescent="0.4">
      <c r="A2639" s="87">
        <v>44372</v>
      </c>
      <c r="B2639">
        <v>153.81926000000001</v>
      </c>
      <c r="C2639" s="31">
        <f t="shared" si="246"/>
        <v>-1.2892858800646948E-2</v>
      </c>
      <c r="D2639">
        <v>4280.7</v>
      </c>
      <c r="E2639" s="31">
        <f t="shared" si="247"/>
        <v>2.3150419323942008E-3</v>
      </c>
      <c r="G2639">
        <v>50.240001999999997</v>
      </c>
      <c r="H2639" s="35">
        <f t="shared" si="248"/>
        <v>-1.4530333816467482E-2</v>
      </c>
      <c r="J2639">
        <v>100.846222</v>
      </c>
      <c r="K2639" s="35">
        <f t="shared" si="249"/>
        <v>-2.3680381402884837E-2</v>
      </c>
      <c r="M2639">
        <v>21.690000999999999</v>
      </c>
      <c r="N2639" s="35">
        <f t="shared" si="250"/>
        <v>-3.2272981453527839E-2</v>
      </c>
      <c r="P2639">
        <v>185.020004</v>
      </c>
      <c r="Q2639" s="35">
        <f t="shared" si="251"/>
        <v>-2.7025726364163195E-4</v>
      </c>
    </row>
    <row r="2640" spans="1:17" x14ac:dyDescent="0.4">
      <c r="A2640" s="87">
        <v>44375</v>
      </c>
      <c r="B2640">
        <v>151.83609000000001</v>
      </c>
      <c r="C2640" s="31">
        <f t="shared" si="246"/>
        <v>2.3562593056762726E-2</v>
      </c>
      <c r="D2640">
        <v>4290.6099999999997</v>
      </c>
      <c r="E2640" s="31">
        <f t="shared" si="247"/>
        <v>2.7734984069876064E-4</v>
      </c>
      <c r="G2640">
        <v>49.509998000000003</v>
      </c>
      <c r="H2640" s="35">
        <f t="shared" si="248"/>
        <v>-1.1310786156767826E-2</v>
      </c>
      <c r="J2640">
        <v>98.458145000000002</v>
      </c>
      <c r="K2640" s="35">
        <f t="shared" si="249"/>
        <v>5.0530100887032298E-4</v>
      </c>
      <c r="M2640">
        <v>20.99</v>
      </c>
      <c r="N2640" s="35">
        <f t="shared" si="250"/>
        <v>3.8113387327299597E-3</v>
      </c>
      <c r="P2640">
        <v>184.970001</v>
      </c>
      <c r="Q2640" s="35">
        <f t="shared" si="251"/>
        <v>2.4220122051034642E-2</v>
      </c>
    </row>
    <row r="2641" spans="1:17" x14ac:dyDescent="0.4">
      <c r="A2641" s="87">
        <v>44376</v>
      </c>
      <c r="B2641">
        <v>155.41374200000001</v>
      </c>
      <c r="C2641" s="31">
        <f t="shared" si="246"/>
        <v>-9.3619198744986157E-3</v>
      </c>
      <c r="D2641">
        <v>4291.8</v>
      </c>
      <c r="E2641" s="31">
        <f t="shared" si="247"/>
        <v>1.3281140780091844E-3</v>
      </c>
      <c r="G2641">
        <v>48.950001</v>
      </c>
      <c r="H2641" s="35">
        <f t="shared" si="248"/>
        <v>1.7977548151633337E-2</v>
      </c>
      <c r="J2641">
        <v>98.507896000000002</v>
      </c>
      <c r="K2641" s="35">
        <f t="shared" si="249"/>
        <v>-6.4645579274172802E-3</v>
      </c>
      <c r="M2641">
        <v>21.07</v>
      </c>
      <c r="N2641" s="35">
        <f t="shared" si="250"/>
        <v>3.7968675842429186E-3</v>
      </c>
      <c r="P2641">
        <v>189.449997</v>
      </c>
      <c r="Q2641" s="35">
        <f t="shared" si="251"/>
        <v>-1.4093418011508296E-2</v>
      </c>
    </row>
    <row r="2642" spans="1:17" x14ac:dyDescent="0.4">
      <c r="A2642" s="87">
        <v>44377</v>
      </c>
      <c r="B2642">
        <v>153.95877100000001</v>
      </c>
      <c r="C2642" s="31">
        <f t="shared" si="246"/>
        <v>2.2719978714301373E-2</v>
      </c>
      <c r="D2642">
        <v>4297.5</v>
      </c>
      <c r="E2642" s="31">
        <f t="shared" si="247"/>
        <v>5.2216404886561022E-3</v>
      </c>
      <c r="G2642">
        <v>49.830002</v>
      </c>
      <c r="H2642" s="35">
        <f t="shared" si="248"/>
        <v>2.0469515534035077E-2</v>
      </c>
      <c r="J2642">
        <v>97.871086000000005</v>
      </c>
      <c r="K2642" s="35">
        <f t="shared" si="249"/>
        <v>1.5656728280301173E-2</v>
      </c>
      <c r="M2642">
        <v>21.15</v>
      </c>
      <c r="N2642" s="35">
        <f t="shared" si="250"/>
        <v>7.0921513002364595E-3</v>
      </c>
      <c r="P2642">
        <v>186.779999</v>
      </c>
      <c r="Q2642" s="35">
        <f t="shared" si="251"/>
        <v>-1.606114153582561E-4</v>
      </c>
    </row>
    <row r="2643" spans="1:17" x14ac:dyDescent="0.4">
      <c r="A2643" s="87">
        <v>44378</v>
      </c>
      <c r="B2643">
        <v>157.45671100000001</v>
      </c>
      <c r="C2643" s="31">
        <f t="shared" si="246"/>
        <v>1.1012607776368363E-2</v>
      </c>
      <c r="D2643">
        <v>4319.9399999999996</v>
      </c>
      <c r="E2643" s="31">
        <f t="shared" si="247"/>
        <v>7.500104168113573E-3</v>
      </c>
      <c r="G2643">
        <v>50.849997999999999</v>
      </c>
      <c r="H2643" s="35">
        <f t="shared" si="248"/>
        <v>-3.7364406582671406E-3</v>
      </c>
      <c r="J2643">
        <v>99.403426999999994</v>
      </c>
      <c r="K2643" s="35">
        <f t="shared" si="249"/>
        <v>1.401404400272843E-2</v>
      </c>
      <c r="M2643">
        <v>21.299999</v>
      </c>
      <c r="N2643" s="35">
        <f t="shared" si="250"/>
        <v>-2.3473710022239758E-3</v>
      </c>
      <c r="P2643">
        <v>186.75</v>
      </c>
      <c r="Q2643" s="35">
        <f t="shared" si="251"/>
        <v>5.0334779116465471E-3</v>
      </c>
    </row>
    <row r="2644" spans="1:17" x14ac:dyDescent="0.4">
      <c r="A2644" s="87">
        <v>44379</v>
      </c>
      <c r="B2644">
        <v>159.19072</v>
      </c>
      <c r="C2644" s="31">
        <f t="shared" si="246"/>
        <v>2.3162656717678289E-3</v>
      </c>
      <c r="D2644">
        <v>4352.34</v>
      </c>
      <c r="E2644" s="31">
        <f t="shared" si="247"/>
        <v>-2.0219008625245688E-3</v>
      </c>
      <c r="G2644">
        <v>50.66</v>
      </c>
      <c r="H2644" s="35">
        <f t="shared" si="248"/>
        <v>-2.1910797473351697E-2</v>
      </c>
      <c r="J2644">
        <v>100.796471</v>
      </c>
      <c r="K2644" s="35">
        <f t="shared" si="249"/>
        <v>-3.7513317306514934E-3</v>
      </c>
      <c r="M2644">
        <v>21.25</v>
      </c>
      <c r="N2644" s="35">
        <f t="shared" si="250"/>
        <v>-8.4705882352941048E-3</v>
      </c>
      <c r="P2644">
        <v>187.69000199999999</v>
      </c>
      <c r="Q2644" s="35">
        <f t="shared" si="251"/>
        <v>-1.3426415755486008E-2</v>
      </c>
    </row>
    <row r="2645" spans="1:17" x14ac:dyDescent="0.4">
      <c r="A2645" s="87">
        <v>44383</v>
      </c>
      <c r="B2645">
        <v>159.559448</v>
      </c>
      <c r="C2645" s="31">
        <f t="shared" si="246"/>
        <v>3.1232873154588518E-4</v>
      </c>
      <c r="D2645">
        <v>4343.54</v>
      </c>
      <c r="E2645" s="31">
        <f t="shared" si="247"/>
        <v>3.3590113133527368E-3</v>
      </c>
      <c r="G2645">
        <v>49.549999</v>
      </c>
      <c r="H2645" s="35">
        <f t="shared" si="248"/>
        <v>-1.4732573455753236E-2</v>
      </c>
      <c r="J2645">
        <v>100.41835</v>
      </c>
      <c r="K2645" s="35">
        <f t="shared" si="249"/>
        <v>-1.7835385664074878E-3</v>
      </c>
      <c r="M2645">
        <v>21.07</v>
      </c>
      <c r="N2645" s="35">
        <f t="shared" si="250"/>
        <v>-1.850972947318465E-2</v>
      </c>
      <c r="P2645">
        <v>185.16999799999999</v>
      </c>
      <c r="Q2645" s="35">
        <f t="shared" si="251"/>
        <v>1.6957390689176413E-2</v>
      </c>
    </row>
    <row r="2646" spans="1:17" x14ac:dyDescent="0.4">
      <c r="A2646" s="87">
        <v>44384</v>
      </c>
      <c r="B2646">
        <v>159.609283</v>
      </c>
      <c r="C2646" s="31">
        <f t="shared" si="246"/>
        <v>2.9344721760324903E-3</v>
      </c>
      <c r="D2646">
        <v>4358.13</v>
      </c>
      <c r="E2646" s="31">
        <f t="shared" si="247"/>
        <v>-8.5610112594164001E-3</v>
      </c>
      <c r="G2646">
        <v>48.82</v>
      </c>
      <c r="H2646" s="35">
        <f t="shared" si="248"/>
        <v>-3.2773453502663598E-3</v>
      </c>
      <c r="J2646">
        <v>100.23925</v>
      </c>
      <c r="K2646" s="35">
        <f t="shared" si="249"/>
        <v>-1.1117651019934777E-2</v>
      </c>
      <c r="M2646">
        <v>20.68</v>
      </c>
      <c r="N2646" s="35">
        <f t="shared" si="250"/>
        <v>-1.1605367504835637E-2</v>
      </c>
      <c r="P2646">
        <v>188.30999800000001</v>
      </c>
      <c r="Q2646" s="35">
        <f t="shared" si="251"/>
        <v>-4.1951782082224184E-3</v>
      </c>
    </row>
    <row r="2647" spans="1:17" x14ac:dyDescent="0.4">
      <c r="A2647" s="87">
        <v>44385</v>
      </c>
      <c r="B2647">
        <v>160.077652</v>
      </c>
      <c r="C2647" s="31">
        <f t="shared" si="246"/>
        <v>2.3034383337906645E-3</v>
      </c>
      <c r="D2647">
        <v>4320.82</v>
      </c>
      <c r="E2647" s="31">
        <f t="shared" si="247"/>
        <v>1.1277951870246961E-2</v>
      </c>
      <c r="G2647">
        <v>48.66</v>
      </c>
      <c r="H2647" s="35">
        <f t="shared" si="248"/>
        <v>1.8701191944102007E-2</v>
      </c>
      <c r="J2647">
        <v>99.124825000000001</v>
      </c>
      <c r="K2647" s="35">
        <f t="shared" si="249"/>
        <v>1.6061042226304112E-2</v>
      </c>
      <c r="M2647">
        <v>20.440000999999999</v>
      </c>
      <c r="N2647" s="35">
        <f t="shared" si="250"/>
        <v>4.4031260076748582E-2</v>
      </c>
      <c r="P2647">
        <v>187.520004</v>
      </c>
      <c r="Q2647" s="35">
        <f t="shared" si="251"/>
        <v>9.4389343123094729E-3</v>
      </c>
    </row>
    <row r="2648" spans="1:17" x14ac:dyDescent="0.4">
      <c r="A2648" s="87">
        <v>44386</v>
      </c>
      <c r="B2648">
        <v>160.446381</v>
      </c>
      <c r="C2648" s="31">
        <f t="shared" si="246"/>
        <v>5.0932840922101449E-3</v>
      </c>
      <c r="D2648">
        <v>4369.55</v>
      </c>
      <c r="E2648" s="31">
        <f t="shared" si="247"/>
        <v>3.4511562975592285E-3</v>
      </c>
      <c r="G2648">
        <v>49.57</v>
      </c>
      <c r="H2648" s="35">
        <f t="shared" si="248"/>
        <v>4.841658261044976E-3</v>
      </c>
      <c r="J2648">
        <v>100.71687300000001</v>
      </c>
      <c r="K2648" s="35">
        <f t="shared" si="249"/>
        <v>9.4842400438702006E-3</v>
      </c>
      <c r="M2648">
        <v>21.34</v>
      </c>
      <c r="N2648" s="35">
        <f t="shared" si="250"/>
        <v>-6.0918931583880051E-3</v>
      </c>
      <c r="P2648">
        <v>189.28999300000001</v>
      </c>
      <c r="Q2648" s="35">
        <f t="shared" si="251"/>
        <v>7.7658727579962127E-3</v>
      </c>
    </row>
    <row r="2649" spans="1:17" x14ac:dyDescent="0.4">
      <c r="A2649" s="87">
        <v>44389</v>
      </c>
      <c r="B2649">
        <v>161.26357999999999</v>
      </c>
      <c r="C2649" s="31">
        <f t="shared" si="246"/>
        <v>-1.4213810706668992E-3</v>
      </c>
      <c r="D2649">
        <v>4384.63</v>
      </c>
      <c r="E2649" s="31">
        <f t="shared" si="247"/>
        <v>-3.5168303824952328E-3</v>
      </c>
      <c r="G2649">
        <v>49.810001</v>
      </c>
      <c r="H2649" s="35">
        <f t="shared" si="248"/>
        <v>-1.5458742913898017E-2</v>
      </c>
      <c r="J2649">
        <v>101.672096</v>
      </c>
      <c r="K2649" s="35">
        <f t="shared" si="249"/>
        <v>-1.2624820875139614E-2</v>
      </c>
      <c r="M2649">
        <v>21.209999</v>
      </c>
      <c r="N2649" s="35">
        <f t="shared" si="250"/>
        <v>-2.6402594361272777E-2</v>
      </c>
      <c r="P2649">
        <v>190.759995</v>
      </c>
      <c r="Q2649" s="35">
        <f t="shared" si="251"/>
        <v>-6.6575279581025729E-3</v>
      </c>
    </row>
    <row r="2650" spans="1:17" x14ac:dyDescent="0.4">
      <c r="A2650" s="87">
        <v>44390</v>
      </c>
      <c r="B2650">
        <v>161.03436300000001</v>
      </c>
      <c r="C2650" s="31">
        <f t="shared" si="246"/>
        <v>-3.0956746790756747E-4</v>
      </c>
      <c r="D2650">
        <v>4369.21</v>
      </c>
      <c r="E2650" s="31">
        <f t="shared" si="247"/>
        <v>1.1649703264434864E-3</v>
      </c>
      <c r="G2650">
        <v>49.040000999999997</v>
      </c>
      <c r="H2650" s="35">
        <f t="shared" si="248"/>
        <v>1.2234298282335423E-3</v>
      </c>
      <c r="J2650">
        <v>100.388504</v>
      </c>
      <c r="K2650" s="35">
        <f t="shared" si="249"/>
        <v>-6.8391197462210566E-3</v>
      </c>
      <c r="M2650">
        <v>20.65</v>
      </c>
      <c r="N2650" s="35">
        <f t="shared" si="250"/>
        <v>-4.8426634382566051E-3</v>
      </c>
      <c r="P2650">
        <v>189.490005</v>
      </c>
      <c r="Q2650" s="35">
        <f t="shared" si="251"/>
        <v>7.6521028114385041E-3</v>
      </c>
    </row>
    <row r="2651" spans="1:17" x14ac:dyDescent="0.4">
      <c r="A2651" s="87">
        <v>44391</v>
      </c>
      <c r="B2651">
        <v>160.984512</v>
      </c>
      <c r="C2651" s="31">
        <f t="shared" si="246"/>
        <v>9.2869803524951743E-4</v>
      </c>
      <c r="D2651">
        <v>4374.3</v>
      </c>
      <c r="E2651" s="31">
        <f t="shared" si="247"/>
        <v>-3.2622362435133475E-3</v>
      </c>
      <c r="G2651">
        <v>49.099997999999999</v>
      </c>
      <c r="H2651" s="35">
        <f t="shared" si="248"/>
        <v>-9.9795727079256182E-3</v>
      </c>
      <c r="J2651">
        <v>99.701935000000006</v>
      </c>
      <c r="K2651" s="35">
        <f t="shared" si="249"/>
        <v>-5.3891431495287434E-3</v>
      </c>
      <c r="M2651">
        <v>20.549999</v>
      </c>
      <c r="N2651" s="35">
        <f t="shared" si="250"/>
        <v>-2.2870998679854017E-2</v>
      </c>
      <c r="P2651">
        <v>190.94000199999999</v>
      </c>
      <c r="Q2651" s="35">
        <f t="shared" si="251"/>
        <v>-2.288674428734943E-2</v>
      </c>
    </row>
    <row r="2652" spans="1:17" x14ac:dyDescent="0.4">
      <c r="A2652" s="87">
        <v>44392</v>
      </c>
      <c r="B2652">
        <v>161.134018</v>
      </c>
      <c r="C2652" s="31">
        <f t="shared" si="246"/>
        <v>-1.137983786887254E-2</v>
      </c>
      <c r="D2652">
        <v>4360.03</v>
      </c>
      <c r="E2652" s="31">
        <f t="shared" si="247"/>
        <v>-7.5389389522548915E-3</v>
      </c>
      <c r="G2652">
        <v>48.610000999999997</v>
      </c>
      <c r="H2652" s="35">
        <f t="shared" si="248"/>
        <v>-3.0857847544582442E-2</v>
      </c>
      <c r="J2652">
        <v>99.164626999999996</v>
      </c>
      <c r="K2652" s="35">
        <f t="shared" si="249"/>
        <v>-1.6656635031763851E-2</v>
      </c>
      <c r="M2652">
        <v>20.079999999999998</v>
      </c>
      <c r="N2652" s="35">
        <f t="shared" si="250"/>
        <v>-4.0836653386454022E-2</v>
      </c>
      <c r="P2652">
        <v>186.570007</v>
      </c>
      <c r="Q2652" s="35">
        <f t="shared" si="251"/>
        <v>-1.6991010779133495E-2</v>
      </c>
    </row>
    <row r="2653" spans="1:17" x14ac:dyDescent="0.4">
      <c r="A2653" s="87">
        <v>44393</v>
      </c>
      <c r="B2653">
        <v>159.30033900000001</v>
      </c>
      <c r="C2653" s="31">
        <f t="shared" si="246"/>
        <v>-1.2386608919896989E-2</v>
      </c>
      <c r="D2653">
        <v>4327.16</v>
      </c>
      <c r="E2653" s="31">
        <f t="shared" si="247"/>
        <v>-1.5869531055010693E-2</v>
      </c>
      <c r="G2653">
        <v>47.110000999999997</v>
      </c>
      <c r="H2653" s="35">
        <f t="shared" si="248"/>
        <v>-2.2076013116620326E-2</v>
      </c>
      <c r="J2653">
        <v>97.512878000000001</v>
      </c>
      <c r="K2653" s="35">
        <f t="shared" si="249"/>
        <v>-1.6530667877528955E-2</v>
      </c>
      <c r="M2653">
        <v>19.260000000000002</v>
      </c>
      <c r="N2653" s="35">
        <f t="shared" si="250"/>
        <v>-1.8691588785046884E-2</v>
      </c>
      <c r="P2653">
        <v>183.39999399999999</v>
      </c>
      <c r="Q2653" s="35">
        <f t="shared" si="251"/>
        <v>-1.5103539207313067E-2</v>
      </c>
    </row>
    <row r="2654" spans="1:17" x14ac:dyDescent="0.4">
      <c r="A2654" s="87">
        <v>44396</v>
      </c>
      <c r="B2654">
        <v>157.32714799999999</v>
      </c>
      <c r="C2654" s="31">
        <f t="shared" si="246"/>
        <v>1.184520296522508E-2</v>
      </c>
      <c r="D2654">
        <v>4258.49</v>
      </c>
      <c r="E2654" s="31">
        <f t="shared" si="247"/>
        <v>1.5162651550197517E-2</v>
      </c>
      <c r="G2654">
        <v>46.07</v>
      </c>
      <c r="H2654" s="35">
        <f t="shared" si="248"/>
        <v>5.8606468417625415E-2</v>
      </c>
      <c r="J2654">
        <v>95.900925000000001</v>
      </c>
      <c r="K2654" s="35">
        <f t="shared" si="249"/>
        <v>3.9012241018530305E-2</v>
      </c>
      <c r="M2654">
        <v>18.899999999999999</v>
      </c>
      <c r="N2654" s="35">
        <f t="shared" si="250"/>
        <v>4.0740740740740911E-2</v>
      </c>
      <c r="P2654">
        <v>180.63000500000001</v>
      </c>
      <c r="Q2654" s="35">
        <f t="shared" si="251"/>
        <v>3.6538115580520437E-3</v>
      </c>
    </row>
    <row r="2655" spans="1:17" x14ac:dyDescent="0.4">
      <c r="A2655" s="87">
        <v>44397</v>
      </c>
      <c r="B2655">
        <v>159.19072</v>
      </c>
      <c r="C2655" s="31">
        <f t="shared" si="246"/>
        <v>8.3886987884721782E-3</v>
      </c>
      <c r="D2655">
        <v>4323.0600000000004</v>
      </c>
      <c r="E2655" s="31">
        <f t="shared" si="247"/>
        <v>8.2418472100778614E-3</v>
      </c>
      <c r="G2655">
        <v>48.77</v>
      </c>
      <c r="H2655" s="35">
        <f t="shared" si="248"/>
        <v>3.0551527578429358E-2</v>
      </c>
      <c r="J2655">
        <v>99.642234999999999</v>
      </c>
      <c r="K2655" s="35">
        <f t="shared" si="249"/>
        <v>-1.1983673389099798E-3</v>
      </c>
      <c r="M2655">
        <v>19.670000000000002</v>
      </c>
      <c r="N2655" s="35">
        <f t="shared" si="250"/>
        <v>4.0671021860701553E-2</v>
      </c>
      <c r="P2655">
        <v>181.28999300000001</v>
      </c>
      <c r="Q2655" s="35">
        <f t="shared" si="251"/>
        <v>9.5427826509982289E-3</v>
      </c>
    </row>
    <row r="2656" spans="1:17" x14ac:dyDescent="0.4">
      <c r="A2656" s="87">
        <v>44398</v>
      </c>
      <c r="B2656">
        <v>160.52612300000001</v>
      </c>
      <c r="C2656" s="31">
        <f t="shared" si="246"/>
        <v>1.614088692592407E-2</v>
      </c>
      <c r="D2656">
        <v>4358.6899999999996</v>
      </c>
      <c r="E2656" s="31">
        <f t="shared" si="247"/>
        <v>2.0166609692361614E-3</v>
      </c>
      <c r="G2656">
        <v>50.259998000000003</v>
      </c>
      <c r="H2656" s="35">
        <f t="shared" si="248"/>
        <v>1.8901731750964261E-2</v>
      </c>
      <c r="J2656">
        <v>99.522827000000007</v>
      </c>
      <c r="K2656" s="35">
        <f t="shared" si="249"/>
        <v>-2.159565865226085E-2</v>
      </c>
      <c r="M2656">
        <v>20.469999000000001</v>
      </c>
      <c r="N2656" s="35">
        <f t="shared" si="250"/>
        <v>-1.1724426562014046E-2</v>
      </c>
      <c r="P2656">
        <v>183.020004</v>
      </c>
      <c r="Q2656" s="35">
        <f t="shared" si="251"/>
        <v>-5.4688011043845264E-5</v>
      </c>
    </row>
    <row r="2657" spans="1:17" x14ac:dyDescent="0.4">
      <c r="A2657" s="87">
        <v>44399</v>
      </c>
      <c r="B2657">
        <v>163.11715699999999</v>
      </c>
      <c r="C2657" s="31">
        <f t="shared" si="246"/>
        <v>1.6373550453677884E-2</v>
      </c>
      <c r="D2657">
        <v>4367.4799999999996</v>
      </c>
      <c r="E2657" s="31">
        <f t="shared" si="247"/>
        <v>1.0145438559535569E-2</v>
      </c>
      <c r="G2657">
        <v>51.209999000000003</v>
      </c>
      <c r="H2657" s="35">
        <f t="shared" si="248"/>
        <v>5.8777622706065666E-2</v>
      </c>
      <c r="J2657">
        <v>97.373565999999997</v>
      </c>
      <c r="K2657" s="35">
        <f t="shared" si="249"/>
        <v>1.4203998649900526E-2</v>
      </c>
      <c r="M2657">
        <v>20.23</v>
      </c>
      <c r="N2657" s="35">
        <f t="shared" si="250"/>
        <v>1.3346515076618862E-2</v>
      </c>
      <c r="P2657">
        <v>183.009995</v>
      </c>
      <c r="Q2657" s="35">
        <f t="shared" si="251"/>
        <v>2.1856729737629903E-2</v>
      </c>
    </row>
    <row r="2658" spans="1:17" x14ac:dyDescent="0.4">
      <c r="A2658" s="87">
        <v>44400</v>
      </c>
      <c r="B2658">
        <v>165.78796399999999</v>
      </c>
      <c r="C2658" s="31">
        <f t="shared" si="246"/>
        <v>-7.6341850726870542E-3</v>
      </c>
      <c r="D2658">
        <v>4411.79</v>
      </c>
      <c r="E2658" s="31">
        <f t="shared" si="247"/>
        <v>2.3822530084161345E-3</v>
      </c>
      <c r="G2658">
        <v>54.220001000000003</v>
      </c>
      <c r="H2658" s="35">
        <f t="shared" si="248"/>
        <v>-3.6886756973691546E-4</v>
      </c>
      <c r="J2658">
        <v>98.756659999999997</v>
      </c>
      <c r="K2658" s="35">
        <f t="shared" si="249"/>
        <v>2.2165897469598244E-3</v>
      </c>
      <c r="M2658">
        <v>20.5</v>
      </c>
      <c r="N2658" s="35">
        <f t="shared" si="250"/>
        <v>-4.8780487804885676E-4</v>
      </c>
      <c r="P2658">
        <v>187.009995</v>
      </c>
      <c r="Q2658" s="35">
        <f t="shared" si="251"/>
        <v>-1.3421715775138133E-2</v>
      </c>
    </row>
    <row r="2659" spans="1:17" x14ac:dyDescent="0.4">
      <c r="A2659" s="87">
        <v>44403</v>
      </c>
      <c r="B2659">
        <v>164.52230800000001</v>
      </c>
      <c r="C2659" s="31">
        <f t="shared" si="246"/>
        <v>-3.1497430731399641E-3</v>
      </c>
      <c r="D2659">
        <v>4422.3</v>
      </c>
      <c r="E2659" s="31">
        <f t="shared" si="247"/>
        <v>-4.7124799312575228E-3</v>
      </c>
      <c r="G2659">
        <v>54.200001</v>
      </c>
      <c r="H2659" s="35">
        <f t="shared" si="248"/>
        <v>-2.5645755984395658E-2</v>
      </c>
      <c r="J2659">
        <v>98.975562999999994</v>
      </c>
      <c r="K2659" s="35">
        <f t="shared" si="249"/>
        <v>-1.1762267015343931E-2</v>
      </c>
      <c r="M2659">
        <v>20.49</v>
      </c>
      <c r="N2659" s="35">
        <f t="shared" si="250"/>
        <v>-7.3206442166909996E-3</v>
      </c>
      <c r="P2659">
        <v>184.5</v>
      </c>
      <c r="Q2659" s="35">
        <f t="shared" si="251"/>
        <v>-5.3116314363143621E-3</v>
      </c>
    </row>
    <row r="2660" spans="1:17" x14ac:dyDescent="0.4">
      <c r="A2660" s="87">
        <v>44404</v>
      </c>
      <c r="B2660">
        <v>164.00410500000001</v>
      </c>
      <c r="C2660" s="31">
        <f t="shared" si="246"/>
        <v>5.4081756063360737E-3</v>
      </c>
      <c r="D2660">
        <v>4401.46</v>
      </c>
      <c r="E2660" s="31">
        <f t="shared" si="247"/>
        <v>-1.8630181803304106E-4</v>
      </c>
      <c r="G2660">
        <v>52.810001</v>
      </c>
      <c r="H2660" s="35">
        <f t="shared" si="248"/>
        <v>-5.6807989835106557E-3</v>
      </c>
      <c r="J2660">
        <v>97.811385999999999</v>
      </c>
      <c r="K2660" s="35">
        <f t="shared" si="249"/>
        <v>1.7599157627722479E-2</v>
      </c>
      <c r="M2660">
        <v>20.34</v>
      </c>
      <c r="N2660" s="35">
        <f t="shared" si="250"/>
        <v>-8.8495575221238798E-3</v>
      </c>
      <c r="P2660">
        <v>183.520004</v>
      </c>
      <c r="Q2660" s="35">
        <f t="shared" si="251"/>
        <v>-2.1796479472614406E-3</v>
      </c>
    </row>
    <row r="2661" spans="1:17" x14ac:dyDescent="0.4">
      <c r="A2661" s="87">
        <v>44405</v>
      </c>
      <c r="B2661">
        <v>164.89106799999999</v>
      </c>
      <c r="C2661" s="31">
        <f t="shared" si="246"/>
        <v>9.2469168796943182E-3</v>
      </c>
      <c r="D2661">
        <v>4400.6400000000003</v>
      </c>
      <c r="E2661" s="31">
        <f t="shared" si="247"/>
        <v>4.2062063699823907E-3</v>
      </c>
      <c r="G2661">
        <v>52.509998000000003</v>
      </c>
      <c r="H2661" s="35">
        <f t="shared" si="248"/>
        <v>2.2852809859181488E-2</v>
      </c>
      <c r="J2661">
        <v>99.532784000000007</v>
      </c>
      <c r="K2661" s="35">
        <f t="shared" si="249"/>
        <v>2.7990978329310292E-3</v>
      </c>
      <c r="M2661">
        <v>20.16</v>
      </c>
      <c r="N2661" s="35">
        <f t="shared" si="250"/>
        <v>1.3392857142857121E-2</v>
      </c>
      <c r="P2661">
        <v>183.11999499999999</v>
      </c>
      <c r="Q2661" s="35">
        <f t="shared" si="251"/>
        <v>1.3106487907015418E-3</v>
      </c>
    </row>
    <row r="2662" spans="1:17" x14ac:dyDescent="0.4">
      <c r="A2662" s="87">
        <v>44406</v>
      </c>
      <c r="B2662">
        <v>166.41580200000001</v>
      </c>
      <c r="C2662" s="31">
        <f t="shared" si="246"/>
        <v>3.1138148767866449E-3</v>
      </c>
      <c r="D2662">
        <v>4419.1499999999996</v>
      </c>
      <c r="E2662" s="31">
        <f t="shared" si="247"/>
        <v>-5.4060169942182143E-3</v>
      </c>
      <c r="G2662">
        <v>53.709999000000003</v>
      </c>
      <c r="H2662" s="35">
        <f t="shared" si="248"/>
        <v>-5.5853659576503918E-4</v>
      </c>
      <c r="J2662">
        <v>99.811385999999999</v>
      </c>
      <c r="K2662" s="35">
        <f t="shared" si="249"/>
        <v>-6.8785839723736284E-3</v>
      </c>
      <c r="M2662">
        <v>20.43</v>
      </c>
      <c r="N2662" s="35">
        <f t="shared" si="250"/>
        <v>9.7900146842881067E-4</v>
      </c>
      <c r="P2662">
        <v>183.36000100000001</v>
      </c>
      <c r="Q2662" s="35">
        <f t="shared" si="251"/>
        <v>-7.1444044112980087E-3</v>
      </c>
    </row>
    <row r="2663" spans="1:17" x14ac:dyDescent="0.4">
      <c r="A2663" s="87">
        <v>44407</v>
      </c>
      <c r="B2663">
        <v>166.93398999999999</v>
      </c>
      <c r="C2663" s="31">
        <f t="shared" si="246"/>
        <v>7.4026206406496275E-3</v>
      </c>
      <c r="D2663">
        <v>4395.26</v>
      </c>
      <c r="E2663" s="31">
        <f t="shared" si="247"/>
        <v>-1.8428943907755999E-3</v>
      </c>
      <c r="G2663">
        <v>53.68</v>
      </c>
      <c r="H2663" s="35">
        <f t="shared" si="248"/>
        <v>1.6020883010432134E-2</v>
      </c>
      <c r="J2663">
        <v>99.124825000000001</v>
      </c>
      <c r="K2663" s="35">
        <f t="shared" si="249"/>
        <v>1.7968304105454882E-2</v>
      </c>
      <c r="M2663">
        <v>20.450001</v>
      </c>
      <c r="N2663" s="35">
        <f t="shared" si="250"/>
        <v>3.2273837052624113E-2</v>
      </c>
      <c r="P2663">
        <v>182.050003</v>
      </c>
      <c r="Q2663" s="35">
        <f t="shared" si="251"/>
        <v>3.3562213124489662E-2</v>
      </c>
    </row>
    <row r="2664" spans="1:17" x14ac:dyDescent="0.4">
      <c r="A2664" s="87">
        <v>44410</v>
      </c>
      <c r="B2664">
        <v>168.16973899999999</v>
      </c>
      <c r="C2664" s="31">
        <f t="shared" si="246"/>
        <v>1.4696258760323228E-2</v>
      </c>
      <c r="D2664">
        <v>4387.16</v>
      </c>
      <c r="E2664" s="31">
        <f t="shared" si="247"/>
        <v>8.2034847144849474E-3</v>
      </c>
      <c r="G2664">
        <v>54.540000999999997</v>
      </c>
      <c r="H2664" s="35">
        <f t="shared" si="248"/>
        <v>-7.7008066061457657E-3</v>
      </c>
      <c r="J2664">
        <v>100.90593</v>
      </c>
      <c r="K2664" s="35">
        <f t="shared" si="249"/>
        <v>5.8179534146309067E-3</v>
      </c>
      <c r="M2664">
        <v>21.110001</v>
      </c>
      <c r="N2664" s="35">
        <f t="shared" si="250"/>
        <v>7.5319750103280417E-2</v>
      </c>
      <c r="P2664">
        <v>188.16000399999999</v>
      </c>
      <c r="Q2664" s="35">
        <f t="shared" si="251"/>
        <v>2.5775886994560317E-2</v>
      </c>
    </row>
    <row r="2665" spans="1:17" x14ac:dyDescent="0.4">
      <c r="A2665" s="87">
        <v>44411</v>
      </c>
      <c r="B2665">
        <v>170.64120500000001</v>
      </c>
      <c r="C2665" s="31">
        <f t="shared" si="246"/>
        <v>3.9712448115915471E-3</v>
      </c>
      <c r="D2665">
        <v>4423.1499999999996</v>
      </c>
      <c r="E2665" s="31">
        <f t="shared" si="247"/>
        <v>-4.6324452030792043E-3</v>
      </c>
      <c r="G2665">
        <v>54.119999</v>
      </c>
      <c r="H2665" s="35">
        <f t="shared" si="248"/>
        <v>-2.3835865185437264E-2</v>
      </c>
      <c r="J2665">
        <v>101.49299600000001</v>
      </c>
      <c r="K2665" s="35">
        <f t="shared" si="249"/>
        <v>-6.470692815098396E-3</v>
      </c>
      <c r="M2665">
        <v>22.700001</v>
      </c>
      <c r="N2665" s="35">
        <f t="shared" si="250"/>
        <v>4.8898588154247261E-2</v>
      </c>
      <c r="P2665">
        <v>193.009995</v>
      </c>
      <c r="Q2665" s="35">
        <f t="shared" si="251"/>
        <v>2.9376706631177273E-2</v>
      </c>
    </row>
    <row r="2666" spans="1:17" x14ac:dyDescent="0.4">
      <c r="A2666" s="87">
        <v>44412</v>
      </c>
      <c r="B2666">
        <v>171.31886299999999</v>
      </c>
      <c r="C2666" s="31">
        <f t="shared" si="246"/>
        <v>1.1285003683453131E-2</v>
      </c>
      <c r="D2666">
        <v>4402.66</v>
      </c>
      <c r="E2666" s="31">
        <f t="shared" si="247"/>
        <v>6.0054603353428401E-3</v>
      </c>
      <c r="G2666">
        <v>52.830002</v>
      </c>
      <c r="H2666" s="35">
        <f t="shared" si="248"/>
        <v>1.3439314274491155E-2</v>
      </c>
      <c r="J2666">
        <v>100.83626599999999</v>
      </c>
      <c r="K2666" s="35">
        <f t="shared" si="249"/>
        <v>1.5196397692869736E-2</v>
      </c>
      <c r="M2666">
        <v>23.809999000000001</v>
      </c>
      <c r="N2666" s="35">
        <f t="shared" si="250"/>
        <v>4.1999161780729176E-2</v>
      </c>
      <c r="P2666">
        <v>198.679993</v>
      </c>
      <c r="Q2666" s="35">
        <f t="shared" si="251"/>
        <v>-5.1238138507484224E-2</v>
      </c>
    </row>
    <row r="2667" spans="1:17" x14ac:dyDescent="0.4">
      <c r="A2667" s="87">
        <v>44413</v>
      </c>
      <c r="B2667">
        <v>173.252197</v>
      </c>
      <c r="C2667" s="31">
        <f t="shared" si="246"/>
        <v>-6.0397617930351586E-3</v>
      </c>
      <c r="D2667">
        <v>4429.1000000000004</v>
      </c>
      <c r="E2667" s="31">
        <f t="shared" si="247"/>
        <v>1.6752839177259652E-3</v>
      </c>
      <c r="G2667">
        <v>53.540000999999997</v>
      </c>
      <c r="H2667" s="35">
        <f t="shared" si="248"/>
        <v>7.0974410329204714E-3</v>
      </c>
      <c r="J2667">
        <v>102.36861399999999</v>
      </c>
      <c r="K2667" s="35">
        <f t="shared" si="249"/>
        <v>2.041270188536495E-3</v>
      </c>
      <c r="M2667">
        <v>24.809999000000001</v>
      </c>
      <c r="N2667" s="35">
        <f t="shared" si="250"/>
        <v>7.6582429527707252E-3</v>
      </c>
      <c r="P2667">
        <v>188.5</v>
      </c>
      <c r="Q2667" s="35">
        <f t="shared" si="251"/>
        <v>-2.3872679045092837E-2</v>
      </c>
    </row>
    <row r="2668" spans="1:17" x14ac:dyDescent="0.4">
      <c r="A2668" s="87">
        <v>44414</v>
      </c>
      <c r="B2668">
        <v>172.20579499999999</v>
      </c>
      <c r="C2668" s="31">
        <f t="shared" si="246"/>
        <v>-5.9605601542038729E-3</v>
      </c>
      <c r="D2668">
        <v>4436.5200000000004</v>
      </c>
      <c r="E2668" s="31">
        <f t="shared" si="247"/>
        <v>-9.3992588785806722E-4</v>
      </c>
      <c r="G2668">
        <v>53.919998</v>
      </c>
      <c r="H2668" s="35">
        <f t="shared" si="248"/>
        <v>-1.0571217009318144E-2</v>
      </c>
      <c r="J2668">
        <v>102.57757599999999</v>
      </c>
      <c r="K2668" s="35">
        <f t="shared" si="249"/>
        <v>-4.9471728596901183E-3</v>
      </c>
      <c r="M2668">
        <v>25</v>
      </c>
      <c r="N2668" s="35">
        <f t="shared" si="250"/>
        <v>7.9999999999998291E-4</v>
      </c>
      <c r="P2668">
        <v>184</v>
      </c>
      <c r="Q2668" s="35">
        <f t="shared" si="251"/>
        <v>1.0871739130434855E-4</v>
      </c>
    </row>
    <row r="2669" spans="1:17" x14ac:dyDescent="0.4">
      <c r="A2669" s="87">
        <v>44417</v>
      </c>
      <c r="B2669">
        <v>171.17935199999999</v>
      </c>
      <c r="C2669" s="31">
        <f t="shared" si="246"/>
        <v>2.9109293508716794E-3</v>
      </c>
      <c r="D2669">
        <v>4432.3500000000004</v>
      </c>
      <c r="E2669" s="31">
        <f t="shared" si="247"/>
        <v>9.9270138865379222E-4</v>
      </c>
      <c r="G2669">
        <v>53.349997999999999</v>
      </c>
      <c r="H2669" s="35">
        <f t="shared" si="248"/>
        <v>8.4348831653189623E-3</v>
      </c>
      <c r="J2669">
        <v>102.07010699999999</v>
      </c>
      <c r="K2669" s="35">
        <f t="shared" si="249"/>
        <v>0</v>
      </c>
      <c r="M2669">
        <v>25.02</v>
      </c>
      <c r="N2669" s="35">
        <f t="shared" si="250"/>
        <v>2.3581175059952074E-2</v>
      </c>
      <c r="P2669">
        <v>184.020004</v>
      </c>
      <c r="Q2669" s="35">
        <f t="shared" si="251"/>
        <v>-1.3694185116961525E-2</v>
      </c>
    </row>
    <row r="2670" spans="1:17" x14ac:dyDescent="0.4">
      <c r="A2670" s="87">
        <v>44418</v>
      </c>
      <c r="B2670">
        <v>171.67764299999999</v>
      </c>
      <c r="C2670" s="31">
        <f t="shared" si="246"/>
        <v>-5.8049608707639901E-3</v>
      </c>
      <c r="D2670">
        <v>4436.75</v>
      </c>
      <c r="E2670" s="31">
        <f t="shared" si="247"/>
        <v>1.2757085704625806E-3</v>
      </c>
      <c r="G2670">
        <v>53.799999</v>
      </c>
      <c r="H2670" s="35">
        <f t="shared" si="248"/>
        <v>-4.4609294509466426E-3</v>
      </c>
      <c r="J2670">
        <v>102.07010699999999</v>
      </c>
      <c r="K2670" s="35">
        <f t="shared" si="249"/>
        <v>1.9839765623053583E-2</v>
      </c>
      <c r="M2670">
        <v>25.610001</v>
      </c>
      <c r="N2670" s="35">
        <f t="shared" si="250"/>
        <v>6.2475202558562619E-3</v>
      </c>
      <c r="P2670">
        <v>181.5</v>
      </c>
      <c r="Q2670" s="35">
        <f t="shared" si="251"/>
        <v>-4.1322314049586778E-3</v>
      </c>
    </row>
    <row r="2671" spans="1:17" x14ac:dyDescent="0.4">
      <c r="A2671" s="87">
        <v>44419</v>
      </c>
      <c r="B2671">
        <v>170.681061</v>
      </c>
      <c r="C2671" s="31">
        <f t="shared" si="246"/>
        <v>-3.6784280360197493E-3</v>
      </c>
      <c r="D2671">
        <v>4442.41</v>
      </c>
      <c r="E2671" s="31">
        <f t="shared" si="247"/>
        <v>4.1463980136907837E-3</v>
      </c>
      <c r="G2671">
        <v>53.560001</v>
      </c>
      <c r="H2671" s="35">
        <f t="shared" si="248"/>
        <v>2.6138909146024955E-3</v>
      </c>
      <c r="J2671">
        <v>104.09515399999999</v>
      </c>
      <c r="K2671" s="35">
        <f t="shared" si="249"/>
        <v>-1.2553908129094973E-2</v>
      </c>
      <c r="M2671">
        <v>25.77</v>
      </c>
      <c r="N2671" s="35">
        <f t="shared" si="250"/>
        <v>0</v>
      </c>
      <c r="P2671">
        <v>180.75</v>
      </c>
      <c r="Q2671" s="35">
        <f t="shared" si="251"/>
        <v>2.091285753803598E-2</v>
      </c>
    </row>
    <row r="2672" spans="1:17" x14ac:dyDescent="0.4">
      <c r="A2672" s="87">
        <v>44420</v>
      </c>
      <c r="B2672">
        <v>170.053223</v>
      </c>
      <c r="C2672" s="31">
        <f t="shared" si="246"/>
        <v>6.1533794040469344E-3</v>
      </c>
      <c r="D2672">
        <v>4460.83</v>
      </c>
      <c r="E2672" s="31">
        <f t="shared" si="247"/>
        <v>1.6073241975148285E-3</v>
      </c>
      <c r="G2672">
        <v>53.700001</v>
      </c>
      <c r="H2672" s="35">
        <f t="shared" si="248"/>
        <v>-6.8901116035360961E-3</v>
      </c>
      <c r="J2672">
        <v>102.788353</v>
      </c>
      <c r="K2672" s="35">
        <f t="shared" si="249"/>
        <v>3.8819573264295697E-4</v>
      </c>
      <c r="M2672">
        <v>25.77</v>
      </c>
      <c r="N2672" s="35">
        <f t="shared" si="250"/>
        <v>-1.2417500970120267E-2</v>
      </c>
      <c r="P2672">
        <v>184.529999</v>
      </c>
      <c r="Q2672" s="35">
        <f t="shared" si="251"/>
        <v>2.0918008025350855E-2</v>
      </c>
    </row>
    <row r="2673" spans="1:17" x14ac:dyDescent="0.4">
      <c r="A2673" s="87">
        <v>44421</v>
      </c>
      <c r="B2673">
        <v>171.099625</v>
      </c>
      <c r="C2673" s="31">
        <f t="shared" si="246"/>
        <v>3.90236974511185E-3</v>
      </c>
      <c r="D2673">
        <v>4468</v>
      </c>
      <c r="E2673" s="31">
        <f t="shared" si="247"/>
        <v>2.6208594449418166E-3</v>
      </c>
      <c r="G2673">
        <v>53.330002</v>
      </c>
      <c r="H2673" s="35">
        <f t="shared" si="248"/>
        <v>-1.0313200438282447E-2</v>
      </c>
      <c r="J2673">
        <v>102.828255</v>
      </c>
      <c r="K2673" s="35">
        <f t="shared" si="249"/>
        <v>-6.1117831864402825E-3</v>
      </c>
      <c r="M2673">
        <v>25.450001</v>
      </c>
      <c r="N2673" s="35">
        <f t="shared" si="250"/>
        <v>-1.8074694771131911E-2</v>
      </c>
      <c r="P2673">
        <v>188.38999899999999</v>
      </c>
      <c r="Q2673" s="35">
        <f t="shared" si="251"/>
        <v>-1.624288452806872E-2</v>
      </c>
    </row>
    <row r="2674" spans="1:17" x14ac:dyDescent="0.4">
      <c r="A2674" s="87">
        <v>44424</v>
      </c>
      <c r="B2674">
        <v>171.76731899999999</v>
      </c>
      <c r="C2674" s="31">
        <f t="shared" si="246"/>
        <v>-9.8630694701592227E-3</v>
      </c>
      <c r="D2674">
        <v>4479.71</v>
      </c>
      <c r="E2674" s="31">
        <f t="shared" si="247"/>
        <v>-7.0607249129966245E-3</v>
      </c>
      <c r="G2674">
        <v>52.779998999999997</v>
      </c>
      <c r="H2674" s="35">
        <f t="shared" si="248"/>
        <v>-5.7976469457682131E-2</v>
      </c>
      <c r="J2674">
        <v>102.199791</v>
      </c>
      <c r="K2674" s="35">
        <f t="shared" si="249"/>
        <v>-1.7569517338836875E-2</v>
      </c>
      <c r="M2674">
        <v>24.99</v>
      </c>
      <c r="N2674" s="35">
        <f t="shared" si="250"/>
        <v>-5.9623849539815865E-2</v>
      </c>
      <c r="P2674">
        <v>185.33000200000001</v>
      </c>
      <c r="Q2674" s="35">
        <f t="shared" si="251"/>
        <v>-1.9964371445914061E-2</v>
      </c>
    </row>
    <row r="2675" spans="1:17" x14ac:dyDescent="0.4">
      <c r="A2675" s="87">
        <v>44425</v>
      </c>
      <c r="B2675">
        <v>170.07316599999999</v>
      </c>
      <c r="C2675" s="31">
        <f t="shared" si="246"/>
        <v>-1.0840293288830679E-2</v>
      </c>
      <c r="D2675">
        <v>4448.08</v>
      </c>
      <c r="E2675" s="31">
        <f t="shared" si="247"/>
        <v>-1.0748457761550936E-2</v>
      </c>
      <c r="G2675">
        <v>49.720001000000003</v>
      </c>
      <c r="H2675" s="35">
        <f t="shared" si="248"/>
        <v>-1.2067779322853765E-3</v>
      </c>
      <c r="J2675">
        <v>100.40419</v>
      </c>
      <c r="K2675" s="35">
        <f t="shared" si="249"/>
        <v>-2.3844622420638676E-3</v>
      </c>
      <c r="M2675">
        <v>23.5</v>
      </c>
      <c r="N2675" s="35">
        <f t="shared" si="250"/>
        <v>-8.0851489361701591E-3</v>
      </c>
      <c r="P2675">
        <v>181.63000500000001</v>
      </c>
      <c r="Q2675" s="35">
        <f t="shared" si="251"/>
        <v>-1.4755315345611617E-2</v>
      </c>
    </row>
    <row r="2676" spans="1:17" x14ac:dyDescent="0.4">
      <c r="A2676" s="87">
        <v>44426</v>
      </c>
      <c r="B2676">
        <v>168.229523</v>
      </c>
      <c r="C2676" s="31">
        <f t="shared" si="246"/>
        <v>-1.907467811104711E-2</v>
      </c>
      <c r="D2676">
        <v>4400.2700000000004</v>
      </c>
      <c r="E2676" s="31">
        <f t="shared" si="247"/>
        <v>1.2567410636164927E-3</v>
      </c>
      <c r="G2676">
        <v>49.66</v>
      </c>
      <c r="H2676" s="35">
        <f t="shared" si="248"/>
        <v>-4.6314941602899088E-3</v>
      </c>
      <c r="J2676">
        <v>100.16477999999999</v>
      </c>
      <c r="K2676" s="35">
        <f t="shared" si="249"/>
        <v>-8.4653607785090575E-3</v>
      </c>
      <c r="M2676">
        <v>23.309999000000001</v>
      </c>
      <c r="N2676" s="35">
        <f t="shared" si="250"/>
        <v>-3.0029945518230215E-2</v>
      </c>
      <c r="P2676">
        <v>178.949997</v>
      </c>
      <c r="Q2676" s="35">
        <f t="shared" si="251"/>
        <v>-9.1086338492645646E-3</v>
      </c>
    </row>
    <row r="2677" spans="1:17" x14ac:dyDescent="0.4">
      <c r="A2677" s="87">
        <v>44427</v>
      </c>
      <c r="B2677">
        <v>165.020599</v>
      </c>
      <c r="C2677" s="31">
        <f t="shared" si="246"/>
        <v>1.3285789854635082E-2</v>
      </c>
      <c r="D2677">
        <v>4405.8</v>
      </c>
      <c r="E2677" s="31">
        <f t="shared" si="247"/>
        <v>8.1415406963547803E-3</v>
      </c>
      <c r="G2677">
        <v>49.43</v>
      </c>
      <c r="H2677" s="35">
        <f t="shared" si="248"/>
        <v>1.9421383775035474E-2</v>
      </c>
      <c r="J2677">
        <v>99.316849000000005</v>
      </c>
      <c r="K2677" s="35">
        <f t="shared" si="249"/>
        <v>1.3358770574769257E-2</v>
      </c>
      <c r="M2677">
        <v>22.610001</v>
      </c>
      <c r="N2677" s="35">
        <f t="shared" si="250"/>
        <v>3.7151701143224178E-2</v>
      </c>
      <c r="P2677">
        <v>177.320007</v>
      </c>
      <c r="Q2677" s="35">
        <f t="shared" si="251"/>
        <v>-9.0234036591267132E-4</v>
      </c>
    </row>
    <row r="2678" spans="1:17" x14ac:dyDescent="0.4">
      <c r="A2678" s="87">
        <v>44428</v>
      </c>
      <c r="B2678">
        <v>167.21302800000001</v>
      </c>
      <c r="C2678" s="31">
        <f t="shared" si="246"/>
        <v>1.1502512830519434E-2</v>
      </c>
      <c r="D2678">
        <v>4441.67</v>
      </c>
      <c r="E2678" s="31">
        <f t="shared" si="247"/>
        <v>8.5238209952562156E-3</v>
      </c>
      <c r="G2678">
        <v>50.389999000000003</v>
      </c>
      <c r="H2678" s="35">
        <f t="shared" si="248"/>
        <v>7.3427070320045045E-3</v>
      </c>
      <c r="J2678">
        <v>100.64360000000001</v>
      </c>
      <c r="K2678" s="35">
        <f t="shared" si="249"/>
        <v>2.3788000429236416E-3</v>
      </c>
      <c r="M2678">
        <v>23.450001</v>
      </c>
      <c r="N2678" s="35">
        <f t="shared" si="250"/>
        <v>8.9551808547897217E-3</v>
      </c>
      <c r="P2678">
        <v>177.16000399999999</v>
      </c>
      <c r="Q2678" s="35">
        <f t="shared" si="251"/>
        <v>2.0377059824406043E-2</v>
      </c>
    </row>
    <row r="2679" spans="1:17" x14ac:dyDescent="0.4">
      <c r="A2679" s="87">
        <v>44431</v>
      </c>
      <c r="B2679">
        <v>169.13639800000001</v>
      </c>
      <c r="C2679" s="31">
        <f t="shared" si="246"/>
        <v>1.5318701536967438E-3</v>
      </c>
      <c r="D2679">
        <v>4479.53</v>
      </c>
      <c r="E2679" s="31">
        <f t="shared" si="247"/>
        <v>1.4956926284676781E-3</v>
      </c>
      <c r="G2679">
        <v>50.759998000000003</v>
      </c>
      <c r="H2679" s="35">
        <f t="shared" si="248"/>
        <v>8.2742714056055836E-3</v>
      </c>
      <c r="J2679">
        <v>100.883011</v>
      </c>
      <c r="K2679" s="35">
        <f t="shared" si="249"/>
        <v>1.3349224875930812E-2</v>
      </c>
      <c r="M2679">
        <v>23.66</v>
      </c>
      <c r="N2679" s="35">
        <f t="shared" si="250"/>
        <v>2.1132713440405747E-2</v>
      </c>
      <c r="P2679">
        <v>180.770004</v>
      </c>
      <c r="Q2679" s="35">
        <f t="shared" si="251"/>
        <v>-8.0765943889672797E-3</v>
      </c>
    </row>
    <row r="2680" spans="1:17" x14ac:dyDescent="0.4">
      <c r="A2680" s="87">
        <v>44432</v>
      </c>
      <c r="B2680">
        <v>169.39549299999999</v>
      </c>
      <c r="C2680" s="31">
        <f t="shared" si="246"/>
        <v>-8.2358743747684194E-4</v>
      </c>
      <c r="D2680">
        <v>4486.2299999999996</v>
      </c>
      <c r="E2680" s="31">
        <f t="shared" si="247"/>
        <v>2.2201269217137858E-3</v>
      </c>
      <c r="G2680">
        <v>51.18</v>
      </c>
      <c r="H2680" s="35">
        <f t="shared" si="248"/>
        <v>1.7584994138335954E-3</v>
      </c>
      <c r="J2680">
        <v>102.229721</v>
      </c>
      <c r="K2680" s="35">
        <f t="shared" si="249"/>
        <v>1.3758767863603945E-2</v>
      </c>
      <c r="M2680">
        <v>24.16</v>
      </c>
      <c r="N2680" s="35">
        <f t="shared" si="250"/>
        <v>-1.2417632450330552E-3</v>
      </c>
      <c r="P2680">
        <v>179.30999800000001</v>
      </c>
      <c r="Q2680" s="35">
        <f t="shared" si="251"/>
        <v>7.4173276160539661E-3</v>
      </c>
    </row>
    <row r="2681" spans="1:17" x14ac:dyDescent="0.4">
      <c r="A2681" s="87">
        <v>44433</v>
      </c>
      <c r="B2681">
        <v>169.25598099999999</v>
      </c>
      <c r="C2681" s="31">
        <f t="shared" si="246"/>
        <v>-1.7192639118614021E-2</v>
      </c>
      <c r="D2681">
        <v>4496.1899999999996</v>
      </c>
      <c r="E2681" s="31">
        <f t="shared" si="247"/>
        <v>-5.8249317755698941E-3</v>
      </c>
      <c r="G2681">
        <v>51.27</v>
      </c>
      <c r="H2681" s="35">
        <f t="shared" si="248"/>
        <v>-2.3015408621025933E-2</v>
      </c>
      <c r="J2681">
        <v>103.636276</v>
      </c>
      <c r="K2681" s="35">
        <f t="shared" si="249"/>
        <v>-1.6363440152944022E-2</v>
      </c>
      <c r="M2681">
        <v>24.129999000000002</v>
      </c>
      <c r="N2681" s="35">
        <f t="shared" si="250"/>
        <v>-1.9477787794355123E-2</v>
      </c>
      <c r="P2681">
        <v>180.63999899999999</v>
      </c>
      <c r="Q2681" s="35">
        <f t="shared" si="251"/>
        <v>-1.0075243634163135E-2</v>
      </c>
    </row>
    <row r="2682" spans="1:17" x14ac:dyDescent="0.4">
      <c r="A2682" s="87">
        <v>44434</v>
      </c>
      <c r="B2682">
        <v>166.346024</v>
      </c>
      <c r="C2682" s="31">
        <f t="shared" si="246"/>
        <v>5.6107081946245472E-3</v>
      </c>
      <c r="D2682">
        <v>4470</v>
      </c>
      <c r="E2682" s="31">
        <f t="shared" si="247"/>
        <v>8.8076062639820783E-3</v>
      </c>
      <c r="G2682">
        <v>50.09</v>
      </c>
      <c r="H2682" s="35">
        <f t="shared" si="248"/>
        <v>1.6769814334198368E-2</v>
      </c>
      <c r="J2682">
        <v>101.94043000000001</v>
      </c>
      <c r="K2682" s="35">
        <f t="shared" si="249"/>
        <v>1.1449206168739888E-2</v>
      </c>
      <c r="M2682">
        <v>23.66</v>
      </c>
      <c r="N2682" s="35">
        <f t="shared" si="250"/>
        <v>1.9442138630600098E-2</v>
      </c>
      <c r="P2682">
        <v>178.820007</v>
      </c>
      <c r="Q2682" s="35">
        <f t="shared" si="251"/>
        <v>4.7533327744472605E-3</v>
      </c>
    </row>
    <row r="2683" spans="1:17" x14ac:dyDescent="0.4">
      <c r="A2683" s="87">
        <v>44435</v>
      </c>
      <c r="B2683">
        <v>167.27934300000001</v>
      </c>
      <c r="C2683" s="31">
        <f t="shared" si="246"/>
        <v>2.6852568401108099E-3</v>
      </c>
      <c r="D2683">
        <v>4509.37</v>
      </c>
      <c r="E2683" s="31">
        <f t="shared" si="247"/>
        <v>4.306588281733385E-3</v>
      </c>
      <c r="G2683">
        <v>50.93</v>
      </c>
      <c r="H2683" s="35">
        <f t="shared" si="248"/>
        <v>4.9086982132338502E-3</v>
      </c>
      <c r="J2683">
        <v>103.107567</v>
      </c>
      <c r="K2683" s="35">
        <f t="shared" si="249"/>
        <v>-4.2569814492859357E-3</v>
      </c>
      <c r="M2683">
        <v>24.120000999999998</v>
      </c>
      <c r="N2683" s="35">
        <f t="shared" si="250"/>
        <v>0</v>
      </c>
      <c r="P2683">
        <v>179.66999799999999</v>
      </c>
      <c r="Q2683" s="35">
        <f t="shared" si="251"/>
        <v>-7.513725246437575E-3</v>
      </c>
    </row>
    <row r="2684" spans="1:17" x14ac:dyDescent="0.4">
      <c r="A2684" s="87">
        <v>44438</v>
      </c>
      <c r="B2684">
        <v>167.728531</v>
      </c>
      <c r="C2684" s="31">
        <f t="shared" si="246"/>
        <v>-1.9579781569779544E-2</v>
      </c>
      <c r="D2684">
        <v>4528.79</v>
      </c>
      <c r="E2684" s="31">
        <f t="shared" si="247"/>
        <v>-1.3491462399448137E-3</v>
      </c>
      <c r="G2684">
        <v>51.18</v>
      </c>
      <c r="H2684" s="35">
        <f t="shared" si="248"/>
        <v>-1.4654161781946073E-2</v>
      </c>
      <c r="J2684">
        <v>102.66864</v>
      </c>
      <c r="K2684" s="35">
        <f t="shared" si="249"/>
        <v>-8.8417261590295754E-3</v>
      </c>
      <c r="M2684">
        <v>24.120000999999998</v>
      </c>
      <c r="N2684" s="35">
        <f t="shared" si="250"/>
        <v>-4.0630263655461664E-2</v>
      </c>
      <c r="P2684">
        <v>178.320007</v>
      </c>
      <c r="Q2684" s="35">
        <f t="shared" si="251"/>
        <v>-4.5985137270659927E-3</v>
      </c>
    </row>
    <row r="2685" spans="1:17" x14ac:dyDescent="0.4">
      <c r="A2685" s="87">
        <v>44439</v>
      </c>
      <c r="B2685">
        <v>164.44444300000001</v>
      </c>
      <c r="C2685" s="31">
        <f t="shared" si="246"/>
        <v>-1.0926973068953064E-3</v>
      </c>
      <c r="D2685">
        <v>4522.68</v>
      </c>
      <c r="E2685" s="31">
        <f t="shared" si="247"/>
        <v>3.1176205258825617E-4</v>
      </c>
      <c r="G2685">
        <v>50.43</v>
      </c>
      <c r="H2685" s="35">
        <f t="shared" si="248"/>
        <v>-4.3625024786832509E-3</v>
      </c>
      <c r="J2685">
        <v>101.76087200000001</v>
      </c>
      <c r="K2685" s="35">
        <f t="shared" si="249"/>
        <v>1.9409808123499479E-2</v>
      </c>
      <c r="M2685">
        <v>23.139999</v>
      </c>
      <c r="N2685" s="35">
        <f t="shared" si="250"/>
        <v>4.3219535143450261E-4</v>
      </c>
      <c r="P2685">
        <v>177.5</v>
      </c>
      <c r="Q2685" s="35">
        <f t="shared" si="251"/>
        <v>5.7465014084507049E-3</v>
      </c>
    </row>
    <row r="2686" spans="1:17" x14ac:dyDescent="0.4">
      <c r="A2686" s="87">
        <v>44440</v>
      </c>
      <c r="B2686">
        <v>164.26475500000001</v>
      </c>
      <c r="C2686" s="31">
        <f t="shared" si="246"/>
        <v>-5.4083238976005386E-3</v>
      </c>
      <c r="D2686">
        <v>4524.09</v>
      </c>
      <c r="E2686" s="31">
        <f t="shared" si="247"/>
        <v>2.8425606033477832E-3</v>
      </c>
      <c r="G2686">
        <v>50.209999000000003</v>
      </c>
      <c r="H2686" s="35">
        <f t="shared" si="248"/>
        <v>-9.9581758605492097E-3</v>
      </c>
      <c r="J2686">
        <v>103.736031</v>
      </c>
      <c r="K2686" s="35">
        <f t="shared" si="249"/>
        <v>-9.8086459467492202E-3</v>
      </c>
      <c r="M2686">
        <v>23.15</v>
      </c>
      <c r="N2686" s="35">
        <f t="shared" si="250"/>
        <v>-3.4557235421165573E-3</v>
      </c>
      <c r="P2686">
        <v>178.520004</v>
      </c>
      <c r="Q2686" s="35">
        <f t="shared" si="251"/>
        <v>3.3609174689464417E-3</v>
      </c>
    </row>
    <row r="2687" spans="1:17" x14ac:dyDescent="0.4">
      <c r="A2687" s="87">
        <v>44441</v>
      </c>
      <c r="B2687">
        <v>163.37635800000001</v>
      </c>
      <c r="C2687" s="31">
        <f t="shared" si="246"/>
        <v>-2.3217435168925238E-3</v>
      </c>
      <c r="D2687">
        <v>4536.95</v>
      </c>
      <c r="E2687" s="31">
        <f t="shared" si="247"/>
        <v>-3.3502683520857118E-4</v>
      </c>
      <c r="G2687">
        <v>49.709999000000003</v>
      </c>
      <c r="H2687" s="35">
        <f t="shared" si="248"/>
        <v>-1.3679340448186425E-2</v>
      </c>
      <c r="J2687">
        <v>102.718521</v>
      </c>
      <c r="K2687" s="35">
        <f t="shared" si="249"/>
        <v>3.2048845407343595E-3</v>
      </c>
      <c r="M2687">
        <v>23.07</v>
      </c>
      <c r="N2687" s="35">
        <f t="shared" si="250"/>
        <v>3.467706978760221E-3</v>
      </c>
      <c r="P2687">
        <v>179.11999499999999</v>
      </c>
      <c r="Q2687" s="35">
        <f t="shared" si="251"/>
        <v>-1.0607380823118002E-2</v>
      </c>
    </row>
    <row r="2688" spans="1:17" x14ac:dyDescent="0.4">
      <c r="A2688" s="87">
        <v>44442</v>
      </c>
      <c r="B2688">
        <v>162.99704</v>
      </c>
      <c r="C2688" s="31">
        <f t="shared" si="246"/>
        <v>-3.9806489737481965E-3</v>
      </c>
      <c r="D2688">
        <v>4535.43</v>
      </c>
      <c r="E2688" s="31">
        <f t="shared" si="247"/>
        <v>-3.3954884101398421E-3</v>
      </c>
      <c r="G2688">
        <v>49.029998999999997</v>
      </c>
      <c r="H2688" s="35">
        <f t="shared" si="248"/>
        <v>-3.5284520401479044E-2</v>
      </c>
      <c r="J2688">
        <v>103.04772199999999</v>
      </c>
      <c r="K2688" s="35">
        <f t="shared" si="249"/>
        <v>-2.4007769914603239E-2</v>
      </c>
      <c r="M2688">
        <v>23.15</v>
      </c>
      <c r="N2688" s="35">
        <f t="shared" si="250"/>
        <v>-2.246224622030225E-2</v>
      </c>
      <c r="P2688">
        <v>177.220001</v>
      </c>
      <c r="Q2688" s="35">
        <f t="shared" si="251"/>
        <v>2.256743018526853E-4</v>
      </c>
    </row>
    <row r="2689" spans="1:17" x14ac:dyDescent="0.4">
      <c r="A2689" s="87">
        <v>44446</v>
      </c>
      <c r="B2689">
        <v>162.348206</v>
      </c>
      <c r="C2689" s="31">
        <f t="shared" si="246"/>
        <v>-1.1866647913559429E-2</v>
      </c>
      <c r="D2689">
        <v>4520.03</v>
      </c>
      <c r="E2689" s="31">
        <f t="shared" si="247"/>
        <v>-1.3185753191903675E-3</v>
      </c>
      <c r="G2689">
        <v>47.299999</v>
      </c>
      <c r="H2689" s="35">
        <f t="shared" si="248"/>
        <v>-1.5856237121696346E-2</v>
      </c>
      <c r="J2689">
        <v>100.573776</v>
      </c>
      <c r="K2689" s="35">
        <f t="shared" si="249"/>
        <v>-8.232563526301296E-3</v>
      </c>
      <c r="M2689">
        <v>22.629999000000002</v>
      </c>
      <c r="N2689" s="35">
        <f t="shared" si="250"/>
        <v>-1.9001238135273501E-2</v>
      </c>
      <c r="P2689">
        <v>177.259995</v>
      </c>
      <c r="Q2689" s="35">
        <f t="shared" si="251"/>
        <v>-7.6723515647171888E-3</v>
      </c>
    </row>
    <row r="2690" spans="1:17" x14ac:dyDescent="0.4">
      <c r="A2690" s="87">
        <v>44447</v>
      </c>
      <c r="B2690">
        <v>160.42167699999999</v>
      </c>
      <c r="C2690" s="31">
        <f t="shared" si="246"/>
        <v>1.6364833288708351E-2</v>
      </c>
      <c r="D2690">
        <v>4514.07</v>
      </c>
      <c r="E2690" s="31">
        <f t="shared" si="247"/>
        <v>-4.6055998245485702E-3</v>
      </c>
      <c r="G2690">
        <v>46.549999</v>
      </c>
      <c r="H2690" s="35">
        <f t="shared" si="248"/>
        <v>9.2374008429086576E-3</v>
      </c>
      <c r="J2690">
        <v>99.745795999999999</v>
      </c>
      <c r="K2690" s="35">
        <f t="shared" si="249"/>
        <v>7.7008558836906211E-3</v>
      </c>
      <c r="M2690">
        <v>22.200001</v>
      </c>
      <c r="N2690" s="35">
        <f t="shared" si="250"/>
        <v>4.3243196250306468E-2</v>
      </c>
      <c r="P2690">
        <v>175.89999399999999</v>
      </c>
      <c r="Q2690" s="35">
        <f t="shared" si="251"/>
        <v>1.7624389458478201E-3</v>
      </c>
    </row>
    <row r="2691" spans="1:17" x14ac:dyDescent="0.4">
      <c r="A2691" s="87">
        <v>44448</v>
      </c>
      <c r="B2691">
        <v>163.04695100000001</v>
      </c>
      <c r="C2691" s="31">
        <f t="shared" ref="C2691:C2754" si="252">(B2692-B2691)/B2691</f>
        <v>1.5304978012130291E-3</v>
      </c>
      <c r="D2691">
        <v>4493.28</v>
      </c>
      <c r="E2691" s="31">
        <f t="shared" ref="E2691:E2754" si="253">(D2692-D2691)/D2691</f>
        <v>-7.7226435922087694E-3</v>
      </c>
      <c r="G2691">
        <v>46.98</v>
      </c>
      <c r="H2691" s="35">
        <f t="shared" ref="H2691:H2754" si="254">(G2692-G2691)/G2691</f>
        <v>-5.1085142613878235E-3</v>
      </c>
      <c r="J2691">
        <v>100.513924</v>
      </c>
      <c r="K2691" s="35">
        <f t="shared" ref="K2691:K2754" si="255">(J2692-J2691)/J2691</f>
        <v>1.9551390710803411E-2</v>
      </c>
      <c r="M2691">
        <v>23.16</v>
      </c>
      <c r="N2691" s="35">
        <f t="shared" ref="N2691:N2754" si="256">(M2692-M2691)/M2691</f>
        <v>-1.2521545768566567E-2</v>
      </c>
      <c r="P2691">
        <v>176.21000699999999</v>
      </c>
      <c r="Q2691" s="35">
        <f t="shared" ref="Q2691:Q2754" si="257">(P2692-P2691)/P2691</f>
        <v>1.1343850636138721E-4</v>
      </c>
    </row>
    <row r="2692" spans="1:17" x14ac:dyDescent="0.4">
      <c r="A2692" s="87">
        <v>44449</v>
      </c>
      <c r="B2692">
        <v>163.296494</v>
      </c>
      <c r="C2692" s="31">
        <f t="shared" si="252"/>
        <v>-2.4879186934656357E-2</v>
      </c>
      <c r="D2692">
        <v>4458.58</v>
      </c>
      <c r="E2692" s="31">
        <f t="shared" si="253"/>
        <v>2.2765095613400759E-3</v>
      </c>
      <c r="G2692">
        <v>46.740001999999997</v>
      </c>
      <c r="H2692" s="35">
        <f t="shared" si="254"/>
        <v>-1.3050940819386292E-2</v>
      </c>
      <c r="J2692">
        <v>102.479111</v>
      </c>
      <c r="K2692" s="35">
        <f t="shared" si="255"/>
        <v>9.0528302885062376E-3</v>
      </c>
      <c r="M2692">
        <v>22.870000999999998</v>
      </c>
      <c r="N2692" s="35">
        <f t="shared" si="256"/>
        <v>-4.1539176146078736E-2</v>
      </c>
      <c r="P2692">
        <v>176.229996</v>
      </c>
      <c r="Q2692" s="35">
        <f t="shared" si="257"/>
        <v>-5.6738922016424844E-4</v>
      </c>
    </row>
    <row r="2693" spans="1:17" x14ac:dyDescent="0.4">
      <c r="A2693" s="87">
        <v>44452</v>
      </c>
      <c r="B2693">
        <v>159.23381000000001</v>
      </c>
      <c r="C2693" s="31">
        <f t="shared" si="252"/>
        <v>-4.7643838956061817E-3</v>
      </c>
      <c r="D2693">
        <v>4468.7299999999996</v>
      </c>
      <c r="E2693" s="31">
        <f t="shared" si="253"/>
        <v>-5.7465991456184156E-3</v>
      </c>
      <c r="G2693">
        <v>46.130001</v>
      </c>
      <c r="H2693" s="35">
        <f t="shared" si="254"/>
        <v>8.6704962351940153E-4</v>
      </c>
      <c r="J2693">
        <v>103.406837</v>
      </c>
      <c r="K2693" s="35">
        <f t="shared" si="255"/>
        <v>-8.6824046266882322E-4</v>
      </c>
      <c r="M2693">
        <v>21.92</v>
      </c>
      <c r="N2693" s="35">
        <f t="shared" si="256"/>
        <v>-2.3266423357664302E-2</v>
      </c>
      <c r="P2693">
        <v>176.13000500000001</v>
      </c>
      <c r="Q2693" s="35">
        <f t="shared" si="257"/>
        <v>-1.6976130784757668E-2</v>
      </c>
    </row>
    <row r="2694" spans="1:17" x14ac:dyDescent="0.4">
      <c r="A2694" s="87">
        <v>44453</v>
      </c>
      <c r="B2694">
        <v>158.47515899999999</v>
      </c>
      <c r="C2694" s="31">
        <f t="shared" si="252"/>
        <v>-5.3539305803757204E-3</v>
      </c>
      <c r="D2694">
        <v>4443.05</v>
      </c>
      <c r="E2694" s="31">
        <f t="shared" si="253"/>
        <v>8.4739086888510444E-3</v>
      </c>
      <c r="G2694">
        <v>46.169998</v>
      </c>
      <c r="H2694" s="35">
        <f t="shared" si="254"/>
        <v>-1.6460862744676816E-2</v>
      </c>
      <c r="J2694">
        <v>103.317055</v>
      </c>
      <c r="K2694" s="35">
        <f t="shared" si="255"/>
        <v>-2.1338180806644073E-2</v>
      </c>
      <c r="M2694">
        <v>21.41</v>
      </c>
      <c r="N2694" s="35">
        <f t="shared" si="256"/>
        <v>2.3353106025221712E-3</v>
      </c>
      <c r="P2694">
        <v>173.13999899999999</v>
      </c>
      <c r="Q2694" s="35">
        <f t="shared" si="257"/>
        <v>-2.5355198252022568E-2</v>
      </c>
    </row>
    <row r="2695" spans="1:17" x14ac:dyDescent="0.4">
      <c r="A2695" s="87">
        <v>44454</v>
      </c>
      <c r="B2695">
        <v>157.62669399999999</v>
      </c>
      <c r="C2695" s="31">
        <f t="shared" si="252"/>
        <v>-1.9630748583738256E-3</v>
      </c>
      <c r="D2695">
        <v>4480.7</v>
      </c>
      <c r="E2695" s="31">
        <f t="shared" si="253"/>
        <v>-1.5510969268194297E-3</v>
      </c>
      <c r="G2695">
        <v>45.41</v>
      </c>
      <c r="H2695" s="35">
        <f t="shared" si="254"/>
        <v>-9.028848271305805E-3</v>
      </c>
      <c r="J2695">
        <v>101.11245700000001</v>
      </c>
      <c r="K2695" s="35">
        <f t="shared" si="255"/>
        <v>-2.0718317625295904E-3</v>
      </c>
      <c r="M2695">
        <v>21.459999</v>
      </c>
      <c r="N2695" s="35">
        <f t="shared" si="256"/>
        <v>-3.7278659705435352E-3</v>
      </c>
      <c r="P2695">
        <v>168.75</v>
      </c>
      <c r="Q2695" s="35">
        <f t="shared" si="257"/>
        <v>-1.9555674074074516E-3</v>
      </c>
    </row>
    <row r="2696" spans="1:17" x14ac:dyDescent="0.4">
      <c r="A2696" s="87">
        <v>44455</v>
      </c>
      <c r="B2696">
        <v>157.317261</v>
      </c>
      <c r="C2696" s="31">
        <f t="shared" si="252"/>
        <v>-7.4874301301240485E-3</v>
      </c>
      <c r="D2696">
        <v>4473.75</v>
      </c>
      <c r="E2696" s="31">
        <f t="shared" si="253"/>
        <v>-9.1109248393406467E-3</v>
      </c>
      <c r="G2696">
        <v>45</v>
      </c>
      <c r="H2696" s="35">
        <f t="shared" si="254"/>
        <v>4.8889111111111872E-3</v>
      </c>
      <c r="J2696">
        <v>100.902969</v>
      </c>
      <c r="K2696" s="35">
        <f t="shared" si="255"/>
        <v>-2.0168078503220312E-2</v>
      </c>
      <c r="M2696">
        <v>21.379999000000002</v>
      </c>
      <c r="N2696" s="35">
        <f t="shared" si="256"/>
        <v>-1.4499486178647681E-2</v>
      </c>
      <c r="P2696">
        <v>168.41999799999999</v>
      </c>
      <c r="Q2696" s="35">
        <f t="shared" si="257"/>
        <v>-1.454694827867173E-2</v>
      </c>
    </row>
    <row r="2697" spans="1:17" x14ac:dyDescent="0.4">
      <c r="A2697" s="87">
        <v>44456</v>
      </c>
      <c r="B2697">
        <v>156.13935900000001</v>
      </c>
      <c r="C2697" s="31">
        <f t="shared" si="252"/>
        <v>-1.3872812171593583E-2</v>
      </c>
      <c r="D2697">
        <v>4432.99</v>
      </c>
      <c r="E2697" s="31">
        <f t="shared" si="253"/>
        <v>-1.6977254629493913E-2</v>
      </c>
      <c r="G2697">
        <v>45.220001000000003</v>
      </c>
      <c r="H2697" s="35">
        <f t="shared" si="254"/>
        <v>-8.6244801277205428E-3</v>
      </c>
      <c r="J2697">
        <v>98.867949999999993</v>
      </c>
      <c r="K2697" s="35">
        <f t="shared" si="255"/>
        <v>-1.4327453942354327E-2</v>
      </c>
      <c r="M2697">
        <v>21.07</v>
      </c>
      <c r="N2697" s="35">
        <f t="shared" si="256"/>
        <v>-2.9425676317038442E-2</v>
      </c>
      <c r="P2697">
        <v>165.970001</v>
      </c>
      <c r="Q2697" s="35">
        <f t="shared" si="257"/>
        <v>-7.6520093531842548E-3</v>
      </c>
    </row>
    <row r="2698" spans="1:17" x14ac:dyDescent="0.4">
      <c r="A2698" s="87">
        <v>44459</v>
      </c>
      <c r="B2698">
        <v>153.97326699999999</v>
      </c>
      <c r="C2698" s="31">
        <f t="shared" si="252"/>
        <v>4.9918730372851749E-3</v>
      </c>
      <c r="D2698">
        <v>4357.7299999999996</v>
      </c>
      <c r="E2698" s="31">
        <f t="shared" si="253"/>
        <v>-8.1234954896241022E-4</v>
      </c>
      <c r="G2698">
        <v>44.830002</v>
      </c>
      <c r="H2698" s="35">
        <f t="shared" si="254"/>
        <v>-8.2534682911679768E-3</v>
      </c>
      <c r="J2698">
        <v>97.451424000000003</v>
      </c>
      <c r="K2698" s="35">
        <f t="shared" si="255"/>
        <v>5.2204778454545261E-3</v>
      </c>
      <c r="M2698">
        <v>20.450001</v>
      </c>
      <c r="N2698" s="35">
        <f t="shared" si="256"/>
        <v>2.4449387557487004E-3</v>
      </c>
      <c r="P2698">
        <v>164.699997</v>
      </c>
      <c r="Q2698" s="35">
        <f t="shared" si="257"/>
        <v>5.7680450352406275E-3</v>
      </c>
    </row>
    <row r="2699" spans="1:17" x14ac:dyDescent="0.4">
      <c r="A2699" s="87">
        <v>44460</v>
      </c>
      <c r="B2699">
        <v>154.741882</v>
      </c>
      <c r="C2699" s="31">
        <f t="shared" si="252"/>
        <v>1.5610835080834802E-2</v>
      </c>
      <c r="D2699">
        <v>4354.1899999999996</v>
      </c>
      <c r="E2699" s="31">
        <f t="shared" si="253"/>
        <v>9.5195662109372192E-3</v>
      </c>
      <c r="G2699">
        <v>44.459999000000003</v>
      </c>
      <c r="H2699" s="35">
        <f t="shared" si="254"/>
        <v>3.1264035790913892E-2</v>
      </c>
      <c r="J2699">
        <v>97.960166999999998</v>
      </c>
      <c r="K2699" s="35">
        <f t="shared" si="255"/>
        <v>8.8595398168318205E-3</v>
      </c>
      <c r="M2699">
        <v>20.5</v>
      </c>
      <c r="N2699" s="35">
        <f t="shared" si="256"/>
        <v>1.2682926829268368E-2</v>
      </c>
      <c r="P2699">
        <v>165.64999399999999</v>
      </c>
      <c r="Q2699" s="35">
        <f t="shared" si="257"/>
        <v>6.0972534656415023E-3</v>
      </c>
    </row>
    <row r="2700" spans="1:17" x14ac:dyDescent="0.4">
      <c r="A2700" s="87">
        <v>44461</v>
      </c>
      <c r="B2700">
        <v>157.157532</v>
      </c>
      <c r="C2700" s="31">
        <f t="shared" si="252"/>
        <v>1.3592533382364361E-2</v>
      </c>
      <c r="D2700">
        <v>4395.6400000000003</v>
      </c>
      <c r="E2700" s="31">
        <f t="shared" si="253"/>
        <v>1.2134751708510987E-2</v>
      </c>
      <c r="G2700">
        <v>45.849997999999999</v>
      </c>
      <c r="H2700" s="35">
        <f t="shared" si="254"/>
        <v>5.8887897879515852E-3</v>
      </c>
      <c r="J2700">
        <v>98.828048999999993</v>
      </c>
      <c r="K2700" s="35">
        <f t="shared" si="255"/>
        <v>8.075136644658476E-3</v>
      </c>
      <c r="M2700">
        <v>20.76</v>
      </c>
      <c r="N2700" s="35">
        <f t="shared" si="256"/>
        <v>3.2273603082851543E-2</v>
      </c>
      <c r="P2700">
        <v>166.66000399999999</v>
      </c>
      <c r="Q2700" s="35">
        <f t="shared" si="257"/>
        <v>2.064083713810556E-2</v>
      </c>
    </row>
    <row r="2701" spans="1:17" x14ac:dyDescent="0.4">
      <c r="A2701" s="87">
        <v>44462</v>
      </c>
      <c r="B2701">
        <v>159.293701</v>
      </c>
      <c r="C2701" s="31">
        <f t="shared" si="252"/>
        <v>-6.2601922972459562E-2</v>
      </c>
      <c r="D2701">
        <v>4448.9799999999996</v>
      </c>
      <c r="E2701" s="31">
        <f t="shared" si="253"/>
        <v>1.4610090402744002E-3</v>
      </c>
      <c r="G2701">
        <v>46.119999</v>
      </c>
      <c r="H2701" s="35">
        <f t="shared" si="254"/>
        <v>-3.7077169060649881E-2</v>
      </c>
      <c r="J2701">
        <v>99.626098999999996</v>
      </c>
      <c r="K2701" s="35">
        <f t="shared" si="255"/>
        <v>-5.0068205521124716E-4</v>
      </c>
      <c r="M2701">
        <v>21.43</v>
      </c>
      <c r="N2701" s="35">
        <f t="shared" si="256"/>
        <v>3.2664489034064529E-3</v>
      </c>
      <c r="P2701">
        <v>170.10000600000001</v>
      </c>
      <c r="Q2701" s="35">
        <f t="shared" si="257"/>
        <v>-3.0923044176729739E-2</v>
      </c>
    </row>
    <row r="2702" spans="1:17" x14ac:dyDescent="0.4">
      <c r="A2702" s="87">
        <v>44463</v>
      </c>
      <c r="B2702">
        <v>149.321609</v>
      </c>
      <c r="C2702" s="31">
        <f t="shared" si="252"/>
        <v>-1.0361594750830785E-2</v>
      </c>
      <c r="D2702">
        <v>4455.4799999999996</v>
      </c>
      <c r="E2702" s="31">
        <f t="shared" si="253"/>
        <v>-2.776356307288977E-3</v>
      </c>
      <c r="G2702">
        <v>44.41</v>
      </c>
      <c r="H2702" s="35">
        <f t="shared" si="254"/>
        <v>-1.5086647151542438E-2</v>
      </c>
      <c r="J2702">
        <v>99.576217999999997</v>
      </c>
      <c r="K2702" s="35">
        <f t="shared" si="255"/>
        <v>1.222197452809461E-2</v>
      </c>
      <c r="M2702">
        <v>21.5</v>
      </c>
      <c r="N2702" s="35">
        <f t="shared" si="256"/>
        <v>-1.2093023255814026E-2</v>
      </c>
      <c r="P2702">
        <v>164.83999600000001</v>
      </c>
      <c r="Q2702" s="35">
        <f t="shared" si="257"/>
        <v>-1.3164268700904487E-2</v>
      </c>
    </row>
    <row r="2703" spans="1:17" x14ac:dyDescent="0.4">
      <c r="A2703" s="87">
        <v>44466</v>
      </c>
      <c r="B2703">
        <v>147.77439899999999</v>
      </c>
      <c r="C2703" s="31">
        <f t="shared" si="252"/>
        <v>-1.8508463025452671E-2</v>
      </c>
      <c r="D2703">
        <v>4443.1099999999997</v>
      </c>
      <c r="E2703" s="31">
        <f t="shared" si="253"/>
        <v>-2.0364114325326081E-2</v>
      </c>
      <c r="G2703">
        <v>43.740001999999997</v>
      </c>
      <c r="H2703" s="35">
        <f t="shared" si="254"/>
        <v>-1.3488796822642951E-2</v>
      </c>
      <c r="J2703">
        <v>100.79323599999999</v>
      </c>
      <c r="K2703" s="35">
        <f t="shared" si="255"/>
        <v>-1.7220887719092564E-2</v>
      </c>
      <c r="M2703">
        <v>21.24</v>
      </c>
      <c r="N2703" s="35">
        <f t="shared" si="256"/>
        <v>-1.8831920903953918E-3</v>
      </c>
      <c r="P2703">
        <v>162.66999799999999</v>
      </c>
      <c r="Q2703" s="35">
        <f t="shared" si="257"/>
        <v>-3.9159003370738278E-2</v>
      </c>
    </row>
    <row r="2704" spans="1:17" x14ac:dyDescent="0.4">
      <c r="A2704" s="87">
        <v>44467</v>
      </c>
      <c r="B2704">
        <v>145.039322</v>
      </c>
      <c r="C2704" s="31">
        <f t="shared" si="252"/>
        <v>4.9552355188202165E-3</v>
      </c>
      <c r="D2704">
        <v>4352.63</v>
      </c>
      <c r="E2704" s="31">
        <f t="shared" si="253"/>
        <v>1.5691662282344069E-3</v>
      </c>
      <c r="G2704">
        <v>43.150002000000001</v>
      </c>
      <c r="H2704" s="35">
        <f t="shared" si="254"/>
        <v>-6.2572650633944491E-3</v>
      </c>
      <c r="J2704">
        <v>99.057486999999995</v>
      </c>
      <c r="K2704" s="35">
        <f t="shared" si="255"/>
        <v>1.1077809797456614E-3</v>
      </c>
      <c r="M2704">
        <v>21.200001</v>
      </c>
      <c r="N2704" s="35">
        <f t="shared" si="256"/>
        <v>-2.2641602705584726E-2</v>
      </c>
      <c r="P2704">
        <v>156.300003</v>
      </c>
      <c r="Q2704" s="35">
        <f t="shared" si="257"/>
        <v>5.1183812197367886E-3</v>
      </c>
    </row>
    <row r="2705" spans="1:17" x14ac:dyDescent="0.4">
      <c r="A2705" s="87">
        <v>44468</v>
      </c>
      <c r="B2705">
        <v>145.758026</v>
      </c>
      <c r="C2705" s="31">
        <f t="shared" si="252"/>
        <v>-5.4102612503822041E-3</v>
      </c>
      <c r="D2705">
        <v>4359.46</v>
      </c>
      <c r="E2705" s="31">
        <f t="shared" si="253"/>
        <v>-1.1909731939276899E-2</v>
      </c>
      <c r="G2705">
        <v>42.880001</v>
      </c>
      <c r="H2705" s="35">
        <f t="shared" si="254"/>
        <v>-1.7723926825468125E-2</v>
      </c>
      <c r="J2705">
        <v>99.167220999999998</v>
      </c>
      <c r="K2705" s="35">
        <f t="shared" si="255"/>
        <v>-3.5911937070415567E-2</v>
      </c>
      <c r="M2705">
        <v>20.719999000000001</v>
      </c>
      <c r="N2705" s="35">
        <f t="shared" si="256"/>
        <v>-2.6061729057033335E-2</v>
      </c>
      <c r="P2705">
        <v>157.10000600000001</v>
      </c>
      <c r="Q2705" s="35">
        <f t="shared" si="257"/>
        <v>6.4926095547060709E-3</v>
      </c>
    </row>
    <row r="2706" spans="1:17" x14ac:dyDescent="0.4">
      <c r="A2706" s="87">
        <v>44469</v>
      </c>
      <c r="B2706">
        <v>144.969437</v>
      </c>
      <c r="C2706" s="31">
        <f t="shared" si="252"/>
        <v>1.2600731835635067E-2</v>
      </c>
      <c r="D2706">
        <v>4307.54</v>
      </c>
      <c r="E2706" s="31">
        <f t="shared" si="253"/>
        <v>1.1491477734391324E-2</v>
      </c>
      <c r="G2706">
        <v>42.119999</v>
      </c>
      <c r="H2706" s="35">
        <f t="shared" si="254"/>
        <v>8.7844968847220761E-3</v>
      </c>
      <c r="J2706">
        <v>95.605934000000005</v>
      </c>
      <c r="K2706" s="35">
        <f t="shared" si="255"/>
        <v>1.7216222164620012E-2</v>
      </c>
      <c r="M2706">
        <v>20.18</v>
      </c>
      <c r="N2706" s="35">
        <f t="shared" si="256"/>
        <v>3.0227998017839468E-2</v>
      </c>
      <c r="P2706">
        <v>158.11999499999999</v>
      </c>
      <c r="Q2706" s="35">
        <f t="shared" si="257"/>
        <v>3.0989502624258394E-3</v>
      </c>
    </row>
    <row r="2707" spans="1:17" x14ac:dyDescent="0.4">
      <c r="A2707" s="87">
        <v>44470</v>
      </c>
      <c r="B2707">
        <v>146.79615799999999</v>
      </c>
      <c r="C2707" s="31">
        <f t="shared" si="252"/>
        <v>5.4404693616037835E-4</v>
      </c>
      <c r="D2707">
        <v>4357.04</v>
      </c>
      <c r="E2707" s="31">
        <f t="shared" si="253"/>
        <v>-1.298588032242071E-2</v>
      </c>
      <c r="G2707">
        <v>42.490001999999997</v>
      </c>
      <c r="H2707" s="35">
        <f t="shared" si="254"/>
        <v>-1.7651211219053369E-2</v>
      </c>
      <c r="J2707">
        <v>97.251907000000003</v>
      </c>
      <c r="K2707" s="35">
        <f t="shared" si="255"/>
        <v>6.8725233326272133E-3</v>
      </c>
      <c r="M2707">
        <v>20.790001</v>
      </c>
      <c r="N2707" s="35">
        <f t="shared" si="256"/>
        <v>-2.4050503893675492E-3</v>
      </c>
      <c r="P2707">
        <v>158.61000100000001</v>
      </c>
      <c r="Q2707" s="35">
        <f t="shared" si="257"/>
        <v>-2.3012382428520509E-2</v>
      </c>
    </row>
    <row r="2708" spans="1:17" x14ac:dyDescent="0.4">
      <c r="A2708" s="87">
        <v>44473</v>
      </c>
      <c r="B2708">
        <v>146.87602200000001</v>
      </c>
      <c r="C2708" s="31">
        <f t="shared" si="252"/>
        <v>1.5767325179871793E-2</v>
      </c>
      <c r="D2708">
        <v>4300.46</v>
      </c>
      <c r="E2708" s="31">
        <f t="shared" si="253"/>
        <v>1.0524455523362668E-2</v>
      </c>
      <c r="G2708">
        <v>41.740001999999997</v>
      </c>
      <c r="H2708" s="35">
        <f t="shared" si="254"/>
        <v>2.156204975744932E-3</v>
      </c>
      <c r="J2708">
        <v>97.920272999999995</v>
      </c>
      <c r="K2708" s="35">
        <f t="shared" si="255"/>
        <v>-4.5028571356209371E-2</v>
      </c>
      <c r="M2708">
        <v>20.74</v>
      </c>
      <c r="N2708" s="35">
        <f t="shared" si="256"/>
        <v>1.4946914175506329E-2</v>
      </c>
      <c r="P2708">
        <v>154.96000699999999</v>
      </c>
      <c r="Q2708" s="35">
        <f t="shared" si="257"/>
        <v>-1.3939106236617468E-2</v>
      </c>
    </row>
    <row r="2709" spans="1:17" x14ac:dyDescent="0.4">
      <c r="A2709" s="87">
        <v>44474</v>
      </c>
      <c r="B2709">
        <v>149.19186400000001</v>
      </c>
      <c r="C2709" s="31">
        <f t="shared" si="252"/>
        <v>-4.4159847751483097E-3</v>
      </c>
      <c r="D2709">
        <v>4345.72</v>
      </c>
      <c r="E2709" s="31">
        <f t="shared" si="253"/>
        <v>4.102887438675277E-3</v>
      </c>
      <c r="G2709">
        <v>41.830002</v>
      </c>
      <c r="H2709" s="35">
        <f t="shared" si="254"/>
        <v>-5.0203918230747489E-3</v>
      </c>
      <c r="J2709">
        <v>93.511062999999993</v>
      </c>
      <c r="K2709" s="35">
        <f t="shared" si="255"/>
        <v>1.9948784027832223E-2</v>
      </c>
      <c r="M2709">
        <v>21.049999</v>
      </c>
      <c r="N2709" s="35">
        <f t="shared" si="256"/>
        <v>-2.042745940272972E-2</v>
      </c>
      <c r="P2709">
        <v>152.800003</v>
      </c>
      <c r="Q2709" s="35">
        <f t="shared" si="257"/>
        <v>-4.3848035788323419E-3</v>
      </c>
    </row>
    <row r="2710" spans="1:17" x14ac:dyDescent="0.4">
      <c r="A2710" s="87">
        <v>44475</v>
      </c>
      <c r="B2710">
        <v>148.53303500000001</v>
      </c>
      <c r="C2710" s="31">
        <f t="shared" si="252"/>
        <v>2.0497399787191992E-2</v>
      </c>
      <c r="D2710">
        <v>4363.55</v>
      </c>
      <c r="E2710" s="31">
        <f t="shared" si="253"/>
        <v>8.298289236974489E-3</v>
      </c>
      <c r="G2710">
        <v>41.619999</v>
      </c>
      <c r="H2710" s="35">
        <f t="shared" si="254"/>
        <v>2.1383926510906526E-2</v>
      </c>
      <c r="J2710">
        <v>95.376495000000006</v>
      </c>
      <c r="K2710" s="35">
        <f t="shared" si="255"/>
        <v>1.5688750147507459E-2</v>
      </c>
      <c r="M2710">
        <v>20.620000999999998</v>
      </c>
      <c r="N2710" s="35">
        <f t="shared" si="256"/>
        <v>2.3763335413999352E-2</v>
      </c>
      <c r="P2710">
        <v>152.13000500000001</v>
      </c>
      <c r="Q2710" s="35">
        <f t="shared" si="257"/>
        <v>1.2029198316268898E-2</v>
      </c>
    </row>
    <row r="2711" spans="1:17" x14ac:dyDescent="0.4">
      <c r="A2711" s="87">
        <v>44476</v>
      </c>
      <c r="B2711">
        <v>151.57757599999999</v>
      </c>
      <c r="C2711" s="31">
        <f t="shared" si="252"/>
        <v>4.1487667014809835E-3</v>
      </c>
      <c r="D2711">
        <v>4399.76</v>
      </c>
      <c r="E2711" s="31">
        <f t="shared" si="253"/>
        <v>-1.9137407494954435E-3</v>
      </c>
      <c r="G2711">
        <v>42.509998000000003</v>
      </c>
      <c r="H2711" s="35">
        <f t="shared" si="254"/>
        <v>-1.2702823462847483E-2</v>
      </c>
      <c r="J2711">
        <v>96.872833</v>
      </c>
      <c r="K2711" s="35">
        <f t="shared" si="255"/>
        <v>-1.8638579507631391E-2</v>
      </c>
      <c r="M2711">
        <v>21.110001</v>
      </c>
      <c r="N2711" s="35">
        <f t="shared" si="256"/>
        <v>-3.173851104981007E-2</v>
      </c>
      <c r="P2711">
        <v>153.96000699999999</v>
      </c>
      <c r="Q2711" s="35">
        <f t="shared" si="257"/>
        <v>-1.5133813289577074E-2</v>
      </c>
    </row>
    <row r="2712" spans="1:17" x14ac:dyDescent="0.4">
      <c r="A2712" s="87">
        <v>44477</v>
      </c>
      <c r="B2712">
        <v>152.206436</v>
      </c>
      <c r="C2712" s="31">
        <f t="shared" si="252"/>
        <v>-1.4428167807568851E-2</v>
      </c>
      <c r="D2712">
        <v>4391.34</v>
      </c>
      <c r="E2712" s="31">
        <f t="shared" si="253"/>
        <v>-6.8657858421348706E-3</v>
      </c>
      <c r="G2712">
        <v>41.970001000000003</v>
      </c>
      <c r="H2712" s="35">
        <f t="shared" si="254"/>
        <v>-2.1205598732294599E-2</v>
      </c>
      <c r="J2712">
        <v>95.067261000000002</v>
      </c>
      <c r="K2712" s="35">
        <f t="shared" si="255"/>
        <v>-5.6663986564207949E-3</v>
      </c>
      <c r="M2712">
        <v>20.440000999999999</v>
      </c>
      <c r="N2712" s="35">
        <f t="shared" si="256"/>
        <v>-2.2015703423889282E-2</v>
      </c>
      <c r="P2712">
        <v>151.63000500000001</v>
      </c>
      <c r="Q2712" s="35">
        <f t="shared" si="257"/>
        <v>-6.9906876280852676E-3</v>
      </c>
    </row>
    <row r="2713" spans="1:17" x14ac:dyDescent="0.4">
      <c r="A2713" s="87">
        <v>44480</v>
      </c>
      <c r="B2713">
        <v>150.01037600000001</v>
      </c>
      <c r="C2713" s="31">
        <f t="shared" si="252"/>
        <v>2.0428580220344116E-2</v>
      </c>
      <c r="D2713">
        <v>4361.1899999999996</v>
      </c>
      <c r="E2713" s="31">
        <f t="shared" si="253"/>
        <v>-2.4167715692276566E-3</v>
      </c>
      <c r="G2713">
        <v>41.080002</v>
      </c>
      <c r="H2713" s="35">
        <f t="shared" si="254"/>
        <v>3.6513630159997687E-3</v>
      </c>
      <c r="J2713">
        <v>94.528571999999997</v>
      </c>
      <c r="K2713" s="35">
        <f t="shared" si="255"/>
        <v>3.1658470414637841E-3</v>
      </c>
      <c r="M2713">
        <v>19.989999999999998</v>
      </c>
      <c r="N2713" s="35">
        <f t="shared" si="256"/>
        <v>1.7508754377188667E-2</v>
      </c>
      <c r="P2713">
        <v>150.570007</v>
      </c>
      <c r="Q2713" s="35">
        <f t="shared" si="257"/>
        <v>-4.8483161722904771E-3</v>
      </c>
    </row>
    <row r="2714" spans="1:17" x14ac:dyDescent="0.4">
      <c r="A2714" s="87">
        <v>44481</v>
      </c>
      <c r="B2714">
        <v>153.07487499999999</v>
      </c>
      <c r="C2714" s="31">
        <f t="shared" si="252"/>
        <v>1.9237102104443966E-2</v>
      </c>
      <c r="D2714">
        <v>4350.6499999999996</v>
      </c>
      <c r="E2714" s="31">
        <f t="shared" si="253"/>
        <v>3.0225368623080567E-3</v>
      </c>
      <c r="G2714">
        <v>41.23</v>
      </c>
      <c r="H2714" s="35">
        <f t="shared" si="254"/>
        <v>2.9590128547174473E-2</v>
      </c>
      <c r="J2714">
        <v>94.827834999999993</v>
      </c>
      <c r="K2714" s="35">
        <f t="shared" si="255"/>
        <v>4.628746401307204E-3</v>
      </c>
      <c r="M2714">
        <v>20.34</v>
      </c>
      <c r="N2714" s="35">
        <f t="shared" si="256"/>
        <v>5.4081120943953028E-3</v>
      </c>
      <c r="P2714">
        <v>149.83999600000001</v>
      </c>
      <c r="Q2714" s="35">
        <f t="shared" si="257"/>
        <v>2.1823312114877508E-2</v>
      </c>
    </row>
    <row r="2715" spans="1:17" x14ac:dyDescent="0.4">
      <c r="A2715" s="87">
        <v>44482</v>
      </c>
      <c r="B2715">
        <v>156.01959199999999</v>
      </c>
      <c r="C2715" s="31">
        <f t="shared" si="252"/>
        <v>5.3742353075760989E-3</v>
      </c>
      <c r="D2715">
        <v>4363.8</v>
      </c>
      <c r="E2715" s="31">
        <f t="shared" si="253"/>
        <v>1.7063110133370005E-2</v>
      </c>
      <c r="G2715">
        <v>42.450001</v>
      </c>
      <c r="H2715" s="35">
        <f t="shared" si="254"/>
        <v>3.4393379637376126E-2</v>
      </c>
      <c r="J2715">
        <v>95.266768999999996</v>
      </c>
      <c r="K2715" s="35">
        <f t="shared" si="255"/>
        <v>1.2356008420942772E-2</v>
      </c>
      <c r="M2715">
        <v>20.450001</v>
      </c>
      <c r="N2715" s="35">
        <f t="shared" si="256"/>
        <v>2.9339362868491424E-3</v>
      </c>
      <c r="P2715">
        <v>153.11000100000001</v>
      </c>
      <c r="Q2715" s="35">
        <f t="shared" si="257"/>
        <v>1.2344059745646457E-2</v>
      </c>
    </row>
    <row r="2716" spans="1:17" x14ac:dyDescent="0.4">
      <c r="A2716" s="87">
        <v>44483</v>
      </c>
      <c r="B2716">
        <v>156.85807800000001</v>
      </c>
      <c r="C2716" s="31">
        <f t="shared" si="252"/>
        <v>5.536361346975111E-3</v>
      </c>
      <c r="D2716">
        <v>4438.26</v>
      </c>
      <c r="E2716" s="31">
        <f t="shared" si="253"/>
        <v>7.4601307719691212E-3</v>
      </c>
      <c r="G2716">
        <v>43.91</v>
      </c>
      <c r="H2716" s="35">
        <f t="shared" si="254"/>
        <v>1.5941721703484409E-2</v>
      </c>
      <c r="J2716">
        <v>96.443886000000006</v>
      </c>
      <c r="K2716" s="35">
        <f t="shared" si="255"/>
        <v>-4.7579791631375441E-3</v>
      </c>
      <c r="M2716">
        <v>20.51</v>
      </c>
      <c r="N2716" s="35">
        <f t="shared" si="256"/>
        <v>0</v>
      </c>
      <c r="P2716">
        <v>155</v>
      </c>
      <c r="Q2716" s="35">
        <f t="shared" si="257"/>
        <v>2.9612877419354925E-2</v>
      </c>
    </row>
    <row r="2717" spans="1:17" x14ac:dyDescent="0.4">
      <c r="A2717" s="87">
        <v>44484</v>
      </c>
      <c r="B2717">
        <v>157.72650100000001</v>
      </c>
      <c r="C2717" s="31">
        <f t="shared" si="252"/>
        <v>8.9868601091961722E-3</v>
      </c>
      <c r="D2717">
        <v>4471.37</v>
      </c>
      <c r="E2717" s="31">
        <f t="shared" si="253"/>
        <v>3.3748045900921075E-3</v>
      </c>
      <c r="G2717">
        <v>44.610000999999997</v>
      </c>
      <c r="H2717" s="35">
        <f t="shared" si="254"/>
        <v>-2.1295695554904837E-2</v>
      </c>
      <c r="J2717">
        <v>95.985007999999993</v>
      </c>
      <c r="K2717" s="35">
        <f t="shared" si="255"/>
        <v>-2.5982078367904459E-3</v>
      </c>
      <c r="M2717">
        <v>20.51</v>
      </c>
      <c r="N2717" s="35">
        <f t="shared" si="256"/>
        <v>9.7518283764003156E-4</v>
      </c>
      <c r="P2717">
        <v>159.58999600000001</v>
      </c>
      <c r="Q2717" s="35">
        <f t="shared" si="257"/>
        <v>-1.4286597262650511E-2</v>
      </c>
    </row>
    <row r="2718" spans="1:17" x14ac:dyDescent="0.4">
      <c r="A2718" s="87">
        <v>44487</v>
      </c>
      <c r="B2718">
        <v>159.143967</v>
      </c>
      <c r="C2718" s="31">
        <f t="shared" si="252"/>
        <v>-1.0098416108981358E-2</v>
      </c>
      <c r="D2718">
        <v>4486.46</v>
      </c>
      <c r="E2718" s="31">
        <f t="shared" si="253"/>
        <v>7.3933569005407542E-3</v>
      </c>
      <c r="G2718">
        <v>43.66</v>
      </c>
      <c r="H2718" s="35">
        <f t="shared" si="254"/>
        <v>-6.8710490151160236E-4</v>
      </c>
      <c r="J2718">
        <v>95.735619</v>
      </c>
      <c r="K2718" s="35">
        <f t="shared" si="255"/>
        <v>1.0940880843941694E-2</v>
      </c>
      <c r="M2718">
        <v>20.530000999999999</v>
      </c>
      <c r="N2718" s="35">
        <f t="shared" si="256"/>
        <v>-7.3064779685104294E-3</v>
      </c>
      <c r="P2718">
        <v>157.30999800000001</v>
      </c>
      <c r="Q2718" s="35">
        <f t="shared" si="257"/>
        <v>-3.0512745922226751E-3</v>
      </c>
    </row>
    <row r="2719" spans="1:17" x14ac:dyDescent="0.4">
      <c r="A2719" s="87">
        <v>44488</v>
      </c>
      <c r="B2719">
        <v>157.53686500000001</v>
      </c>
      <c r="C2719" s="31">
        <f t="shared" si="252"/>
        <v>3.9918339113832217E-3</v>
      </c>
      <c r="D2719">
        <v>4519.63</v>
      </c>
      <c r="E2719" s="31">
        <f t="shared" si="253"/>
        <v>3.6640167447334164E-3</v>
      </c>
      <c r="G2719">
        <v>43.630001</v>
      </c>
      <c r="H2719" s="35">
        <f t="shared" si="254"/>
        <v>1.2147581660610014E-2</v>
      </c>
      <c r="J2719">
        <v>96.783051</v>
      </c>
      <c r="K2719" s="35">
        <f t="shared" si="255"/>
        <v>2.0621379253690385E-4</v>
      </c>
      <c r="M2719">
        <v>20.379999000000002</v>
      </c>
      <c r="N2719" s="35">
        <f t="shared" si="256"/>
        <v>-8.8320907179632938E-3</v>
      </c>
      <c r="P2719">
        <v>156.83000200000001</v>
      </c>
      <c r="Q2719" s="35">
        <f t="shared" si="257"/>
        <v>-6.3767135576525452E-4</v>
      </c>
    </row>
    <row r="2720" spans="1:17" x14ac:dyDescent="0.4">
      <c r="A2720" s="87">
        <v>44489</v>
      </c>
      <c r="B2720">
        <v>158.16572600000001</v>
      </c>
      <c r="C2720" s="31">
        <f t="shared" si="252"/>
        <v>2.3540479307128791E-2</v>
      </c>
      <c r="D2720">
        <v>4536.1899999999996</v>
      </c>
      <c r="E2720" s="31">
        <f t="shared" si="253"/>
        <v>2.9959062561312789E-3</v>
      </c>
      <c r="G2720">
        <v>44.16</v>
      </c>
      <c r="H2720" s="35">
        <f t="shared" si="254"/>
        <v>3.4193795289855146E-2</v>
      </c>
      <c r="J2720">
        <v>96.803009000000003</v>
      </c>
      <c r="K2720" s="35">
        <f t="shared" si="255"/>
        <v>1.7518453377828289E-2</v>
      </c>
      <c r="M2720">
        <v>20.200001</v>
      </c>
      <c r="N2720" s="35">
        <f t="shared" si="256"/>
        <v>3.6138562567397864E-2</v>
      </c>
      <c r="P2720">
        <v>156.729996</v>
      </c>
      <c r="Q2720" s="35">
        <f t="shared" si="257"/>
        <v>2.5202559183374166E-2</v>
      </c>
    </row>
    <row r="2721" spans="1:17" x14ac:dyDescent="0.4">
      <c r="A2721" s="87">
        <v>44490</v>
      </c>
      <c r="B2721">
        <v>161.88902300000001</v>
      </c>
      <c r="C2721" s="31">
        <f t="shared" si="252"/>
        <v>8.0157874570654947E-3</v>
      </c>
      <c r="D2721">
        <v>4549.78</v>
      </c>
      <c r="E2721" s="31">
        <f t="shared" si="253"/>
        <v>-1.0725793335062594E-3</v>
      </c>
      <c r="G2721">
        <v>45.669998</v>
      </c>
      <c r="H2721" s="35">
        <f t="shared" si="254"/>
        <v>2.4086053167770428E-3</v>
      </c>
      <c r="J2721">
        <v>98.498847999999995</v>
      </c>
      <c r="K2721" s="35">
        <f t="shared" si="255"/>
        <v>3.3421812202310999E-3</v>
      </c>
      <c r="M2721">
        <v>20.93</v>
      </c>
      <c r="N2721" s="35">
        <f t="shared" si="256"/>
        <v>-1.1944577161968466E-2</v>
      </c>
      <c r="P2721">
        <v>160.679993</v>
      </c>
      <c r="Q2721" s="35">
        <f t="shared" si="257"/>
        <v>5.8501496200587507E-3</v>
      </c>
    </row>
    <row r="2722" spans="1:17" x14ac:dyDescent="0.4">
      <c r="A2722" s="87">
        <v>44491</v>
      </c>
      <c r="B2722">
        <v>163.186691</v>
      </c>
      <c r="C2722" s="31">
        <f t="shared" si="252"/>
        <v>4.5265823791965556E-3</v>
      </c>
      <c r="D2722">
        <v>4544.8999999999996</v>
      </c>
      <c r="E2722" s="31">
        <f t="shared" si="253"/>
        <v>4.7481792778718852E-3</v>
      </c>
      <c r="G2722">
        <v>45.779998999999997</v>
      </c>
      <c r="H2722" s="35">
        <f t="shared" si="254"/>
        <v>1.0266513985725589E-2</v>
      </c>
      <c r="J2722">
        <v>98.828048999999993</v>
      </c>
      <c r="K2722" s="35">
        <f t="shared" si="255"/>
        <v>1.2718251677719634E-2</v>
      </c>
      <c r="M2722">
        <v>20.68</v>
      </c>
      <c r="N2722" s="35">
        <f t="shared" si="256"/>
        <v>3.2882059961315317E-2</v>
      </c>
      <c r="P2722">
        <v>161.61999499999999</v>
      </c>
      <c r="Q2722" s="35">
        <f t="shared" si="257"/>
        <v>-1.8561440990005749E-4</v>
      </c>
    </row>
    <row r="2723" spans="1:17" x14ac:dyDescent="0.4">
      <c r="A2723" s="87">
        <v>44494</v>
      </c>
      <c r="B2723">
        <v>163.92536899999999</v>
      </c>
      <c r="C2723" s="31">
        <f t="shared" si="252"/>
        <v>-2.618441566539907E-3</v>
      </c>
      <c r="D2723">
        <v>4566.4799999999996</v>
      </c>
      <c r="E2723" s="31">
        <f t="shared" si="253"/>
        <v>1.8197824144637446E-3</v>
      </c>
      <c r="G2723">
        <v>46.25</v>
      </c>
      <c r="H2723" s="35">
        <f t="shared" si="254"/>
        <v>-2.8108324324324333E-3</v>
      </c>
      <c r="J2723">
        <v>100.084969</v>
      </c>
      <c r="K2723" s="35">
        <f t="shared" si="255"/>
        <v>2.6911133878654613E-3</v>
      </c>
      <c r="M2723">
        <v>21.360001</v>
      </c>
      <c r="N2723" s="35">
        <f t="shared" si="256"/>
        <v>8.8950370367491659E-3</v>
      </c>
      <c r="P2723">
        <v>161.58999600000001</v>
      </c>
      <c r="Q2723" s="35">
        <f t="shared" si="257"/>
        <v>4.3319327763334812E-3</v>
      </c>
    </row>
    <row r="2724" spans="1:17" x14ac:dyDescent="0.4">
      <c r="A2724" s="87">
        <v>44495</v>
      </c>
      <c r="B2724">
        <v>163.49614</v>
      </c>
      <c r="C2724" s="31">
        <f t="shared" si="252"/>
        <v>-8.7916999141386606E-3</v>
      </c>
      <c r="D2724">
        <v>4574.79</v>
      </c>
      <c r="E2724" s="31">
        <f t="shared" si="253"/>
        <v>-5.0515979968478713E-3</v>
      </c>
      <c r="G2724">
        <v>46.119999</v>
      </c>
      <c r="H2724" s="35">
        <f t="shared" si="254"/>
        <v>-2.8404120303645284E-2</v>
      </c>
      <c r="J2724">
        <v>100.354309</v>
      </c>
      <c r="K2724" s="35">
        <f t="shared" si="255"/>
        <v>-9.0457102345251391E-3</v>
      </c>
      <c r="M2724">
        <v>21.549999</v>
      </c>
      <c r="N2724" s="35">
        <f t="shared" si="256"/>
        <v>7.8886314565491025E-3</v>
      </c>
      <c r="P2724">
        <v>162.28999300000001</v>
      </c>
      <c r="Q2724" s="35">
        <f t="shared" si="257"/>
        <v>-1.9101424201799666E-3</v>
      </c>
    </row>
    <row r="2725" spans="1:17" x14ac:dyDescent="0.4">
      <c r="A2725" s="87">
        <v>44496</v>
      </c>
      <c r="B2725">
        <v>162.05873099999999</v>
      </c>
      <c r="C2725" s="31">
        <f t="shared" si="252"/>
        <v>1.2996627747257969E-2</v>
      </c>
      <c r="D2725">
        <v>4551.68</v>
      </c>
      <c r="E2725" s="31">
        <f t="shared" si="253"/>
        <v>9.8293377390325717E-3</v>
      </c>
      <c r="G2725">
        <v>44.810001</v>
      </c>
      <c r="H2725" s="35">
        <f t="shared" si="254"/>
        <v>2.4994398013961212E-2</v>
      </c>
      <c r="J2725">
        <v>99.446533000000002</v>
      </c>
      <c r="K2725" s="35">
        <f t="shared" si="255"/>
        <v>2.5278387533127934E-2</v>
      </c>
      <c r="M2725">
        <v>21.719999000000001</v>
      </c>
      <c r="N2725" s="35">
        <f t="shared" si="256"/>
        <v>1.887661228713685E-2</v>
      </c>
      <c r="P2725">
        <v>161.979996</v>
      </c>
      <c r="Q2725" s="35">
        <f t="shared" si="257"/>
        <v>2.2780603106077324E-2</v>
      </c>
    </row>
    <row r="2726" spans="1:17" x14ac:dyDescent="0.4">
      <c r="A2726" s="87">
        <v>44497</v>
      </c>
      <c r="B2726">
        <v>164.16494800000001</v>
      </c>
      <c r="C2726" s="31">
        <f t="shared" si="252"/>
        <v>1.720772329547475E-2</v>
      </c>
      <c r="D2726">
        <v>4596.42</v>
      </c>
      <c r="E2726" s="31">
        <f t="shared" si="253"/>
        <v>1.9493431844783628E-3</v>
      </c>
      <c r="G2726">
        <v>45.93</v>
      </c>
      <c r="H2726" s="35">
        <f t="shared" si="254"/>
        <v>6.0962116263880619E-3</v>
      </c>
      <c r="J2726">
        <v>101.960381</v>
      </c>
      <c r="K2726" s="35">
        <f t="shared" si="255"/>
        <v>1.5947508081594928E-2</v>
      </c>
      <c r="M2726">
        <v>22.129999000000002</v>
      </c>
      <c r="N2726" s="35">
        <f t="shared" si="256"/>
        <v>-7.6818801483001286E-3</v>
      </c>
      <c r="P2726">
        <v>165.66999799999999</v>
      </c>
      <c r="Q2726" s="35">
        <f t="shared" si="257"/>
        <v>-1.183069369023595E-2</v>
      </c>
    </row>
    <row r="2727" spans="1:17" x14ac:dyDescent="0.4">
      <c r="A2727" s="87">
        <v>44498</v>
      </c>
      <c r="B2727">
        <v>166.98985300000001</v>
      </c>
      <c r="C2727" s="31">
        <f t="shared" si="252"/>
        <v>-5.7384744209578193E-3</v>
      </c>
      <c r="D2727">
        <v>4605.38</v>
      </c>
      <c r="E2727" s="31">
        <f t="shared" si="253"/>
        <v>1.8000686154019784E-3</v>
      </c>
      <c r="G2727">
        <v>46.209999000000003</v>
      </c>
      <c r="H2727" s="35">
        <f t="shared" si="254"/>
        <v>3.4191777411637536E-2</v>
      </c>
      <c r="J2727">
        <v>103.586395</v>
      </c>
      <c r="K2727" s="35">
        <f t="shared" si="255"/>
        <v>-3.7557538323444491E-3</v>
      </c>
      <c r="M2727">
        <v>21.959999</v>
      </c>
      <c r="N2727" s="35">
        <f t="shared" si="256"/>
        <v>9.1079239120186669E-4</v>
      </c>
      <c r="P2727">
        <v>163.71000699999999</v>
      </c>
      <c r="Q2727" s="35">
        <f t="shared" si="257"/>
        <v>1.1605851314880348E-2</v>
      </c>
    </row>
    <row r="2728" spans="1:17" x14ac:dyDescent="0.4">
      <c r="A2728" s="87">
        <v>44501</v>
      </c>
      <c r="B2728">
        <v>166.031586</v>
      </c>
      <c r="C2728" s="31">
        <f t="shared" si="252"/>
        <v>9.0182478892901052E-3</v>
      </c>
      <c r="D2728">
        <v>4613.67</v>
      </c>
      <c r="E2728" s="31">
        <f t="shared" si="253"/>
        <v>3.6803672564356712E-3</v>
      </c>
      <c r="G2728">
        <v>47.790000999999997</v>
      </c>
      <c r="H2728" s="35">
        <f t="shared" si="254"/>
        <v>-4.9382735940934529E-2</v>
      </c>
      <c r="J2728">
        <v>103.19735</v>
      </c>
      <c r="K2728" s="35">
        <f t="shared" si="255"/>
        <v>-1.962298450493161E-2</v>
      </c>
      <c r="M2728">
        <v>21.98</v>
      </c>
      <c r="N2728" s="35">
        <f t="shared" si="256"/>
        <v>0.16469517743403098</v>
      </c>
      <c r="P2728">
        <v>165.61000100000001</v>
      </c>
      <c r="Q2728" s="35">
        <f t="shared" si="257"/>
        <v>-1.3887808623345148E-3</v>
      </c>
    </row>
    <row r="2729" spans="1:17" x14ac:dyDescent="0.4">
      <c r="A2729" s="87">
        <v>44502</v>
      </c>
      <c r="B2729">
        <v>167.52889999999999</v>
      </c>
      <c r="C2729" s="31">
        <f t="shared" si="252"/>
        <v>2.7825772150357322E-2</v>
      </c>
      <c r="D2729">
        <v>4630.6499999999996</v>
      </c>
      <c r="E2729" s="31">
        <f t="shared" si="253"/>
        <v>6.4612959303769609E-3</v>
      </c>
      <c r="G2729">
        <v>45.43</v>
      </c>
      <c r="H2729" s="35">
        <f t="shared" si="254"/>
        <v>4.7325599823904926E-2</v>
      </c>
      <c r="J2729">
        <v>101.17231</v>
      </c>
      <c r="K2729" s="35">
        <f t="shared" si="255"/>
        <v>2.3565291728537253E-2</v>
      </c>
      <c r="M2729">
        <v>25.6</v>
      </c>
      <c r="N2729" s="35">
        <f t="shared" si="256"/>
        <v>3.6718789062499951E-2</v>
      </c>
      <c r="P2729">
        <v>165.38000500000001</v>
      </c>
      <c r="Q2729" s="35">
        <f t="shared" si="257"/>
        <v>2.841937875137926E-2</v>
      </c>
    </row>
    <row r="2730" spans="1:17" x14ac:dyDescent="0.4">
      <c r="A2730" s="87">
        <v>44503</v>
      </c>
      <c r="B2730">
        <v>172.19052099999999</v>
      </c>
      <c r="C2730" s="31">
        <f t="shared" si="252"/>
        <v>1.704346431474018E-2</v>
      </c>
      <c r="D2730">
        <v>4660.57</v>
      </c>
      <c r="E2730" s="31">
        <f t="shared" si="253"/>
        <v>4.1818919145084595E-3</v>
      </c>
      <c r="G2730">
        <v>47.580002</v>
      </c>
      <c r="H2730" s="35">
        <f t="shared" si="254"/>
        <v>-9.2476456810572909E-3</v>
      </c>
      <c r="J2730">
        <v>103.556465</v>
      </c>
      <c r="K2730" s="35">
        <f t="shared" si="255"/>
        <v>-7.9952999554398271E-3</v>
      </c>
      <c r="M2730">
        <v>26.540001</v>
      </c>
      <c r="N2730" s="35">
        <f t="shared" si="256"/>
        <v>-2.2984211643398221E-2</v>
      </c>
      <c r="P2730">
        <v>170.08000200000001</v>
      </c>
      <c r="Q2730" s="35">
        <f t="shared" si="257"/>
        <v>-1.9402751418124244E-3</v>
      </c>
    </row>
    <row r="2731" spans="1:17" x14ac:dyDescent="0.4">
      <c r="A2731" s="87">
        <v>44504</v>
      </c>
      <c r="B2731">
        <v>175.12524400000001</v>
      </c>
      <c r="C2731" s="31">
        <f t="shared" si="252"/>
        <v>1.1798892911178447E-2</v>
      </c>
      <c r="D2731">
        <v>4680.0600000000004</v>
      </c>
      <c r="E2731" s="31">
        <f t="shared" si="253"/>
        <v>3.7328581257503844E-3</v>
      </c>
      <c r="G2731">
        <v>47.139999000000003</v>
      </c>
      <c r="H2731" s="35">
        <f t="shared" si="254"/>
        <v>1.824355151131838E-2</v>
      </c>
      <c r="J2731">
        <v>102.7285</v>
      </c>
      <c r="K2731" s="35">
        <f t="shared" si="255"/>
        <v>1.6605187460149832E-2</v>
      </c>
      <c r="M2731">
        <v>25.93</v>
      </c>
      <c r="N2731" s="35">
        <f t="shared" si="256"/>
        <v>-3.509448515233321E-2</v>
      </c>
      <c r="P2731">
        <v>169.75</v>
      </c>
      <c r="Q2731" s="35">
        <f t="shared" si="257"/>
        <v>1.5139952871870421E-2</v>
      </c>
    </row>
    <row r="2732" spans="1:17" x14ac:dyDescent="0.4">
      <c r="A2732" s="87">
        <v>44505</v>
      </c>
      <c r="B2732">
        <v>177.19152800000001</v>
      </c>
      <c r="C2732" s="31">
        <f t="shared" si="252"/>
        <v>-3.1885503013439835E-2</v>
      </c>
      <c r="D2732">
        <v>4697.53</v>
      </c>
      <c r="E2732" s="31">
        <f t="shared" si="253"/>
        <v>8.8770055752705637E-4</v>
      </c>
      <c r="G2732">
        <v>48</v>
      </c>
      <c r="H2732" s="35">
        <f t="shared" si="254"/>
        <v>-1.2291666666666737E-2</v>
      </c>
      <c r="J2732">
        <v>104.434326</v>
      </c>
      <c r="K2732" s="35">
        <f t="shared" si="255"/>
        <v>2.1968926193865154E-3</v>
      </c>
      <c r="M2732">
        <v>25.02</v>
      </c>
      <c r="N2732" s="35">
        <f t="shared" si="256"/>
        <v>-1.1191047162270229E-2</v>
      </c>
      <c r="P2732">
        <v>172.320007</v>
      </c>
      <c r="Q2732" s="35">
        <f t="shared" si="257"/>
        <v>-1.1490314064344196E-2</v>
      </c>
    </row>
    <row r="2733" spans="1:17" x14ac:dyDescent="0.4">
      <c r="A2733" s="87">
        <v>44508</v>
      </c>
      <c r="B2733">
        <v>171.541687</v>
      </c>
      <c r="C2733" s="31">
        <f t="shared" si="252"/>
        <v>1.1463545884330729E-2</v>
      </c>
      <c r="D2733">
        <v>4701.7</v>
      </c>
      <c r="E2733" s="31">
        <f t="shared" si="253"/>
        <v>-3.4987345002870916E-3</v>
      </c>
      <c r="G2733">
        <v>47.41</v>
      </c>
      <c r="H2733" s="35">
        <f t="shared" si="254"/>
        <v>-2.1088377979320725E-4</v>
      </c>
      <c r="J2733">
        <v>104.663757</v>
      </c>
      <c r="K2733" s="35">
        <f t="shared" si="255"/>
        <v>1.5345063525667222E-2</v>
      </c>
      <c r="M2733">
        <v>24.74</v>
      </c>
      <c r="N2733" s="35">
        <f t="shared" si="256"/>
        <v>4.0420371867427499E-4</v>
      </c>
      <c r="P2733">
        <v>170.33999600000001</v>
      </c>
      <c r="Q2733" s="35">
        <f t="shared" si="257"/>
        <v>7.8666022746647392E-3</v>
      </c>
    </row>
    <row r="2734" spans="1:17" x14ac:dyDescent="0.4">
      <c r="A2734" s="87">
        <v>44509</v>
      </c>
      <c r="B2734">
        <v>173.508163</v>
      </c>
      <c r="C2734" s="31">
        <f t="shared" si="252"/>
        <v>-3.198724431195784E-2</v>
      </c>
      <c r="D2734">
        <v>4685.25</v>
      </c>
      <c r="E2734" s="31">
        <f t="shared" si="253"/>
        <v>-8.2258150578944488E-3</v>
      </c>
      <c r="G2734">
        <v>47.400002000000001</v>
      </c>
      <c r="H2734" s="35">
        <f t="shared" si="254"/>
        <v>8.438185297966784E-4</v>
      </c>
      <c r="J2734">
        <v>106.269829</v>
      </c>
      <c r="K2734" s="35">
        <f t="shared" si="255"/>
        <v>-5.1628294235798724E-3</v>
      </c>
      <c r="M2734">
        <v>24.75</v>
      </c>
      <c r="N2734" s="35">
        <f t="shared" si="256"/>
        <v>-4.0404040404046719E-4</v>
      </c>
      <c r="P2734">
        <v>171.679993</v>
      </c>
      <c r="Q2734" s="35">
        <f t="shared" si="257"/>
        <v>-5.6034455919391775E-2</v>
      </c>
    </row>
    <row r="2735" spans="1:17" x14ac:dyDescent="0.4">
      <c r="A2735" s="87">
        <v>44510</v>
      </c>
      <c r="B2735">
        <v>167.95811499999999</v>
      </c>
      <c r="C2735" s="31">
        <f t="shared" si="252"/>
        <v>-7.6666376018805727E-3</v>
      </c>
      <c r="D2735">
        <v>4646.71</v>
      </c>
      <c r="E2735" s="31">
        <f t="shared" si="253"/>
        <v>5.5092743037555604E-4</v>
      </c>
      <c r="G2735">
        <v>47.439999</v>
      </c>
      <c r="H2735" s="35">
        <f t="shared" si="254"/>
        <v>-1.6862985178394154E-3</v>
      </c>
      <c r="J2735">
        <v>105.721176</v>
      </c>
      <c r="K2735" s="35">
        <f t="shared" si="255"/>
        <v>-3.491277849576683E-3</v>
      </c>
      <c r="M2735">
        <v>24.74</v>
      </c>
      <c r="N2735" s="35">
        <f t="shared" si="256"/>
        <v>1.6168552950687218E-3</v>
      </c>
      <c r="P2735">
        <v>162.05999800000001</v>
      </c>
      <c r="Q2735" s="35">
        <f t="shared" si="257"/>
        <v>-3.2087190325647023E-3</v>
      </c>
    </row>
    <row r="2736" spans="1:17" x14ac:dyDescent="0.4">
      <c r="A2736" s="87">
        <v>44511</v>
      </c>
      <c r="B2736">
        <v>166.67044100000001</v>
      </c>
      <c r="C2736" s="31">
        <f t="shared" si="252"/>
        <v>1.2696882466399523E-2</v>
      </c>
      <c r="D2736">
        <v>4649.2700000000004</v>
      </c>
      <c r="E2736" s="31">
        <f t="shared" si="253"/>
        <v>7.2226392530440097E-3</v>
      </c>
      <c r="G2736">
        <v>47.360000999999997</v>
      </c>
      <c r="H2736" s="35">
        <f t="shared" si="254"/>
        <v>6.9678630285502606E-3</v>
      </c>
      <c r="J2736">
        <v>105.352074</v>
      </c>
      <c r="K2736" s="35">
        <f t="shared" si="255"/>
        <v>5.8707149894363098E-3</v>
      </c>
      <c r="M2736">
        <v>24.780000999999999</v>
      </c>
      <c r="N2736" s="35">
        <f t="shared" si="256"/>
        <v>9.6851892782409878E-3</v>
      </c>
      <c r="P2736">
        <v>161.53999300000001</v>
      </c>
      <c r="Q2736" s="35">
        <f t="shared" si="257"/>
        <v>-3.0332426719865335E-3</v>
      </c>
    </row>
    <row r="2737" spans="1:17" x14ac:dyDescent="0.4">
      <c r="A2737" s="87">
        <v>44512</v>
      </c>
      <c r="B2737">
        <v>168.78663599999999</v>
      </c>
      <c r="C2737" s="31">
        <f t="shared" si="252"/>
        <v>-1.4193244540994085E-3</v>
      </c>
      <c r="D2737">
        <v>4682.8500000000004</v>
      </c>
      <c r="E2737" s="31">
        <f t="shared" si="253"/>
        <v>-1.0677258507144559E-5</v>
      </c>
      <c r="G2737">
        <v>47.689999</v>
      </c>
      <c r="H2737" s="35">
        <f t="shared" si="254"/>
        <v>-1.5936234345486158E-2</v>
      </c>
      <c r="J2737">
        <v>105.97056600000001</v>
      </c>
      <c r="K2737" s="35">
        <f t="shared" si="255"/>
        <v>-4.1419708940688936E-3</v>
      </c>
      <c r="M2737">
        <v>25.02</v>
      </c>
      <c r="N2737" s="35">
        <f t="shared" si="256"/>
        <v>3.2773780975219838E-2</v>
      </c>
      <c r="P2737">
        <v>161.050003</v>
      </c>
      <c r="Q2737" s="35">
        <f t="shared" si="257"/>
        <v>-1.6144675265854797E-3</v>
      </c>
    </row>
    <row r="2738" spans="1:17" x14ac:dyDescent="0.4">
      <c r="A2738" s="87">
        <v>44515</v>
      </c>
      <c r="B2738">
        <v>168.54707300000001</v>
      </c>
      <c r="C2738" s="31">
        <f t="shared" si="252"/>
        <v>1.7648814346363534E-2</v>
      </c>
      <c r="D2738">
        <v>4682.8</v>
      </c>
      <c r="E2738" s="31">
        <f t="shared" si="253"/>
        <v>3.8652088494062213E-3</v>
      </c>
      <c r="G2738">
        <v>46.93</v>
      </c>
      <c r="H2738" s="35">
        <f t="shared" si="254"/>
        <v>2.3012955465587116E-2</v>
      </c>
      <c r="J2738">
        <v>105.531639</v>
      </c>
      <c r="K2738" s="35">
        <f t="shared" si="255"/>
        <v>6.3332476054882248E-3</v>
      </c>
      <c r="M2738">
        <v>25.84</v>
      </c>
      <c r="N2738" s="35">
        <f t="shared" si="256"/>
        <v>2.8250773993808067E-2</v>
      </c>
      <c r="P2738">
        <v>160.78999300000001</v>
      </c>
      <c r="Q2738" s="35">
        <f t="shared" si="257"/>
        <v>6.4059583608539255E-3</v>
      </c>
    </row>
    <row r="2739" spans="1:17" x14ac:dyDescent="0.4">
      <c r="A2739" s="87">
        <v>44516</v>
      </c>
      <c r="B2739">
        <v>171.52172899999999</v>
      </c>
      <c r="C2739" s="31">
        <f t="shared" si="252"/>
        <v>-5.2380535413095895E-4</v>
      </c>
      <c r="D2739">
        <v>4700.8999999999996</v>
      </c>
      <c r="E2739" s="31">
        <f t="shared" si="253"/>
        <v>-2.6016294752067826E-3</v>
      </c>
      <c r="G2739">
        <v>48.009998000000003</v>
      </c>
      <c r="H2739" s="35">
        <f t="shared" si="254"/>
        <v>-8.7481361694703597E-3</v>
      </c>
      <c r="J2739">
        <v>106.199997</v>
      </c>
      <c r="K2739" s="35">
        <f t="shared" si="255"/>
        <v>-7.8153862848037488E-3</v>
      </c>
      <c r="M2739">
        <v>26.57</v>
      </c>
      <c r="N2739" s="35">
        <f t="shared" si="256"/>
        <v>-1.1290929619872063E-2</v>
      </c>
      <c r="P2739">
        <v>161.820007</v>
      </c>
      <c r="Q2739" s="35">
        <f t="shared" si="257"/>
        <v>-2.4719378488224351E-3</v>
      </c>
    </row>
    <row r="2740" spans="1:17" x14ac:dyDescent="0.4">
      <c r="A2740" s="87">
        <v>44517</v>
      </c>
      <c r="B2740">
        <v>171.43188499999999</v>
      </c>
      <c r="C2740" s="31">
        <f t="shared" si="252"/>
        <v>-2.2708611061471825E-3</v>
      </c>
      <c r="D2740">
        <v>4688.67</v>
      </c>
      <c r="E2740" s="31">
        <f t="shared" si="253"/>
        <v>3.384755165110765E-3</v>
      </c>
      <c r="G2740">
        <v>47.59</v>
      </c>
      <c r="H2740" s="35">
        <f t="shared" si="254"/>
        <v>5.4632906072703494E-3</v>
      </c>
      <c r="J2740">
        <v>105.370003</v>
      </c>
      <c r="K2740" s="35">
        <f t="shared" si="255"/>
        <v>-3.6063869144997277E-3</v>
      </c>
      <c r="M2740">
        <v>26.27</v>
      </c>
      <c r="N2740" s="35">
        <f t="shared" si="256"/>
        <v>2.1317091739626901E-2</v>
      </c>
      <c r="P2740">
        <v>161.41999799999999</v>
      </c>
      <c r="Q2740" s="35">
        <f t="shared" si="257"/>
        <v>-6.1913022697510214E-5</v>
      </c>
    </row>
    <row r="2741" spans="1:17" x14ac:dyDescent="0.4">
      <c r="A2741" s="87">
        <v>44518</v>
      </c>
      <c r="B2741">
        <v>171.042587</v>
      </c>
      <c r="C2741" s="31">
        <f t="shared" si="252"/>
        <v>2.0601109126114826E-2</v>
      </c>
      <c r="D2741">
        <v>4704.54</v>
      </c>
      <c r="E2741" s="31">
        <f t="shared" si="253"/>
        <v>-1.3986489646171415E-3</v>
      </c>
      <c r="G2741">
        <v>47.849997999999999</v>
      </c>
      <c r="H2741" s="35">
        <f t="shared" si="254"/>
        <v>-1.2538558517808662E-3</v>
      </c>
      <c r="J2741">
        <v>104.989998</v>
      </c>
      <c r="K2741" s="35">
        <f t="shared" si="255"/>
        <v>-1.638252245704392E-2</v>
      </c>
      <c r="M2741">
        <v>26.83</v>
      </c>
      <c r="N2741" s="35">
        <f t="shared" si="256"/>
        <v>4.8452851285874596E-3</v>
      </c>
      <c r="P2741">
        <v>161.41000399999999</v>
      </c>
      <c r="Q2741" s="35">
        <f t="shared" si="257"/>
        <v>-1.2514744749030535E-2</v>
      </c>
    </row>
    <row r="2742" spans="1:17" x14ac:dyDescent="0.4">
      <c r="A2742" s="87">
        <v>44519</v>
      </c>
      <c r="B2742">
        <v>174.56625399999999</v>
      </c>
      <c r="C2742" s="31">
        <f t="shared" si="252"/>
        <v>-3.6596706715146575E-3</v>
      </c>
      <c r="D2742">
        <v>4697.96</v>
      </c>
      <c r="E2742" s="31">
        <f t="shared" si="253"/>
        <v>-3.1971323723489421E-3</v>
      </c>
      <c r="G2742">
        <v>47.790000999999997</v>
      </c>
      <c r="H2742" s="35">
        <f t="shared" si="254"/>
        <v>1.9669365564566537E-2</v>
      </c>
      <c r="J2742">
        <v>103.269997</v>
      </c>
      <c r="K2742" s="35">
        <f t="shared" si="255"/>
        <v>1.0554895242226E-2</v>
      </c>
      <c r="M2742">
        <v>26.959999</v>
      </c>
      <c r="N2742" s="35">
        <f t="shared" si="256"/>
        <v>-5.9347109026228057E-2</v>
      </c>
      <c r="P2742">
        <v>159.38999899999999</v>
      </c>
      <c r="Q2742" s="35">
        <f t="shared" si="257"/>
        <v>-1.8257124149928562E-2</v>
      </c>
    </row>
    <row r="2743" spans="1:17" x14ac:dyDescent="0.4">
      <c r="A2743" s="87">
        <v>44522</v>
      </c>
      <c r="B2743">
        <v>173.92739900000001</v>
      </c>
      <c r="C2743" s="31">
        <f t="shared" si="252"/>
        <v>-1.1994993382267592E-2</v>
      </c>
      <c r="D2743">
        <v>4682.9399999999996</v>
      </c>
      <c r="E2743" s="31">
        <f t="shared" si="253"/>
        <v>1.6570786727996129E-3</v>
      </c>
      <c r="G2743">
        <v>48.73</v>
      </c>
      <c r="H2743" s="35">
        <f t="shared" si="254"/>
        <v>-3.0166263082290045E-2</v>
      </c>
      <c r="J2743">
        <v>104.360001</v>
      </c>
      <c r="K2743" s="35">
        <f t="shared" si="255"/>
        <v>-9.5850899809760853E-5</v>
      </c>
      <c r="M2743">
        <v>25.360001</v>
      </c>
      <c r="N2743" s="35">
        <f t="shared" si="256"/>
        <v>-2.208209692105299E-2</v>
      </c>
      <c r="P2743">
        <v>156.479996</v>
      </c>
      <c r="Q2743" s="35">
        <f t="shared" si="257"/>
        <v>-1.9683039869198407E-2</v>
      </c>
    </row>
    <row r="2744" spans="1:17" x14ac:dyDescent="0.4">
      <c r="A2744" s="87">
        <v>44523</v>
      </c>
      <c r="B2744">
        <v>171.84114099999999</v>
      </c>
      <c r="C2744" s="31">
        <f t="shared" si="252"/>
        <v>-6.9705077202662725E-4</v>
      </c>
      <c r="D2744">
        <v>4690.7</v>
      </c>
      <c r="E2744" s="31">
        <f t="shared" si="253"/>
        <v>2.2939006971241433E-3</v>
      </c>
      <c r="G2744">
        <v>47.259998000000003</v>
      </c>
      <c r="H2744" s="35">
        <f t="shared" si="254"/>
        <v>1.0791409682243323E-2</v>
      </c>
      <c r="J2744">
        <v>104.349998</v>
      </c>
      <c r="K2744" s="35">
        <f t="shared" si="255"/>
        <v>-1.1691432902566959E-2</v>
      </c>
      <c r="M2744">
        <v>24.799999</v>
      </c>
      <c r="N2744" s="35">
        <f t="shared" si="256"/>
        <v>4.032298549689413E-3</v>
      </c>
      <c r="P2744">
        <v>153.39999399999999</v>
      </c>
      <c r="Q2744" s="35">
        <f t="shared" si="257"/>
        <v>-1.5384622505265436E-2</v>
      </c>
    </row>
    <row r="2745" spans="1:17" x14ac:dyDescent="0.4">
      <c r="A2745" s="87">
        <v>44524</v>
      </c>
      <c r="B2745">
        <v>171.72135900000001</v>
      </c>
      <c r="C2745" s="31">
        <f t="shared" si="252"/>
        <v>-2.3309808536979951E-2</v>
      </c>
      <c r="D2745">
        <v>4701.46</v>
      </c>
      <c r="E2745" s="31">
        <f t="shared" si="253"/>
        <v>-2.2724855683128251E-2</v>
      </c>
      <c r="G2745">
        <v>47.77</v>
      </c>
      <c r="H2745" s="35">
        <f t="shared" si="254"/>
        <v>-3.7052543437303812E-2</v>
      </c>
      <c r="J2745">
        <v>103.129997</v>
      </c>
      <c r="K2745" s="35">
        <f t="shared" si="255"/>
        <v>-2.8604645455385751E-2</v>
      </c>
      <c r="M2745">
        <v>24.9</v>
      </c>
      <c r="N2745" s="35">
        <f t="shared" si="256"/>
        <v>-3.6947791164658565E-2</v>
      </c>
      <c r="P2745">
        <v>151.03999300000001</v>
      </c>
      <c r="Q2745" s="35">
        <f t="shared" si="257"/>
        <v>-4.8794990344047599E-2</v>
      </c>
    </row>
    <row r="2746" spans="1:17" x14ac:dyDescent="0.4">
      <c r="A2746" s="87">
        <v>44526</v>
      </c>
      <c r="B2746">
        <v>167.71856700000001</v>
      </c>
      <c r="C2746" s="31">
        <f t="shared" si="252"/>
        <v>1.1010492356520098E-2</v>
      </c>
      <c r="D2746">
        <v>4594.62</v>
      </c>
      <c r="E2746" s="31">
        <f t="shared" si="253"/>
        <v>1.3200221128189174E-2</v>
      </c>
      <c r="G2746">
        <v>46</v>
      </c>
      <c r="H2746" s="35">
        <f t="shared" si="254"/>
        <v>1.1304347826087024E-2</v>
      </c>
      <c r="J2746">
        <v>100.18</v>
      </c>
      <c r="K2746" s="35">
        <f t="shared" si="255"/>
        <v>-3.3939309243362697E-3</v>
      </c>
      <c r="M2746">
        <v>23.98</v>
      </c>
      <c r="N2746" s="35">
        <f t="shared" si="256"/>
        <v>1.709753961634692E-2</v>
      </c>
      <c r="P2746">
        <v>143.66999799999999</v>
      </c>
      <c r="Q2746" s="35">
        <f t="shared" si="257"/>
        <v>2.6449850719703584E-3</v>
      </c>
    </row>
    <row r="2747" spans="1:17" x14ac:dyDescent="0.4">
      <c r="A2747" s="87">
        <v>44529</v>
      </c>
      <c r="B2747">
        <v>169.56523100000001</v>
      </c>
      <c r="C2747" s="31">
        <f t="shared" si="252"/>
        <v>-3.7086612408177184E-3</v>
      </c>
      <c r="D2747">
        <v>4655.2700000000004</v>
      </c>
      <c r="E2747" s="31">
        <f t="shared" si="253"/>
        <v>-1.8961306218543805E-2</v>
      </c>
      <c r="G2747">
        <v>46.52</v>
      </c>
      <c r="H2747" s="35">
        <f t="shared" si="254"/>
        <v>-3.4393852106620881E-2</v>
      </c>
      <c r="J2747">
        <v>99.839995999999999</v>
      </c>
      <c r="K2747" s="35">
        <f t="shared" si="255"/>
        <v>-2.313699010965501E-2</v>
      </c>
      <c r="M2747">
        <v>24.389999</v>
      </c>
      <c r="N2747" s="35">
        <f t="shared" si="256"/>
        <v>-3.2800288347695286E-2</v>
      </c>
      <c r="P2747">
        <v>144.050003</v>
      </c>
      <c r="Q2747" s="35">
        <f t="shared" si="257"/>
        <v>3.8181394553667854E-3</v>
      </c>
    </row>
    <row r="2748" spans="1:17" x14ac:dyDescent="0.4">
      <c r="A2748" s="87">
        <v>44530</v>
      </c>
      <c r="B2748">
        <v>168.93637100000001</v>
      </c>
      <c r="C2748" s="31">
        <f t="shared" si="252"/>
        <v>-1.5008289718736809E-2</v>
      </c>
      <c r="D2748">
        <v>4567</v>
      </c>
      <c r="E2748" s="31">
        <f t="shared" si="253"/>
        <v>-1.1815195971097009E-2</v>
      </c>
      <c r="G2748">
        <v>44.919998</v>
      </c>
      <c r="H2748" s="35">
        <f t="shared" si="254"/>
        <v>-7.5689228659359979E-3</v>
      </c>
      <c r="J2748">
        <v>97.529999000000004</v>
      </c>
      <c r="K2748" s="35">
        <f t="shared" si="255"/>
        <v>-1.4867189735129705E-2</v>
      </c>
      <c r="M2748">
        <v>23.59</v>
      </c>
      <c r="N2748" s="35">
        <f t="shared" si="256"/>
        <v>-2.9673632895294628E-2</v>
      </c>
      <c r="P2748">
        <v>144.60000600000001</v>
      </c>
      <c r="Q2748" s="35">
        <f t="shared" si="257"/>
        <v>2.7662101203508416E-3</v>
      </c>
    </row>
    <row r="2749" spans="1:17" x14ac:dyDescent="0.4">
      <c r="A2749" s="87">
        <v>44531</v>
      </c>
      <c r="B2749">
        <v>166.400925</v>
      </c>
      <c r="C2749" s="31">
        <f t="shared" si="252"/>
        <v>1.9796055821204136E-2</v>
      </c>
      <c r="D2749">
        <v>4513.04</v>
      </c>
      <c r="E2749" s="31">
        <f t="shared" si="253"/>
        <v>1.4194423271231897E-2</v>
      </c>
      <c r="G2749">
        <v>44.580002</v>
      </c>
      <c r="H2749" s="35">
        <f t="shared" si="254"/>
        <v>1.0094144903806784E-2</v>
      </c>
      <c r="J2749">
        <v>96.080001999999993</v>
      </c>
      <c r="K2749" s="35">
        <f t="shared" si="255"/>
        <v>8.014113072145921E-3</v>
      </c>
      <c r="M2749">
        <v>22.889999</v>
      </c>
      <c r="N2749" s="35">
        <f t="shared" si="256"/>
        <v>2.6649236638236658E-2</v>
      </c>
      <c r="P2749">
        <v>145</v>
      </c>
      <c r="Q2749" s="35">
        <f t="shared" si="257"/>
        <v>1.2413310344827316E-3</v>
      </c>
    </row>
    <row r="2750" spans="1:17" x14ac:dyDescent="0.4">
      <c r="A2750" s="87">
        <v>44532</v>
      </c>
      <c r="B2750">
        <v>169.695007</v>
      </c>
      <c r="C2750" s="31">
        <f t="shared" si="252"/>
        <v>3.2116325025402341E-3</v>
      </c>
      <c r="D2750">
        <v>4577.1000000000004</v>
      </c>
      <c r="E2750" s="31">
        <f t="shared" si="253"/>
        <v>-8.4485809792226672E-3</v>
      </c>
      <c r="G2750">
        <v>45.029998999999997</v>
      </c>
      <c r="H2750" s="35">
        <f t="shared" si="254"/>
        <v>-2.6204775176654951E-2</v>
      </c>
      <c r="J2750">
        <v>96.849997999999999</v>
      </c>
      <c r="K2750" s="35">
        <f t="shared" si="255"/>
        <v>-2.1682912166915715E-3</v>
      </c>
      <c r="M2750">
        <v>23.5</v>
      </c>
      <c r="N2750" s="35">
        <f t="shared" si="256"/>
        <v>-1.2766382978722814E-3</v>
      </c>
      <c r="P2750">
        <v>145.179993</v>
      </c>
      <c r="Q2750" s="35">
        <f t="shared" si="257"/>
        <v>-2.3832429858293213E-2</v>
      </c>
    </row>
    <row r="2751" spans="1:17" x14ac:dyDescent="0.4">
      <c r="A2751" s="87">
        <v>44533</v>
      </c>
      <c r="B2751">
        <v>170.240005</v>
      </c>
      <c r="C2751" s="31">
        <f t="shared" si="252"/>
        <v>-7.8125056446045685E-3</v>
      </c>
      <c r="D2751">
        <v>4538.43</v>
      </c>
      <c r="E2751" s="31">
        <f t="shared" si="253"/>
        <v>1.1730928977641998E-2</v>
      </c>
      <c r="G2751">
        <v>43.849997999999999</v>
      </c>
      <c r="H2751" s="35">
        <f t="shared" si="254"/>
        <v>1.4367207040693537E-2</v>
      </c>
      <c r="J2751">
        <v>96.639999000000003</v>
      </c>
      <c r="K2751" s="35">
        <f t="shared" si="255"/>
        <v>3.6527307911085591E-2</v>
      </c>
      <c r="M2751">
        <v>23.469999000000001</v>
      </c>
      <c r="N2751" s="35">
        <f t="shared" si="256"/>
        <v>2.1729911449932273E-2</v>
      </c>
      <c r="P2751">
        <v>141.720001</v>
      </c>
      <c r="Q2751" s="35">
        <f t="shared" si="257"/>
        <v>1.6511409705677403E-2</v>
      </c>
    </row>
    <row r="2752" spans="1:17" x14ac:dyDescent="0.4">
      <c r="A2752" s="87">
        <v>44536</v>
      </c>
      <c r="B2752">
        <v>168.91000399999999</v>
      </c>
      <c r="C2752" s="31">
        <f t="shared" si="252"/>
        <v>1.4090278513047833E-2</v>
      </c>
      <c r="D2752">
        <v>4591.67</v>
      </c>
      <c r="E2752" s="31">
        <f t="shared" si="253"/>
        <v>2.070706300757675E-2</v>
      </c>
      <c r="G2752">
        <v>44.48</v>
      </c>
      <c r="H2752" s="35">
        <f t="shared" si="254"/>
        <v>4.991009442446051E-2</v>
      </c>
      <c r="J2752">
        <v>100.16999800000001</v>
      </c>
      <c r="K2752" s="35">
        <f t="shared" si="255"/>
        <v>2.0664870134069414E-2</v>
      </c>
      <c r="M2752">
        <v>23.98</v>
      </c>
      <c r="N2752" s="35">
        <f t="shared" si="256"/>
        <v>1.9599708090075059E-2</v>
      </c>
      <c r="P2752">
        <v>144.05999800000001</v>
      </c>
      <c r="Q2752" s="35">
        <f t="shared" si="257"/>
        <v>3.5124233446122782E-2</v>
      </c>
    </row>
    <row r="2753" spans="1:17" x14ac:dyDescent="0.4">
      <c r="A2753" s="87">
        <v>44537</v>
      </c>
      <c r="B2753">
        <v>171.28999300000001</v>
      </c>
      <c r="C2753" s="31">
        <f t="shared" si="252"/>
        <v>-6.0715339044938232E-3</v>
      </c>
      <c r="D2753">
        <v>4686.75</v>
      </c>
      <c r="E2753" s="31">
        <f t="shared" si="253"/>
        <v>3.0852936469835252E-3</v>
      </c>
      <c r="G2753">
        <v>46.700001</v>
      </c>
      <c r="H2753" s="35">
        <f t="shared" si="254"/>
        <v>-2.7837472637313228E-3</v>
      </c>
      <c r="J2753">
        <v>102.239998</v>
      </c>
      <c r="K2753" s="35">
        <f t="shared" si="255"/>
        <v>4.8904539297819627E-3</v>
      </c>
      <c r="M2753">
        <v>24.450001</v>
      </c>
      <c r="N2753" s="35">
        <f t="shared" si="256"/>
        <v>-8.1799996654397002E-3</v>
      </c>
      <c r="P2753">
        <v>149.11999499999999</v>
      </c>
      <c r="Q2753" s="35">
        <f t="shared" si="257"/>
        <v>5.3649411670116717E-4</v>
      </c>
    </row>
    <row r="2754" spans="1:17" x14ac:dyDescent="0.4">
      <c r="A2754" s="87">
        <v>44538</v>
      </c>
      <c r="B2754">
        <v>170.25</v>
      </c>
      <c r="C2754" s="31">
        <f t="shared" si="252"/>
        <v>-1.2628452276064567E-2</v>
      </c>
      <c r="D2754">
        <v>4701.21</v>
      </c>
      <c r="E2754" s="31">
        <f t="shared" si="253"/>
        <v>-7.1811299644134637E-3</v>
      </c>
      <c r="G2754">
        <v>46.57</v>
      </c>
      <c r="H2754" s="35">
        <f t="shared" si="254"/>
        <v>-1.8681533175864289E-2</v>
      </c>
      <c r="J2754">
        <v>102.739998</v>
      </c>
      <c r="K2754" s="35">
        <f t="shared" si="255"/>
        <v>-1.2945240664692239E-2</v>
      </c>
      <c r="M2754">
        <v>24.25</v>
      </c>
      <c r="N2754" s="35">
        <f t="shared" si="256"/>
        <v>-1.5257773195876225E-2</v>
      </c>
      <c r="P2754">
        <v>149.199997</v>
      </c>
      <c r="Q2754" s="35">
        <f t="shared" si="257"/>
        <v>-2.3257379824210025E-2</v>
      </c>
    </row>
    <row r="2755" spans="1:17" x14ac:dyDescent="0.4">
      <c r="A2755" s="87">
        <v>44539</v>
      </c>
      <c r="B2755">
        <v>168.10000600000001</v>
      </c>
      <c r="C2755" s="31">
        <f t="shared" ref="C2755:C2769" si="258">(B2756-B2755)/B2755</f>
        <v>5.7108385825994541E-3</v>
      </c>
      <c r="D2755">
        <v>4667.45</v>
      </c>
      <c r="E2755" s="31">
        <f t="shared" ref="E2755:E2769" si="259">(D2756-D2755)/D2755</f>
        <v>9.5491113991581309E-3</v>
      </c>
      <c r="G2755">
        <v>45.700001</v>
      </c>
      <c r="H2755" s="35">
        <f t="shared" ref="H2755:H2770" si="260">(G2756-G2755)/G2755</f>
        <v>-7.6587088039670051E-3</v>
      </c>
      <c r="J2755">
        <v>101.410004</v>
      </c>
      <c r="K2755" s="35">
        <f t="shared" ref="K2755:K2770" si="261">(J2756-J2755)/J2755</f>
        <v>-1.2819741137175878E-3</v>
      </c>
      <c r="M2755">
        <v>23.879999000000002</v>
      </c>
      <c r="N2755" s="35">
        <f t="shared" ref="N2755:N2770" si="262">(M2756-M2755)/M2755</f>
        <v>-1.1306449384692229E-2</v>
      </c>
      <c r="P2755">
        <v>145.729996</v>
      </c>
      <c r="Q2755" s="35">
        <f t="shared" ref="Q2755:Q2770" si="263">(P2756-P2755)/P2755</f>
        <v>-6.9305910088682324E-3</v>
      </c>
    </row>
    <row r="2756" spans="1:17" x14ac:dyDescent="0.4">
      <c r="A2756" s="87">
        <v>44540</v>
      </c>
      <c r="B2756">
        <v>169.05999800000001</v>
      </c>
      <c r="C2756" s="31">
        <f t="shared" si="258"/>
        <v>-1.3131444612935543E-2</v>
      </c>
      <c r="D2756">
        <v>4712.0200000000004</v>
      </c>
      <c r="E2756" s="31">
        <f t="shared" si="259"/>
        <v>-9.1362090992822987E-3</v>
      </c>
      <c r="G2756">
        <v>45.349997999999999</v>
      </c>
      <c r="H2756" s="35">
        <f t="shared" si="260"/>
        <v>-3.7265668677648071E-2</v>
      </c>
      <c r="J2756">
        <v>101.279999</v>
      </c>
      <c r="K2756" s="35">
        <f t="shared" si="261"/>
        <v>-1.7180075209123964E-2</v>
      </c>
      <c r="M2756">
        <v>23.610001</v>
      </c>
      <c r="N2756" s="35">
        <f t="shared" si="262"/>
        <v>-4.2778524236403E-2</v>
      </c>
      <c r="P2756">
        <v>144.720001</v>
      </c>
      <c r="Q2756" s="35">
        <f t="shared" si="263"/>
        <v>-1.5478199174418169E-2</v>
      </c>
    </row>
    <row r="2757" spans="1:17" x14ac:dyDescent="0.4">
      <c r="A2757" s="87">
        <v>44543</v>
      </c>
      <c r="B2757">
        <v>166.83999600000001</v>
      </c>
      <c r="C2757" s="31">
        <f t="shared" si="258"/>
        <v>-8.6310359297780189E-3</v>
      </c>
      <c r="D2757">
        <v>4668.97</v>
      </c>
      <c r="E2757" s="31">
        <f t="shared" si="259"/>
        <v>-7.4705984403412549E-3</v>
      </c>
      <c r="G2757">
        <v>43.66</v>
      </c>
      <c r="H2757" s="35">
        <f t="shared" si="260"/>
        <v>-8.9326614750342079E-3</v>
      </c>
      <c r="J2757">
        <v>99.540001000000004</v>
      </c>
      <c r="K2757" s="35">
        <f t="shared" si="261"/>
        <v>-1.1452672177489761E-2</v>
      </c>
      <c r="M2757">
        <v>22.6</v>
      </c>
      <c r="N2757" s="35">
        <f t="shared" si="262"/>
        <v>-1.5486725663716876E-2</v>
      </c>
      <c r="P2757">
        <v>142.479996</v>
      </c>
      <c r="Q2757" s="35">
        <f t="shared" si="263"/>
        <v>-1.7405924127061316E-2</v>
      </c>
    </row>
    <row r="2758" spans="1:17" x14ac:dyDescent="0.4">
      <c r="A2758" s="87">
        <v>44544</v>
      </c>
      <c r="B2758">
        <v>165.39999399999999</v>
      </c>
      <c r="C2758" s="31">
        <f t="shared" si="258"/>
        <v>-9.0689241500214336E-3</v>
      </c>
      <c r="D2758">
        <v>4634.09</v>
      </c>
      <c r="E2758" s="31">
        <f t="shared" si="259"/>
        <v>1.634840928855508E-2</v>
      </c>
      <c r="G2758">
        <v>43.27</v>
      </c>
      <c r="H2758" s="35">
        <f t="shared" si="260"/>
        <v>-5.3154379477699677E-3</v>
      </c>
      <c r="J2758">
        <v>98.400002000000001</v>
      </c>
      <c r="K2758" s="35">
        <f t="shared" si="261"/>
        <v>6.7072762864373971E-3</v>
      </c>
      <c r="M2758">
        <v>22.25</v>
      </c>
      <c r="N2758" s="35">
        <f t="shared" si="262"/>
        <v>5.3933033707864479E-3</v>
      </c>
      <c r="P2758">
        <v>140</v>
      </c>
      <c r="Q2758" s="35">
        <f t="shared" si="263"/>
        <v>2.2142900000000056E-2</v>
      </c>
    </row>
    <row r="2759" spans="1:17" x14ac:dyDescent="0.4">
      <c r="A2759" s="87">
        <v>44545</v>
      </c>
      <c r="B2759">
        <v>163.89999399999999</v>
      </c>
      <c r="C2759" s="31">
        <f t="shared" si="258"/>
        <v>-7.1994694520854966E-3</v>
      </c>
      <c r="D2759">
        <v>4709.8500000000004</v>
      </c>
      <c r="E2759" s="31">
        <f t="shared" si="259"/>
        <v>-8.7433782392221174E-3</v>
      </c>
      <c r="G2759">
        <v>43.040000999999997</v>
      </c>
      <c r="H2759" s="35">
        <f t="shared" si="260"/>
        <v>-3.1366216743349898E-2</v>
      </c>
      <c r="J2759">
        <v>99.059997999999993</v>
      </c>
      <c r="K2759" s="35">
        <f t="shared" si="261"/>
        <v>-3.4221684518911326E-2</v>
      </c>
      <c r="M2759">
        <v>22.370000999999998</v>
      </c>
      <c r="N2759" s="35">
        <f t="shared" si="262"/>
        <v>-4.4702724868005153E-2</v>
      </c>
      <c r="P2759">
        <v>143.10000600000001</v>
      </c>
      <c r="Q2759" s="35">
        <f t="shared" si="263"/>
        <v>-1.0691816462956708E-2</v>
      </c>
    </row>
    <row r="2760" spans="1:17" x14ac:dyDescent="0.4">
      <c r="A2760" s="87">
        <v>44546</v>
      </c>
      <c r="B2760">
        <v>162.720001</v>
      </c>
      <c r="C2760" s="31">
        <f t="shared" si="258"/>
        <v>-8.3579153861975779E-3</v>
      </c>
      <c r="D2760">
        <v>4668.67</v>
      </c>
      <c r="E2760" s="31">
        <f t="shared" si="259"/>
        <v>-1.0287726483131115E-2</v>
      </c>
      <c r="G2760">
        <v>41.689999</v>
      </c>
      <c r="H2760" s="35">
        <f t="shared" si="260"/>
        <v>0</v>
      </c>
      <c r="J2760">
        <v>95.669998000000007</v>
      </c>
      <c r="K2760" s="35">
        <f t="shared" si="261"/>
        <v>-1.0766165167056902E-2</v>
      </c>
      <c r="M2760">
        <v>21.370000999999998</v>
      </c>
      <c r="N2760" s="35">
        <f t="shared" si="262"/>
        <v>-2.1993494525339514E-2</v>
      </c>
      <c r="P2760">
        <v>141.570007</v>
      </c>
      <c r="Q2760" s="35">
        <f t="shared" si="263"/>
        <v>-4.5914315734971421E-3</v>
      </c>
    </row>
    <row r="2761" spans="1:17" x14ac:dyDescent="0.4">
      <c r="A2761" s="87">
        <v>44547</v>
      </c>
      <c r="B2761">
        <v>161.36000100000001</v>
      </c>
      <c r="C2761" s="31">
        <f t="shared" si="258"/>
        <v>-2.7144304492164765E-2</v>
      </c>
      <c r="D2761">
        <v>4620.6400000000003</v>
      </c>
      <c r="E2761" s="31">
        <f t="shared" si="259"/>
        <v>-1.1388032826621396E-2</v>
      </c>
      <c r="G2761">
        <v>41.689999</v>
      </c>
      <c r="H2761" s="35">
        <f t="shared" si="260"/>
        <v>-3.6699425202672796E-2</v>
      </c>
      <c r="J2761">
        <v>94.639999000000003</v>
      </c>
      <c r="K2761" s="35">
        <f t="shared" si="261"/>
        <v>-3.9623838119440383E-2</v>
      </c>
      <c r="M2761">
        <v>20.9</v>
      </c>
      <c r="N2761" s="35">
        <f t="shared" si="262"/>
        <v>-4.5932966507177028E-2</v>
      </c>
      <c r="P2761">
        <v>140.91999799999999</v>
      </c>
      <c r="Q2761" s="35">
        <f t="shared" si="263"/>
        <v>-1.1992634288853686E-2</v>
      </c>
    </row>
    <row r="2762" spans="1:17" x14ac:dyDescent="0.4">
      <c r="A2762" s="87">
        <v>44550</v>
      </c>
      <c r="B2762">
        <v>156.979996</v>
      </c>
      <c r="C2762" s="31">
        <f t="shared" si="258"/>
        <v>6.1472857981216988E-2</v>
      </c>
      <c r="D2762">
        <v>4568.0200000000004</v>
      </c>
      <c r="E2762" s="31">
        <f t="shared" si="259"/>
        <v>1.7777943178882562E-2</v>
      </c>
      <c r="G2762">
        <v>40.159999999999997</v>
      </c>
      <c r="H2762" s="35">
        <f t="shared" si="260"/>
        <v>2.3655403386454193E-2</v>
      </c>
      <c r="J2762">
        <v>90.889999000000003</v>
      </c>
      <c r="K2762" s="35">
        <f t="shared" si="261"/>
        <v>2.0134250414063633E-2</v>
      </c>
      <c r="M2762">
        <v>19.940000999999999</v>
      </c>
      <c r="N2762" s="35">
        <f t="shared" si="262"/>
        <v>2.8084201199388169E-2</v>
      </c>
      <c r="P2762">
        <v>139.229996</v>
      </c>
      <c r="Q2762" s="35">
        <f t="shared" si="263"/>
        <v>5.027630683836235E-3</v>
      </c>
    </row>
    <row r="2763" spans="1:17" x14ac:dyDescent="0.4">
      <c r="A2763" s="87">
        <v>44551</v>
      </c>
      <c r="B2763">
        <v>166.63000500000001</v>
      </c>
      <c r="C2763" s="31">
        <f t="shared" si="258"/>
        <v>-7.1415889353182126E-3</v>
      </c>
      <c r="D2763">
        <v>4649.2299999999996</v>
      </c>
      <c r="E2763" s="31">
        <f t="shared" si="259"/>
        <v>1.0180180373954578E-2</v>
      </c>
      <c r="G2763">
        <v>41.110000999999997</v>
      </c>
      <c r="H2763" s="35">
        <f t="shared" si="260"/>
        <v>1.2162490582279481E-2</v>
      </c>
      <c r="J2763">
        <v>92.720000999999996</v>
      </c>
      <c r="K2763" s="35">
        <f t="shared" si="261"/>
        <v>1.0785051652447335E-3</v>
      </c>
      <c r="M2763">
        <v>20.5</v>
      </c>
      <c r="N2763" s="35">
        <f t="shared" si="262"/>
        <v>-6.8292195121950998E-3</v>
      </c>
      <c r="P2763">
        <v>139.929993</v>
      </c>
      <c r="Q2763" s="35">
        <f t="shared" si="263"/>
        <v>1.129137482340907E-2</v>
      </c>
    </row>
    <row r="2764" spans="1:17" x14ac:dyDescent="0.4">
      <c r="A2764" s="87">
        <v>44552</v>
      </c>
      <c r="B2764">
        <v>165.44000199999999</v>
      </c>
      <c r="C2764" s="31">
        <f t="shared" si="258"/>
        <v>1.3902079135613156E-3</v>
      </c>
      <c r="D2764">
        <v>4696.5600000000004</v>
      </c>
      <c r="E2764" s="31">
        <f t="shared" si="259"/>
        <v>6.2237041579367791E-3</v>
      </c>
      <c r="G2764">
        <v>41.610000999999997</v>
      </c>
      <c r="H2764" s="35">
        <f t="shared" si="260"/>
        <v>1.5861547323683223E-2</v>
      </c>
      <c r="J2764">
        <v>92.82</v>
      </c>
      <c r="K2764" s="35">
        <f t="shared" si="261"/>
        <v>1.0127149321267043E-2</v>
      </c>
      <c r="M2764">
        <v>20.360001</v>
      </c>
      <c r="N2764" s="35">
        <f t="shared" si="262"/>
        <v>1.2770136897340918E-2</v>
      </c>
      <c r="P2764">
        <v>141.509995</v>
      </c>
      <c r="Q2764" s="35">
        <f t="shared" si="263"/>
        <v>5.3707089735957987E-3</v>
      </c>
    </row>
    <row r="2765" spans="1:17" x14ac:dyDescent="0.4">
      <c r="A2765" s="87">
        <v>44553</v>
      </c>
      <c r="B2765">
        <v>165.66999799999999</v>
      </c>
      <c r="C2765" s="31">
        <f t="shared" si="258"/>
        <v>1.1528967363179512E-2</v>
      </c>
      <c r="D2765">
        <v>4725.79</v>
      </c>
      <c r="E2765" s="31">
        <f t="shared" si="259"/>
        <v>1.3838956026399741E-2</v>
      </c>
      <c r="G2765">
        <v>42.27</v>
      </c>
      <c r="H2765" s="35">
        <f t="shared" si="260"/>
        <v>1.7269931393423157E-2</v>
      </c>
      <c r="J2765">
        <v>93.760002</v>
      </c>
      <c r="K2765" s="35">
        <f t="shared" si="261"/>
        <v>1.6211571753166169E-2</v>
      </c>
      <c r="M2765">
        <v>20.620000999999998</v>
      </c>
      <c r="N2765" s="35">
        <f t="shared" si="262"/>
        <v>1.3579000311396694E-2</v>
      </c>
      <c r="P2765">
        <v>142.270004</v>
      </c>
      <c r="Q2765" s="35">
        <f t="shared" si="263"/>
        <v>1.1175911684096184E-2</v>
      </c>
    </row>
    <row r="2766" spans="1:17" x14ac:dyDescent="0.4">
      <c r="A2766" s="87">
        <v>44557</v>
      </c>
      <c r="B2766">
        <v>167.58000200000001</v>
      </c>
      <c r="C2766" s="31">
        <f t="shared" si="258"/>
        <v>-6.9220908590275276E-3</v>
      </c>
      <c r="D2766">
        <v>4791.1899999999996</v>
      </c>
      <c r="E2766" s="31">
        <f t="shared" si="259"/>
        <v>-1.0101874482120801E-3</v>
      </c>
      <c r="G2766">
        <v>43</v>
      </c>
      <c r="H2766" s="35">
        <f t="shared" si="260"/>
        <v>8.6046279069767438E-3</v>
      </c>
      <c r="J2766">
        <v>95.279999000000004</v>
      </c>
      <c r="K2766" s="35">
        <f t="shared" si="261"/>
        <v>-4.4080395089005691E-3</v>
      </c>
      <c r="M2766">
        <v>20.9</v>
      </c>
      <c r="N2766" s="35">
        <f t="shared" si="262"/>
        <v>1.4354066985646477E-3</v>
      </c>
      <c r="P2766">
        <v>143.86000100000001</v>
      </c>
      <c r="Q2766" s="35">
        <f t="shared" si="263"/>
        <v>-9.0369108227665899E-4</v>
      </c>
    </row>
    <row r="2767" spans="1:17" x14ac:dyDescent="0.4">
      <c r="A2767" s="87">
        <v>44558</v>
      </c>
      <c r="B2767">
        <v>166.41999799999999</v>
      </c>
      <c r="C2767" s="31">
        <f t="shared" si="258"/>
        <v>1.4180994041353199E-2</v>
      </c>
      <c r="D2767">
        <v>4786.3500000000004</v>
      </c>
      <c r="E2767" s="31">
        <f t="shared" si="259"/>
        <v>1.4019033292592552E-3</v>
      </c>
      <c r="G2767">
        <v>43.369999</v>
      </c>
      <c r="H2767" s="35">
        <f t="shared" si="260"/>
        <v>1.0606479377599256E-2</v>
      </c>
      <c r="J2767">
        <v>94.860000999999997</v>
      </c>
      <c r="K2767" s="35">
        <f t="shared" si="261"/>
        <v>2.6038382605540943E-2</v>
      </c>
      <c r="M2767">
        <v>20.93</v>
      </c>
      <c r="N2767" s="35">
        <f t="shared" si="262"/>
        <v>7.1667462971810123E-3</v>
      </c>
      <c r="P2767">
        <v>143.729996</v>
      </c>
      <c r="Q2767" s="35">
        <f t="shared" si="263"/>
        <v>3.270027225214675E-3</v>
      </c>
    </row>
    <row r="2768" spans="1:17" x14ac:dyDescent="0.4">
      <c r="A2768" s="87">
        <v>44559</v>
      </c>
      <c r="B2768">
        <v>168.779999</v>
      </c>
      <c r="C2768" s="31">
        <f t="shared" si="258"/>
        <v>-7.6430501697064661E-3</v>
      </c>
      <c r="D2768">
        <v>4793.0600000000004</v>
      </c>
      <c r="E2768" s="31">
        <f t="shared" si="259"/>
        <v>-2.9897393314502292E-3</v>
      </c>
      <c r="G2768">
        <v>43.830002</v>
      </c>
      <c r="H2768" s="35">
        <f t="shared" si="260"/>
        <v>-5.7038555462534547E-3</v>
      </c>
      <c r="J2768">
        <v>97.330001999999993</v>
      </c>
      <c r="K2768" s="35">
        <f t="shared" si="261"/>
        <v>5.8563648236646237E-3</v>
      </c>
      <c r="M2768">
        <v>21.08</v>
      </c>
      <c r="N2768" s="35">
        <f t="shared" si="262"/>
        <v>-1.8974857685008597E-3</v>
      </c>
      <c r="P2768">
        <v>144.199997</v>
      </c>
      <c r="Q2768" s="35">
        <f t="shared" si="263"/>
        <v>-8.1830306834194746E-3</v>
      </c>
    </row>
    <row r="2769" spans="1:17" x14ac:dyDescent="0.4">
      <c r="A2769" s="87">
        <v>44560</v>
      </c>
      <c r="B2769">
        <v>167.490005</v>
      </c>
      <c r="C2769" s="31">
        <f t="shared" si="258"/>
        <v>-4.895856322889261E-3</v>
      </c>
      <c r="D2769">
        <v>4778.7299999999996</v>
      </c>
      <c r="E2769" s="31">
        <f t="shared" si="259"/>
        <v>-2.6262207741385834E-3</v>
      </c>
      <c r="G2769">
        <v>43.580002</v>
      </c>
      <c r="H2769" s="35">
        <f t="shared" si="260"/>
        <v>-4.1303348265105564E-3</v>
      </c>
      <c r="J2769">
        <v>97.900002000000001</v>
      </c>
      <c r="K2769" s="35">
        <f t="shared" si="261"/>
        <v>-4.6986720184131739E-3</v>
      </c>
      <c r="M2769">
        <v>21.040001</v>
      </c>
      <c r="N2769" s="35">
        <f t="shared" si="262"/>
        <v>7.129277227695882E-3</v>
      </c>
      <c r="P2769">
        <v>143.020004</v>
      </c>
      <c r="Q2769" s="35">
        <f t="shared" si="263"/>
        <v>6.8521603453458148E-3</v>
      </c>
    </row>
    <row r="2770" spans="1:17" x14ac:dyDescent="0.4">
      <c r="A2770" s="87">
        <v>44561</v>
      </c>
      <c r="B2770">
        <v>166.66999799999999</v>
      </c>
      <c r="C2770" s="31"/>
      <c r="D2770">
        <v>4766.18</v>
      </c>
      <c r="E2770" s="31"/>
      <c r="G2770">
        <v>43.400002000000001</v>
      </c>
      <c r="H2770" s="35">
        <f t="shared" si="260"/>
        <v>-1</v>
      </c>
      <c r="J2770">
        <v>97.440002000000007</v>
      </c>
      <c r="K2770" s="35">
        <f t="shared" si="261"/>
        <v>-1</v>
      </c>
      <c r="M2770">
        <v>21.190000999999999</v>
      </c>
      <c r="N2770" s="35">
        <f t="shared" si="262"/>
        <v>-1</v>
      </c>
      <c r="P2770">
        <v>144</v>
      </c>
      <c r="Q2770" s="35">
        <f t="shared" si="263"/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C31F-D153-4C2D-B38F-195FD99AECBD}">
  <dimension ref="A2:W536"/>
  <sheetViews>
    <sheetView tabSelected="1" topLeftCell="A4" zoomScale="90" zoomScaleNormal="90" workbookViewId="0">
      <pane xSplit="1" topLeftCell="B1" activePane="topRight" state="frozen"/>
      <selection pane="topRight" activeCell="R28" sqref="R28"/>
    </sheetView>
  </sheetViews>
  <sheetFormatPr defaultRowHeight="12.3" x14ac:dyDescent="0.4"/>
  <cols>
    <col min="1" max="1" width="48.77734375" customWidth="1"/>
    <col min="2" max="12" width="12" customWidth="1"/>
    <col min="13" max="13" width="16.21875" bestFit="1" customWidth="1"/>
    <col min="14" max="190" width="12" customWidth="1"/>
  </cols>
  <sheetData>
    <row r="2" spans="1:23" ht="20.100000000000001" x14ac:dyDescent="0.7">
      <c r="A2" s="40" t="s">
        <v>105</v>
      </c>
    </row>
    <row r="4" spans="1:23" x14ac:dyDescent="0.4">
      <c r="A4" s="3" t="s">
        <v>2</v>
      </c>
    </row>
    <row r="7" spans="1:23" x14ac:dyDescent="0.4">
      <c r="A7" s="41" t="s">
        <v>3</v>
      </c>
    </row>
    <row r="8" spans="1:23" x14ac:dyDescent="0.4">
      <c r="A8" s="42" t="s">
        <v>4</v>
      </c>
      <c r="B8" s="43" t="s">
        <v>115</v>
      </c>
      <c r="C8" s="43" t="s">
        <v>114</v>
      </c>
      <c r="D8" s="43" t="s">
        <v>113</v>
      </c>
      <c r="E8" s="43" t="s">
        <v>112</v>
      </c>
      <c r="F8" s="43" t="s">
        <v>111</v>
      </c>
      <c r="G8" s="43" t="s">
        <v>110</v>
      </c>
      <c r="H8" s="43" t="s">
        <v>109</v>
      </c>
      <c r="I8" s="43" t="s">
        <v>108</v>
      </c>
      <c r="J8" s="43" t="s">
        <v>107</v>
      </c>
      <c r="K8" s="43" t="s">
        <v>106</v>
      </c>
      <c r="N8" s="34">
        <v>2011</v>
      </c>
      <c r="O8" s="34">
        <v>2012</v>
      </c>
      <c r="P8" s="34">
        <v>2013</v>
      </c>
      <c r="Q8" s="34">
        <v>2014</v>
      </c>
      <c r="R8" s="34">
        <v>2015</v>
      </c>
      <c r="S8" s="34">
        <v>2016</v>
      </c>
      <c r="T8" s="34">
        <v>2017</v>
      </c>
      <c r="U8" s="34">
        <v>2018</v>
      </c>
      <c r="V8" s="34">
        <v>2019</v>
      </c>
      <c r="W8" s="34">
        <v>2020</v>
      </c>
    </row>
    <row r="9" spans="1:23" x14ac:dyDescent="0.4">
      <c r="A9" s="42" t="s">
        <v>5</v>
      </c>
      <c r="B9" s="43" t="s">
        <v>6</v>
      </c>
      <c r="C9" s="43" t="s">
        <v>6</v>
      </c>
      <c r="D9" s="43" t="s">
        <v>6</v>
      </c>
      <c r="E9" s="43" t="s">
        <v>6</v>
      </c>
      <c r="F9" s="43" t="s">
        <v>6</v>
      </c>
      <c r="G9" s="43" t="s">
        <v>6</v>
      </c>
      <c r="H9" s="43" t="s">
        <v>6</v>
      </c>
      <c r="I9" s="43" t="s">
        <v>6</v>
      </c>
      <c r="J9" s="43" t="s">
        <v>6</v>
      </c>
      <c r="K9" s="43" t="s">
        <v>6</v>
      </c>
    </row>
    <row r="10" spans="1:23" x14ac:dyDescent="0.4">
      <c r="A10" s="42" t="s">
        <v>7</v>
      </c>
      <c r="B10" s="43" t="s">
        <v>8</v>
      </c>
      <c r="C10" s="43" t="s">
        <v>8</v>
      </c>
      <c r="D10" s="43" t="s">
        <v>8</v>
      </c>
      <c r="E10" s="43" t="s">
        <v>8</v>
      </c>
      <c r="F10" s="43" t="s">
        <v>8</v>
      </c>
      <c r="G10" s="43" t="s">
        <v>8</v>
      </c>
      <c r="H10" s="43" t="s">
        <v>8</v>
      </c>
      <c r="I10" s="43" t="s">
        <v>8</v>
      </c>
      <c r="J10" s="43" t="s">
        <v>8</v>
      </c>
      <c r="K10" s="43" t="s">
        <v>8</v>
      </c>
    </row>
    <row r="11" spans="1:23" x14ac:dyDescent="0.4">
      <c r="A11" s="42" t="s">
        <v>9</v>
      </c>
      <c r="B11" s="43" t="s">
        <v>10</v>
      </c>
      <c r="C11" s="43" t="s">
        <v>10</v>
      </c>
      <c r="D11" s="43" t="s">
        <v>10</v>
      </c>
      <c r="E11" s="43" t="s">
        <v>10</v>
      </c>
      <c r="F11" s="43" t="s">
        <v>10</v>
      </c>
      <c r="G11" s="43" t="s">
        <v>10</v>
      </c>
      <c r="H11" s="43" t="s">
        <v>10</v>
      </c>
      <c r="I11" s="43" t="s">
        <v>10</v>
      </c>
      <c r="J11" s="43" t="s">
        <v>10</v>
      </c>
      <c r="K11" s="43" t="s">
        <v>10</v>
      </c>
    </row>
    <row r="12" spans="1:23" x14ac:dyDescent="0.4">
      <c r="A12" s="42" t="s">
        <v>11</v>
      </c>
      <c r="B12" s="43" t="s">
        <v>12</v>
      </c>
      <c r="C12" s="43" t="s">
        <v>12</v>
      </c>
      <c r="D12" s="43" t="s">
        <v>12</v>
      </c>
      <c r="E12" s="43" t="s">
        <v>12</v>
      </c>
      <c r="F12" s="43" t="s">
        <v>12</v>
      </c>
      <c r="G12" s="43" t="s">
        <v>12</v>
      </c>
      <c r="H12" s="43" t="s">
        <v>12</v>
      </c>
      <c r="I12" s="43" t="s">
        <v>12</v>
      </c>
      <c r="J12" s="43" t="s">
        <v>12</v>
      </c>
      <c r="K12" s="43" t="s">
        <v>12</v>
      </c>
    </row>
    <row r="13" spans="1:23" x14ac:dyDescent="0.4">
      <c r="A13" s="7" t="s">
        <v>13</v>
      </c>
      <c r="B13" s="8">
        <v>351144</v>
      </c>
      <c r="C13" s="8">
        <v>325826</v>
      </c>
      <c r="D13" s="8">
        <v>372011</v>
      </c>
      <c r="E13" s="8">
        <v>466685</v>
      </c>
      <c r="F13" s="8">
        <v>507991</v>
      </c>
      <c r="G13" s="8">
        <v>718536</v>
      </c>
      <c r="H13" s="8">
        <v>736431</v>
      </c>
      <c r="I13" s="8">
        <v>872237</v>
      </c>
      <c r="J13" s="8">
        <v>824876</v>
      </c>
      <c r="K13" s="8">
        <v>1370826</v>
      </c>
      <c r="M13" s="47" t="s">
        <v>137</v>
      </c>
      <c r="N13" s="35">
        <f t="shared" ref="N13:W13" si="0">B68/B28</f>
        <v>-0.10437183279662497</v>
      </c>
      <c r="O13" s="35">
        <f t="shared" si="0"/>
        <v>1.6653236035874708E-2</v>
      </c>
      <c r="P13" s="35">
        <f t="shared" si="0"/>
        <v>6.6456761112333784E-2</v>
      </c>
      <c r="Q13" s="35">
        <f t="shared" si="0"/>
        <v>0.12482461827982026</v>
      </c>
      <c r="R13" s="35">
        <f t="shared" si="0"/>
        <v>0.17135031219962021</v>
      </c>
      <c r="S13" s="35">
        <f t="shared" si="0"/>
        <v>0.1547907606311647</v>
      </c>
      <c r="T13" s="35">
        <f t="shared" si="0"/>
        <v>0.13998849029023627</v>
      </c>
      <c r="U13" s="35">
        <f t="shared" si="0"/>
        <v>0.13560421961709965</v>
      </c>
      <c r="V13" s="35">
        <f t="shared" si="0"/>
        <v>0.10595729400485557</v>
      </c>
      <c r="W13" s="35">
        <f t="shared" si="0"/>
        <v>2.2999916213165408E-2</v>
      </c>
    </row>
    <row r="14" spans="1:23" x14ac:dyDescent="0.4">
      <c r="A14" s="7" t="s">
        <v>14</v>
      </c>
      <c r="B14" s="9" t="s">
        <v>19</v>
      </c>
      <c r="C14" s="9" t="s">
        <v>19</v>
      </c>
      <c r="D14" s="9" t="s">
        <v>19</v>
      </c>
      <c r="E14" s="9" t="s">
        <v>19</v>
      </c>
      <c r="F14" s="9" t="s">
        <v>19</v>
      </c>
      <c r="G14" s="9" t="s">
        <v>19</v>
      </c>
      <c r="H14" s="9" t="s">
        <v>19</v>
      </c>
      <c r="I14" s="8">
        <v>100029</v>
      </c>
      <c r="J14" s="8">
        <v>112037</v>
      </c>
      <c r="K14" s="8">
        <v>100767</v>
      </c>
      <c r="M14" s="47" t="s">
        <v>138</v>
      </c>
      <c r="N14" s="35">
        <f>B79/B28</f>
        <v>-5.2644224768466509E-2</v>
      </c>
      <c r="O14" s="35">
        <f t="shared" ref="O14:V14" si="1">C79/C28</f>
        <v>7.0973422273955021E-3</v>
      </c>
      <c r="P14" s="35">
        <f t="shared" si="1"/>
        <v>3.8896185493088736E-2</v>
      </c>
      <c r="Q14" s="35">
        <f t="shared" si="1"/>
        <v>8.2876296033596863E-2</v>
      </c>
      <c r="R14" s="35">
        <f t="shared" si="1"/>
        <v>0.11327102365527535</v>
      </c>
      <c r="S14" s="35">
        <f t="shared" si="1"/>
        <v>0.1017237129595976</v>
      </c>
      <c r="T14" s="35">
        <f t="shared" si="1"/>
        <v>6.5515403194492894E-2</v>
      </c>
      <c r="U14" s="35">
        <f t="shared" si="1"/>
        <v>9.3251927124715986E-2</v>
      </c>
      <c r="V14" s="35">
        <f t="shared" si="1"/>
        <v>7.0828538162001881E-2</v>
      </c>
      <c r="W14" s="35">
        <f>K79/K28</f>
        <v>1.6957629496681989E-2</v>
      </c>
    </row>
    <row r="15" spans="1:23" x14ac:dyDescent="0.4">
      <c r="A15" s="7" t="s">
        <v>15</v>
      </c>
      <c r="B15" s="8">
        <v>351144</v>
      </c>
      <c r="C15" s="8">
        <v>325826</v>
      </c>
      <c r="D15" s="8">
        <v>372011</v>
      </c>
      <c r="E15" s="8">
        <v>466685</v>
      </c>
      <c r="F15" s="8">
        <v>507991</v>
      </c>
      <c r="G15" s="8">
        <v>718536</v>
      </c>
      <c r="H15" s="8">
        <v>736431</v>
      </c>
      <c r="I15" s="8">
        <v>972266</v>
      </c>
      <c r="J15" s="8">
        <v>936913</v>
      </c>
      <c r="K15" s="8">
        <v>1471593</v>
      </c>
      <c r="M15" s="47" t="s">
        <v>139</v>
      </c>
      <c r="N15" s="35">
        <f>B79/B45</f>
        <v>-7.9154453464326896E-2</v>
      </c>
      <c r="O15" s="35">
        <f t="shared" ref="O15:V15" si="2">C79/C45</f>
        <v>1.0858831762311224E-2</v>
      </c>
      <c r="P15" s="35">
        <f t="shared" si="2"/>
        <v>5.8891437588275884E-2</v>
      </c>
      <c r="Q15" s="35">
        <f t="shared" si="2"/>
        <v>0.12909660925050848</v>
      </c>
      <c r="R15" s="35">
        <f t="shared" si="2"/>
        <v>0.17469093582492942</v>
      </c>
      <c r="S15" s="35">
        <f t="shared" si="2"/>
        <v>0.15183835703056747</v>
      </c>
      <c r="T15" s="35">
        <f t="shared" si="2"/>
        <v>9.7968141081996044E-2</v>
      </c>
      <c r="U15" s="35">
        <f t="shared" si="2"/>
        <v>0.14793474853043651</v>
      </c>
      <c r="V15" s="35">
        <f t="shared" si="2"/>
        <v>0.14972361011204646</v>
      </c>
      <c r="W15" s="35">
        <f>K79/K45</f>
        <v>3.972056491505923E-2</v>
      </c>
    </row>
    <row r="16" spans="1:23" x14ac:dyDescent="0.4">
      <c r="A16" s="7" t="s">
        <v>16</v>
      </c>
      <c r="B16" s="8">
        <v>182654</v>
      </c>
      <c r="C16" s="8">
        <v>221188</v>
      </c>
      <c r="D16" s="8">
        <v>236540</v>
      </c>
      <c r="E16" s="8">
        <v>288613</v>
      </c>
      <c r="F16" s="8">
        <v>362591</v>
      </c>
      <c r="G16" s="8">
        <v>346035</v>
      </c>
      <c r="H16" s="8">
        <v>433004</v>
      </c>
      <c r="I16" s="8">
        <v>557596</v>
      </c>
      <c r="J16" s="8">
        <v>699235</v>
      </c>
      <c r="K16" s="8">
        <v>689022</v>
      </c>
      <c r="M16" s="47" t="s">
        <v>140</v>
      </c>
      <c r="N16" s="35">
        <f>B64/B62</f>
        <v>0.39124700819423219</v>
      </c>
      <c r="O16" s="35">
        <f t="shared" ref="O16:W16" si="3">C64/C62</f>
        <v>0.44048678565162608</v>
      </c>
      <c r="P16" s="35">
        <f t="shared" si="3"/>
        <v>0.44578406176598284</v>
      </c>
      <c r="Q16" s="35">
        <f t="shared" si="3"/>
        <v>0.45293773578897439</v>
      </c>
      <c r="R16" s="35">
        <f t="shared" si="3"/>
        <v>0.45448625987158237</v>
      </c>
      <c r="S16" s="35">
        <f t="shared" si="3"/>
        <v>0.46083049405176568</v>
      </c>
      <c r="T16" s="35">
        <f t="shared" si="3"/>
        <v>0.46774369466703469</v>
      </c>
      <c r="U16" s="35">
        <f t="shared" si="3"/>
        <v>0.48131148595755635</v>
      </c>
      <c r="V16" s="35">
        <f t="shared" si="3"/>
        <v>0.47947141693040629</v>
      </c>
      <c r="W16" s="35">
        <f t="shared" si="3"/>
        <v>0.47812528246331198</v>
      </c>
    </row>
    <row r="17" spans="1:23" x14ac:dyDescent="0.4">
      <c r="A17" s="7" t="s">
        <v>17</v>
      </c>
      <c r="B17" s="8">
        <v>226407</v>
      </c>
      <c r="C17" s="8">
        <v>339012</v>
      </c>
      <c r="D17" s="8">
        <v>358168</v>
      </c>
      <c r="E17" s="8">
        <v>453837</v>
      </c>
      <c r="F17" s="8">
        <v>620247</v>
      </c>
      <c r="G17" s="8">
        <v>700515</v>
      </c>
      <c r="H17" s="8">
        <v>873016</v>
      </c>
      <c r="I17" s="8">
        <v>863260</v>
      </c>
      <c r="J17" s="8">
        <v>1069863</v>
      </c>
      <c r="K17" s="8">
        <v>1016774</v>
      </c>
      <c r="M17" s="47" t="s">
        <v>141</v>
      </c>
      <c r="N17" s="35"/>
      <c r="O17" s="35"/>
      <c r="P17" s="35"/>
      <c r="Q17" s="35"/>
      <c r="R17" s="35"/>
      <c r="S17" s="35"/>
      <c r="T17" s="35"/>
      <c r="U17" s="35"/>
      <c r="V17" s="35"/>
      <c r="W17" s="35"/>
    </row>
    <row r="18" spans="1:23" x14ac:dyDescent="0.4">
      <c r="A18" s="7" t="s">
        <v>18</v>
      </c>
      <c r="B18" s="8">
        <v>39141</v>
      </c>
      <c r="C18" s="8">
        <v>26531</v>
      </c>
      <c r="D18" s="8">
        <v>22115</v>
      </c>
      <c r="E18" s="8">
        <v>18864</v>
      </c>
      <c r="F18" s="8">
        <v>22275</v>
      </c>
      <c r="G18" s="9" t="s">
        <v>19</v>
      </c>
      <c r="H18" s="9" t="s">
        <v>19</v>
      </c>
      <c r="I18" s="9" t="s">
        <v>19</v>
      </c>
      <c r="J18" s="9" t="s">
        <v>19</v>
      </c>
      <c r="K18" s="9" t="s">
        <v>19</v>
      </c>
      <c r="M18" s="47" t="s">
        <v>142</v>
      </c>
      <c r="N18" s="35">
        <f>B79/B62</f>
        <v>-4.1822686781021509E-2</v>
      </c>
      <c r="O18" s="35">
        <f t="shared" ref="O18:W18" si="4">C79/C62</f>
        <v>6.068551924334498E-3</v>
      </c>
      <c r="P18" s="35">
        <f t="shared" si="4"/>
        <v>2.9549726416391826E-2</v>
      </c>
      <c r="Q18" s="35">
        <f t="shared" si="4"/>
        <v>5.8161001027373725E-2</v>
      </c>
      <c r="R18" s="35">
        <f t="shared" si="4"/>
        <v>7.341152517134801E-2</v>
      </c>
      <c r="S18" s="35">
        <f t="shared" si="4"/>
        <v>6.806811815735006E-2</v>
      </c>
      <c r="T18" s="35">
        <f t="shared" si="4"/>
        <v>4.2859951598081335E-2</v>
      </c>
      <c r="U18" s="35">
        <f t="shared" si="4"/>
        <v>6.4564357178857515E-2</v>
      </c>
      <c r="V18" s="35">
        <f t="shared" si="4"/>
        <v>6.6105310704116169E-2</v>
      </c>
      <c r="W18" s="35">
        <f t="shared" si="4"/>
        <v>2.1364576602532909E-2</v>
      </c>
    </row>
    <row r="19" spans="1:23" x14ac:dyDescent="0.4">
      <c r="A19" s="7" t="s">
        <v>20</v>
      </c>
      <c r="B19" s="8">
        <v>88005</v>
      </c>
      <c r="C19" s="8">
        <v>27755</v>
      </c>
      <c r="D19" s="8">
        <v>26094</v>
      </c>
      <c r="E19" s="8">
        <v>57015</v>
      </c>
      <c r="F19" s="8">
        <v>57363</v>
      </c>
      <c r="G19" s="8">
        <v>62680</v>
      </c>
      <c r="H19" s="8">
        <v>62573</v>
      </c>
      <c r="I19" s="8">
        <v>79018</v>
      </c>
      <c r="J19" s="8">
        <v>113580</v>
      </c>
      <c r="K19" s="8">
        <v>166962</v>
      </c>
      <c r="M19" s="48" t="s">
        <v>143</v>
      </c>
      <c r="N19" s="35">
        <f>B63/B62</f>
        <v>0.60875299180576781</v>
      </c>
      <c r="O19" s="35">
        <f t="shared" ref="O19:W19" si="5">C63/C62</f>
        <v>0.55951321434837398</v>
      </c>
      <c r="P19" s="35">
        <f t="shared" si="5"/>
        <v>0.55421593823401716</v>
      </c>
      <c r="Q19" s="35">
        <f t="shared" si="5"/>
        <v>0.54706226421102555</v>
      </c>
      <c r="R19" s="35">
        <f t="shared" si="5"/>
        <v>0.54551374012841758</v>
      </c>
      <c r="S19" s="35">
        <f t="shared" si="5"/>
        <v>0.53916950594823432</v>
      </c>
      <c r="T19" s="35">
        <f t="shared" si="5"/>
        <v>0.53225630533296531</v>
      </c>
      <c r="U19" s="35">
        <f t="shared" si="5"/>
        <v>0.51868851404244365</v>
      </c>
      <c r="V19" s="35">
        <f t="shared" si="5"/>
        <v>0.52052858306959371</v>
      </c>
      <c r="W19" s="35">
        <f t="shared" si="5"/>
        <v>0.52187471753668802</v>
      </c>
    </row>
    <row r="20" spans="1:23" x14ac:dyDescent="0.4">
      <c r="A20" s="7" t="s">
        <v>21</v>
      </c>
      <c r="B20" s="8">
        <v>887351</v>
      </c>
      <c r="C20" s="8">
        <v>940312</v>
      </c>
      <c r="D20" s="8">
        <v>1014928</v>
      </c>
      <c r="E20" s="8">
        <v>1285014</v>
      </c>
      <c r="F20" s="8">
        <v>1570467</v>
      </c>
      <c r="G20" s="8">
        <v>1827766</v>
      </c>
      <c r="H20" s="8">
        <v>2105024</v>
      </c>
      <c r="I20" s="8">
        <v>2472140</v>
      </c>
      <c r="J20" s="8">
        <v>2819591</v>
      </c>
      <c r="K20" s="8">
        <v>3344351</v>
      </c>
      <c r="M20" s="47" t="s">
        <v>144</v>
      </c>
      <c r="N20" s="35">
        <f>B65/B62</f>
        <v>0.44693580833602919</v>
      </c>
      <c r="O20" s="35">
        <f t="shared" ref="O20:W20" si="6">C65/C62</f>
        <v>0.42572563280539738</v>
      </c>
      <c r="P20" s="35">
        <f t="shared" si="6"/>
        <v>0.39410332264527975</v>
      </c>
      <c r="Q20" s="35">
        <f t="shared" si="6"/>
        <v>0.36533820372167392</v>
      </c>
      <c r="R20" s="35">
        <f t="shared" si="6"/>
        <v>0.34343325309869871</v>
      </c>
      <c r="S20" s="35">
        <f t="shared" si="6"/>
        <v>0.35725271972796568</v>
      </c>
      <c r="T20" s="35">
        <f t="shared" si="6"/>
        <v>0.37616370544959299</v>
      </c>
      <c r="U20" s="35">
        <f t="shared" si="6"/>
        <v>0.38742388984804776</v>
      </c>
      <c r="V20" s="35">
        <f t="shared" si="6"/>
        <v>0.38057992455571188</v>
      </c>
      <c r="W20" s="35">
        <f t="shared" si="6"/>
        <v>0.44914815025953569</v>
      </c>
    </row>
    <row r="21" spans="1:23" x14ac:dyDescent="0.4">
      <c r="A21" s="7" t="s">
        <v>22</v>
      </c>
      <c r="B21" s="8">
        <v>548566</v>
      </c>
      <c r="C21" s="8">
        <v>572354</v>
      </c>
      <c r="D21" s="8">
        <v>606392</v>
      </c>
      <c r="E21" s="8">
        <v>653249</v>
      </c>
      <c r="F21" s="8">
        <v>762296</v>
      </c>
      <c r="G21" s="8">
        <v>878215</v>
      </c>
      <c r="H21" s="8">
        <v>980078</v>
      </c>
      <c r="I21" s="8">
        <v>1106276</v>
      </c>
      <c r="J21" s="8">
        <v>1348570</v>
      </c>
      <c r="K21" s="8">
        <v>1618579</v>
      </c>
      <c r="M21" s="7" t="s">
        <v>145</v>
      </c>
      <c r="N21" s="35">
        <f>B16/B62</f>
        <v>0.11319840304814034</v>
      </c>
      <c r="O21" s="35">
        <f t="shared" ref="O21:W21" si="7">C16/C62</f>
        <v>0.14111552386876566</v>
      </c>
      <c r="P21" s="35">
        <f t="shared" si="7"/>
        <v>0.12757706590007523</v>
      </c>
      <c r="Q21" s="35">
        <f t="shared" si="7"/>
        <v>0.12092716707979492</v>
      </c>
      <c r="R21" s="35">
        <f t="shared" si="7"/>
        <v>0.11477783954001623</v>
      </c>
      <c r="S21" s="35">
        <f t="shared" si="7"/>
        <v>9.6733586865243054E-2</v>
      </c>
      <c r="T21" s="35">
        <f t="shared" si="7"/>
        <v>0.10356900765542502</v>
      </c>
      <c r="U21" s="35">
        <f t="shared" si="7"/>
        <v>0.11958778806043774</v>
      </c>
      <c r="V21" s="35">
        <f t="shared" si="7"/>
        <v>0.13337703984935559</v>
      </c>
      <c r="W21" s="35">
        <f t="shared" si="7"/>
        <v>0.14935131792368847</v>
      </c>
    </row>
    <row r="22" spans="1:23" x14ac:dyDescent="0.4">
      <c r="A22" s="7" t="s">
        <v>23</v>
      </c>
      <c r="B22" s="8">
        <v>172120</v>
      </c>
      <c r="C22" s="8">
        <v>209908</v>
      </c>
      <c r="D22" s="8">
        <v>244637</v>
      </c>
      <c r="E22" s="8">
        <v>280066</v>
      </c>
      <c r="F22" s="8">
        <v>326389</v>
      </c>
      <c r="G22" s="8">
        <v>383742</v>
      </c>
      <c r="H22" s="8">
        <v>438477</v>
      </c>
      <c r="I22" s="8">
        <v>520819</v>
      </c>
      <c r="J22" s="8">
        <v>609645</v>
      </c>
      <c r="K22" s="8">
        <v>683138</v>
      </c>
      <c r="M22" s="47" t="s">
        <v>332</v>
      </c>
      <c r="N22" s="44">
        <f>B63/AVERAGE(B17,A17)</f>
        <v>4.3385054349026309</v>
      </c>
      <c r="O22" s="44">
        <f t="shared" ref="O22:W22" si="8">C63/AVERAGE(C17,B17)</f>
        <v>3.1021065793685745</v>
      </c>
      <c r="P22" s="44">
        <f t="shared" si="8"/>
        <v>2.9477867982443557</v>
      </c>
      <c r="Q22" s="44">
        <f t="shared" si="8"/>
        <v>3.2158816756054458</v>
      </c>
      <c r="R22" s="44">
        <f>F63/AVERAGE(F17,E17)</f>
        <v>3.2089017246323377</v>
      </c>
      <c r="S22" s="44">
        <f t="shared" si="8"/>
        <v>2.9206094663535143</v>
      </c>
      <c r="T22" s="44">
        <f t="shared" si="8"/>
        <v>2.8283789769632754</v>
      </c>
      <c r="U22" s="44">
        <f t="shared" si="8"/>
        <v>2.7858047914041317</v>
      </c>
      <c r="V22" s="44">
        <f t="shared" si="8"/>
        <v>2.8233009487756342</v>
      </c>
      <c r="W22" s="44">
        <f t="shared" si="8"/>
        <v>2.3076682719610551</v>
      </c>
    </row>
    <row r="23" spans="1:23" x14ac:dyDescent="0.4">
      <c r="A23" s="7" t="s">
        <v>24</v>
      </c>
      <c r="B23" s="8">
        <v>376446</v>
      </c>
      <c r="C23" s="8">
        <v>362446</v>
      </c>
      <c r="D23" s="8">
        <v>361755</v>
      </c>
      <c r="E23" s="8">
        <v>373183</v>
      </c>
      <c r="F23" s="8">
        <v>435907</v>
      </c>
      <c r="G23" s="8">
        <v>494473</v>
      </c>
      <c r="H23" s="8">
        <v>541601</v>
      </c>
      <c r="I23" s="8">
        <v>585457</v>
      </c>
      <c r="J23" s="8">
        <v>738925</v>
      </c>
      <c r="K23" s="8">
        <v>935441</v>
      </c>
      <c r="M23" s="47" t="s">
        <v>333</v>
      </c>
      <c r="N23" s="44">
        <f>365/N22</f>
        <v>84.13035444501908</v>
      </c>
      <c r="O23" s="44">
        <f>365/O22</f>
        <v>117.66197925871869</v>
      </c>
      <c r="P23" s="44">
        <f t="shared" ref="P23:W23" si="9">365/P22</f>
        <v>123.82170929640735</v>
      </c>
      <c r="Q23" s="44">
        <f t="shared" si="9"/>
        <v>113.49920078489281</v>
      </c>
      <c r="R23" s="44">
        <f t="shared" si="9"/>
        <v>113.74608240513197</v>
      </c>
      <c r="S23" s="44">
        <f t="shared" si="9"/>
        <v>124.97391527519618</v>
      </c>
      <c r="T23" s="44">
        <f t="shared" si="9"/>
        <v>129.04918434653578</v>
      </c>
      <c r="U23" s="44">
        <f t="shared" si="9"/>
        <v>131.02138424280213</v>
      </c>
      <c r="V23" s="44">
        <f t="shared" si="9"/>
        <v>129.28129399676206</v>
      </c>
      <c r="W23" s="44">
        <f t="shared" si="9"/>
        <v>158.16831406613881</v>
      </c>
    </row>
    <row r="24" spans="1:23" x14ac:dyDescent="0.4">
      <c r="A24" s="7" t="s">
        <v>116</v>
      </c>
      <c r="B24" s="9" t="s">
        <v>19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9" t="s">
        <v>19</v>
      </c>
      <c r="I24" s="8">
        <v>93745</v>
      </c>
      <c r="J24" s="8">
        <v>94589</v>
      </c>
      <c r="K24" s="8">
        <v>108412</v>
      </c>
    </row>
    <row r="25" spans="1:23" x14ac:dyDescent="0.4">
      <c r="A25" s="7" t="s">
        <v>25</v>
      </c>
      <c r="B25" s="8">
        <v>4148</v>
      </c>
      <c r="C25" s="8">
        <v>3242</v>
      </c>
      <c r="D25" s="8">
        <v>2377</v>
      </c>
      <c r="E25" s="8">
        <v>1630</v>
      </c>
      <c r="F25" s="9" t="s">
        <v>19</v>
      </c>
      <c r="G25" s="9" t="s">
        <v>19</v>
      </c>
      <c r="H25" s="9" t="s">
        <v>19</v>
      </c>
      <c r="I25" s="9" t="s">
        <v>19</v>
      </c>
      <c r="J25" s="9" t="s">
        <v>19</v>
      </c>
      <c r="K25" s="8">
        <v>93497</v>
      </c>
    </row>
    <row r="26" spans="1:23" x14ac:dyDescent="0.4">
      <c r="A26" s="7" t="s">
        <v>117</v>
      </c>
      <c r="B26" s="8">
        <v>530</v>
      </c>
      <c r="C26" s="8">
        <v>16387</v>
      </c>
      <c r="D26" s="8">
        <v>9950</v>
      </c>
      <c r="E26" s="8">
        <v>2044</v>
      </c>
      <c r="F26" s="9" t="s">
        <v>19</v>
      </c>
      <c r="G26" s="8">
        <v>26043</v>
      </c>
      <c r="H26" s="8">
        <v>29922</v>
      </c>
      <c r="I26" s="8">
        <v>39431</v>
      </c>
      <c r="J26" s="8">
        <v>49088</v>
      </c>
      <c r="K26" s="8">
        <v>63884</v>
      </c>
    </row>
    <row r="27" spans="1:23" x14ac:dyDescent="0.4">
      <c r="A27" s="7" t="s">
        <v>26</v>
      </c>
      <c r="B27" s="8">
        <v>13413</v>
      </c>
      <c r="C27" s="8">
        <v>17833</v>
      </c>
      <c r="D27" s="8">
        <v>19560</v>
      </c>
      <c r="E27" s="8">
        <v>13047</v>
      </c>
      <c r="F27" s="8">
        <v>41034</v>
      </c>
      <c r="G27" s="8">
        <v>45388</v>
      </c>
      <c r="H27" s="8">
        <v>58535</v>
      </c>
      <c r="I27" s="8">
        <v>37482</v>
      </c>
      <c r="J27" s="8">
        <v>1190750</v>
      </c>
      <c r="K27" s="8">
        <v>1266784</v>
      </c>
      <c r="N27" s="8"/>
    </row>
    <row r="28" spans="1:23" x14ac:dyDescent="0.4">
      <c r="A28" s="7" t="s">
        <v>27</v>
      </c>
      <c r="B28" s="8">
        <v>1281888</v>
      </c>
      <c r="C28" s="8">
        <v>1340220</v>
      </c>
      <c r="D28" s="8">
        <v>1408570</v>
      </c>
      <c r="E28" s="8">
        <v>1674918</v>
      </c>
      <c r="F28" s="8">
        <v>2047408</v>
      </c>
      <c r="G28" s="8">
        <v>2393670</v>
      </c>
      <c r="H28" s="8">
        <v>2735082</v>
      </c>
      <c r="I28" s="8">
        <v>3228255</v>
      </c>
      <c r="J28" s="8">
        <v>4892943</v>
      </c>
      <c r="K28" s="8">
        <v>5812369</v>
      </c>
    </row>
    <row r="29" spans="1:23" x14ac:dyDescent="0.4">
      <c r="A29" s="7" t="s">
        <v>28</v>
      </c>
      <c r="B29" s="8">
        <v>247994</v>
      </c>
      <c r="C29" s="8">
        <v>278448</v>
      </c>
      <c r="D29" s="8">
        <v>298307</v>
      </c>
      <c r="E29" s="8">
        <v>402520</v>
      </c>
      <c r="F29" s="8">
        <v>561301</v>
      </c>
      <c r="G29" s="8">
        <v>613861</v>
      </c>
      <c r="H29" s="8">
        <v>587536</v>
      </c>
      <c r="I29" s="8">
        <v>841334</v>
      </c>
      <c r="J29" s="8">
        <v>975079</v>
      </c>
      <c r="K29" s="8">
        <v>952789</v>
      </c>
    </row>
    <row r="30" spans="1:23" x14ac:dyDescent="0.4">
      <c r="A30" s="7" t="s">
        <v>29</v>
      </c>
      <c r="B30" s="8">
        <v>231000</v>
      </c>
      <c r="C30" s="8">
        <v>241525</v>
      </c>
      <c r="D30" s="8">
        <v>258183</v>
      </c>
      <c r="E30" s="8">
        <v>352815</v>
      </c>
      <c r="F30" s="8">
        <v>473983</v>
      </c>
      <c r="G30" s="8">
        <v>520437</v>
      </c>
      <c r="H30" s="8">
        <v>505334</v>
      </c>
      <c r="I30" s="8">
        <v>679553</v>
      </c>
      <c r="J30" s="8">
        <v>764844</v>
      </c>
      <c r="K30" s="8">
        <v>744077</v>
      </c>
    </row>
    <row r="31" spans="1:23" x14ac:dyDescent="0.4">
      <c r="A31" s="7" t="s">
        <v>30</v>
      </c>
      <c r="B31" s="8">
        <v>16994</v>
      </c>
      <c r="C31" s="8">
        <v>36923</v>
      </c>
      <c r="D31" s="8">
        <v>40124</v>
      </c>
      <c r="E31" s="8">
        <v>49705</v>
      </c>
      <c r="F31" s="8">
        <v>87318</v>
      </c>
      <c r="G31" s="8">
        <v>93424</v>
      </c>
      <c r="H31" s="8">
        <v>82202</v>
      </c>
      <c r="I31" s="8">
        <v>161781</v>
      </c>
      <c r="J31" s="8">
        <v>210235</v>
      </c>
      <c r="K31" s="8">
        <v>208712</v>
      </c>
      <c r="N31" s="44">
        <f>AVERAGE(N22,N111,N195,N279,N370,N457)</f>
        <v>4.247244194912196</v>
      </c>
      <c r="O31">
        <f>365/N31</f>
        <v>85.93807731545931</v>
      </c>
    </row>
    <row r="32" spans="1:23" x14ac:dyDescent="0.4">
      <c r="A32" s="7" t="s">
        <v>31</v>
      </c>
      <c r="B32" s="8">
        <v>60472</v>
      </c>
      <c r="C32" s="8">
        <v>14093</v>
      </c>
      <c r="D32" s="8">
        <v>12115</v>
      </c>
      <c r="E32" s="8">
        <v>103217</v>
      </c>
      <c r="F32" s="8">
        <v>15712</v>
      </c>
      <c r="G32" s="8">
        <v>7869</v>
      </c>
      <c r="H32" s="8">
        <v>9812</v>
      </c>
      <c r="I32" s="8">
        <v>8888</v>
      </c>
      <c r="J32" s="8">
        <v>72023</v>
      </c>
      <c r="K32" s="8">
        <v>55547</v>
      </c>
      <c r="N32" s="44">
        <f>AVERAGE(N23,N112,N196,N280,N371,N458)</f>
        <v>345.8248162338711</v>
      </c>
    </row>
    <row r="33" spans="1:11" x14ac:dyDescent="0.4">
      <c r="A33" s="7" t="s">
        <v>33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191129</v>
      </c>
      <c r="K33" s="8">
        <v>204370</v>
      </c>
    </row>
    <row r="34" spans="1:11" x14ac:dyDescent="0.4">
      <c r="A34" s="7" t="s">
        <v>34</v>
      </c>
      <c r="B34" s="8">
        <v>308466</v>
      </c>
      <c r="C34" s="8">
        <v>292541</v>
      </c>
      <c r="D34" s="8">
        <v>310422</v>
      </c>
      <c r="E34" s="8">
        <v>505737</v>
      </c>
      <c r="F34" s="8">
        <v>577013</v>
      </c>
      <c r="G34" s="8">
        <v>621730</v>
      </c>
      <c r="H34" s="8">
        <v>597348</v>
      </c>
      <c r="I34" s="8">
        <v>850222</v>
      </c>
      <c r="J34" s="8">
        <v>1238231</v>
      </c>
      <c r="K34" s="8">
        <v>1212706</v>
      </c>
    </row>
    <row r="35" spans="1:11" x14ac:dyDescent="0.4">
      <c r="A35" s="7" t="s">
        <v>35</v>
      </c>
      <c r="B35" s="8">
        <v>76531</v>
      </c>
      <c r="C35" s="8">
        <v>128517</v>
      </c>
      <c r="D35" s="8">
        <v>116488</v>
      </c>
      <c r="E35" s="8">
        <v>15081</v>
      </c>
      <c r="F35" s="8">
        <v>68942</v>
      </c>
      <c r="G35" s="8">
        <v>67159</v>
      </c>
      <c r="H35" s="8">
        <v>71103</v>
      </c>
      <c r="I35" s="8">
        <v>88118</v>
      </c>
      <c r="J35" s="8">
        <v>49183</v>
      </c>
      <c r="K35" s="8">
        <v>679415</v>
      </c>
    </row>
    <row r="36" spans="1:11" x14ac:dyDescent="0.4">
      <c r="A36" s="7" t="s">
        <v>118</v>
      </c>
      <c r="B36" s="8">
        <v>4364</v>
      </c>
      <c r="C36" s="8">
        <v>73</v>
      </c>
      <c r="D36" s="9" t="s">
        <v>19</v>
      </c>
      <c r="E36" s="9" t="s">
        <v>19</v>
      </c>
      <c r="F36" s="9" t="s">
        <v>19</v>
      </c>
      <c r="G36" s="8">
        <v>412</v>
      </c>
      <c r="H36" s="8">
        <v>161</v>
      </c>
      <c r="I36" s="8">
        <v>451</v>
      </c>
      <c r="J36" s="8">
        <v>322</v>
      </c>
      <c r="K36" s="8">
        <v>11439</v>
      </c>
    </row>
    <row r="37" spans="1:11" x14ac:dyDescent="0.4">
      <c r="A37" s="7" t="s">
        <v>36</v>
      </c>
      <c r="B37" s="8">
        <v>39966</v>
      </c>
      <c r="C37" s="8">
        <v>43120</v>
      </c>
      <c r="D37" s="8">
        <v>49598</v>
      </c>
      <c r="E37" s="8">
        <v>58858</v>
      </c>
      <c r="F37" s="8">
        <v>48178</v>
      </c>
      <c r="G37" s="8">
        <v>81881</v>
      </c>
      <c r="H37" s="8">
        <v>119147</v>
      </c>
      <c r="I37" s="8">
        <v>154317</v>
      </c>
      <c r="J37" s="8">
        <v>221442</v>
      </c>
      <c r="K37" s="8">
        <v>244228</v>
      </c>
    </row>
    <row r="38" spans="1:11" x14ac:dyDescent="0.4">
      <c r="A38" s="7" t="s">
        <v>37</v>
      </c>
      <c r="B38" s="8">
        <v>0</v>
      </c>
      <c r="C38" s="8">
        <v>0</v>
      </c>
      <c r="D38" s="8">
        <v>1740</v>
      </c>
      <c r="E38" s="8">
        <v>19993</v>
      </c>
      <c r="F38" s="8">
        <v>25719</v>
      </c>
      <c r="G38" s="8">
        <v>18855</v>
      </c>
      <c r="H38" s="8">
        <v>118259</v>
      </c>
      <c r="I38" s="8">
        <v>100189</v>
      </c>
      <c r="J38" s="8">
        <v>1069100</v>
      </c>
      <c r="K38" s="8">
        <v>1183146</v>
      </c>
    </row>
    <row r="39" spans="1:11" x14ac:dyDescent="0.4">
      <c r="A39" s="7" t="s">
        <v>38</v>
      </c>
      <c r="B39" s="8">
        <v>429327</v>
      </c>
      <c r="C39" s="8">
        <v>464251</v>
      </c>
      <c r="D39" s="8">
        <v>478248</v>
      </c>
      <c r="E39" s="8">
        <v>599669</v>
      </c>
      <c r="F39" s="8">
        <v>719852</v>
      </c>
      <c r="G39" s="8">
        <v>790037</v>
      </c>
      <c r="H39" s="8">
        <v>906018</v>
      </c>
      <c r="I39" s="8">
        <v>1193297</v>
      </c>
      <c r="J39" s="8">
        <v>2578278</v>
      </c>
      <c r="K39" s="8">
        <v>3330934</v>
      </c>
    </row>
    <row r="40" spans="1:11" x14ac:dyDescent="0.4">
      <c r="A40" s="7" t="s">
        <v>39</v>
      </c>
      <c r="B40" s="8">
        <v>49</v>
      </c>
      <c r="C40" s="8">
        <v>50</v>
      </c>
      <c r="D40" s="8">
        <v>51</v>
      </c>
      <c r="E40" s="8">
        <v>50</v>
      </c>
      <c r="F40" s="8">
        <v>153</v>
      </c>
      <c r="G40" s="8">
        <v>154</v>
      </c>
      <c r="H40" s="8">
        <v>156</v>
      </c>
      <c r="I40" s="8">
        <v>153</v>
      </c>
      <c r="J40" s="8">
        <v>153</v>
      </c>
      <c r="K40" s="8">
        <v>155</v>
      </c>
    </row>
    <row r="41" spans="1:11" x14ac:dyDescent="0.4">
      <c r="A41" s="7" t="s">
        <v>40</v>
      </c>
      <c r="B41" s="8">
        <v>320877</v>
      </c>
      <c r="C41" s="8">
        <v>336278</v>
      </c>
      <c r="D41" s="8">
        <v>342143</v>
      </c>
      <c r="E41" s="8">
        <v>355636</v>
      </c>
      <c r="F41" s="8">
        <v>386156</v>
      </c>
      <c r="G41" s="8">
        <v>419038</v>
      </c>
      <c r="H41" s="8">
        <v>453417</v>
      </c>
      <c r="I41" s="8">
        <v>375017</v>
      </c>
      <c r="J41" s="8">
        <v>306669</v>
      </c>
      <c r="K41" s="8">
        <v>372165</v>
      </c>
    </row>
    <row r="42" spans="1:11" x14ac:dyDescent="0.4">
      <c r="A42" s="7" t="s">
        <v>41</v>
      </c>
      <c r="B42" s="8">
        <v>532529</v>
      </c>
      <c r="C42" s="8">
        <v>542041</v>
      </c>
      <c r="D42" s="8">
        <v>596829</v>
      </c>
      <c r="E42" s="8">
        <v>735640</v>
      </c>
      <c r="F42" s="8">
        <v>967552</v>
      </c>
      <c r="G42" s="8">
        <v>1211045</v>
      </c>
      <c r="H42" s="8">
        <v>1390235</v>
      </c>
      <c r="I42" s="8">
        <v>1691276</v>
      </c>
      <c r="J42" s="8">
        <v>2037836</v>
      </c>
      <c r="K42" s="8">
        <v>2136400</v>
      </c>
    </row>
    <row r="43" spans="1:11" x14ac:dyDescent="0.4">
      <c r="A43" s="7" t="s">
        <v>42</v>
      </c>
      <c r="B43" s="8">
        <v>-894</v>
      </c>
      <c r="C43" s="8">
        <v>-2400</v>
      </c>
      <c r="D43" s="8">
        <v>-8701</v>
      </c>
      <c r="E43" s="8">
        <v>-16077</v>
      </c>
      <c r="F43" s="8">
        <v>-26305</v>
      </c>
      <c r="G43" s="8">
        <v>-26604</v>
      </c>
      <c r="H43" s="8">
        <v>-14744</v>
      </c>
      <c r="I43" s="8">
        <v>-31488</v>
      </c>
      <c r="J43" s="8">
        <v>-29993</v>
      </c>
      <c r="K43" s="8">
        <v>-27285</v>
      </c>
    </row>
    <row r="44" spans="1:11" x14ac:dyDescent="0.4">
      <c r="A44" s="7" t="s">
        <v>44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</row>
    <row r="45" spans="1:11" x14ac:dyDescent="0.4">
      <c r="A45" s="7" t="s">
        <v>45</v>
      </c>
      <c r="B45" s="8">
        <v>852561</v>
      </c>
      <c r="C45" s="8">
        <v>875969</v>
      </c>
      <c r="D45" s="8">
        <v>930322</v>
      </c>
      <c r="E45" s="8">
        <v>1075249</v>
      </c>
      <c r="F45" s="8">
        <v>1327556</v>
      </c>
      <c r="G45" s="8">
        <v>1603633</v>
      </c>
      <c r="H45" s="8">
        <v>1829064</v>
      </c>
      <c r="I45" s="8">
        <v>2034958</v>
      </c>
      <c r="J45" s="8">
        <v>2314665</v>
      </c>
      <c r="K45" s="8">
        <v>2481435</v>
      </c>
    </row>
    <row r="46" spans="1:11" x14ac:dyDescent="0.4">
      <c r="A46" s="7" t="s">
        <v>46</v>
      </c>
      <c r="B46" s="8">
        <v>1281888</v>
      </c>
      <c r="C46" s="8">
        <v>1340220</v>
      </c>
      <c r="D46" s="8">
        <v>1408570</v>
      </c>
      <c r="E46" s="8">
        <v>1674918</v>
      </c>
      <c r="F46" s="8">
        <v>2047408</v>
      </c>
      <c r="G46" s="8">
        <v>2393670</v>
      </c>
      <c r="H46" s="8">
        <v>2735082</v>
      </c>
      <c r="I46" s="8">
        <v>3228255</v>
      </c>
      <c r="J46" s="8">
        <v>4892943</v>
      </c>
      <c r="K46" s="8">
        <v>5812369</v>
      </c>
    </row>
    <row r="49" spans="1:23" ht="20.100000000000001" x14ac:dyDescent="0.7">
      <c r="A49" s="40" t="s">
        <v>105</v>
      </c>
    </row>
    <row r="51" spans="1:23" x14ac:dyDescent="0.4">
      <c r="A51" s="3" t="s">
        <v>2</v>
      </c>
    </row>
    <row r="54" spans="1:23" x14ac:dyDescent="0.4">
      <c r="A54" s="41" t="s">
        <v>47</v>
      </c>
    </row>
    <row r="55" spans="1:23" x14ac:dyDescent="0.4">
      <c r="A55" s="42" t="s">
        <v>4</v>
      </c>
      <c r="B55" s="43" t="s">
        <v>115</v>
      </c>
      <c r="C55" s="43" t="s">
        <v>114</v>
      </c>
      <c r="D55" s="43" t="s">
        <v>113</v>
      </c>
      <c r="E55" s="43" t="s">
        <v>112</v>
      </c>
      <c r="F55" s="43" t="s">
        <v>111</v>
      </c>
      <c r="G55" s="43" t="s">
        <v>110</v>
      </c>
      <c r="H55" s="43" t="s">
        <v>109</v>
      </c>
      <c r="I55" s="43" t="s">
        <v>108</v>
      </c>
      <c r="J55" s="43" t="s">
        <v>107</v>
      </c>
      <c r="K55" s="43" t="s">
        <v>106</v>
      </c>
      <c r="N55" s="34">
        <v>2011</v>
      </c>
      <c r="O55" s="34">
        <v>2012</v>
      </c>
      <c r="P55" s="34">
        <v>2013</v>
      </c>
      <c r="Q55" s="34">
        <v>2014</v>
      </c>
      <c r="R55" s="34">
        <v>2015</v>
      </c>
      <c r="S55" s="34">
        <v>2016</v>
      </c>
      <c r="T55" s="34">
        <v>2017</v>
      </c>
      <c r="U55" s="34">
        <v>2018</v>
      </c>
      <c r="V55" s="34">
        <v>2019</v>
      </c>
      <c r="W55" s="34">
        <v>2020</v>
      </c>
    </row>
    <row r="56" spans="1:23" x14ac:dyDescent="0.4">
      <c r="A56" s="42" t="s">
        <v>5</v>
      </c>
      <c r="B56" s="43" t="s">
        <v>6</v>
      </c>
      <c r="C56" s="43" t="s">
        <v>6</v>
      </c>
      <c r="D56" s="43" t="s">
        <v>6</v>
      </c>
      <c r="E56" s="43" t="s">
        <v>6</v>
      </c>
      <c r="F56" s="43" t="s">
        <v>6</v>
      </c>
      <c r="G56" s="43" t="s">
        <v>6</v>
      </c>
      <c r="H56" s="43" t="s">
        <v>6</v>
      </c>
      <c r="I56" s="43" t="s">
        <v>6</v>
      </c>
      <c r="J56" s="43" t="s">
        <v>6</v>
      </c>
      <c r="K56" s="43" t="s">
        <v>6</v>
      </c>
    </row>
    <row r="57" spans="1:23" x14ac:dyDescent="0.4">
      <c r="A57" s="42" t="s">
        <v>7</v>
      </c>
      <c r="B57" s="43" t="s">
        <v>8</v>
      </c>
      <c r="C57" s="43" t="s">
        <v>8</v>
      </c>
      <c r="D57" s="43" t="s">
        <v>8</v>
      </c>
      <c r="E57" s="43" t="s">
        <v>8</v>
      </c>
      <c r="F57" s="43" t="s">
        <v>8</v>
      </c>
      <c r="G57" s="43" t="s">
        <v>8</v>
      </c>
      <c r="H57" s="43" t="s">
        <v>8</v>
      </c>
      <c r="I57" s="43" t="s">
        <v>8</v>
      </c>
      <c r="J57" s="43" t="s">
        <v>8</v>
      </c>
      <c r="K57" s="43" t="s">
        <v>8</v>
      </c>
    </row>
    <row r="58" spans="1:23" x14ac:dyDescent="0.4">
      <c r="A58" s="42" t="s">
        <v>9</v>
      </c>
      <c r="B58" s="43" t="s">
        <v>10</v>
      </c>
      <c r="C58" s="43" t="s">
        <v>10</v>
      </c>
      <c r="D58" s="43" t="s">
        <v>10</v>
      </c>
      <c r="E58" s="43" t="s">
        <v>10</v>
      </c>
      <c r="F58" s="43" t="s">
        <v>10</v>
      </c>
      <c r="G58" s="43" t="s">
        <v>10</v>
      </c>
      <c r="H58" s="43" t="s">
        <v>10</v>
      </c>
      <c r="I58" s="43" t="s">
        <v>10</v>
      </c>
      <c r="J58" s="43" t="s">
        <v>10</v>
      </c>
      <c r="K58" s="43" t="s">
        <v>10</v>
      </c>
    </row>
    <row r="59" spans="1:23" x14ac:dyDescent="0.4">
      <c r="A59" s="42" t="s">
        <v>11</v>
      </c>
      <c r="B59" s="43" t="s">
        <v>12</v>
      </c>
      <c r="C59" s="43" t="s">
        <v>12</v>
      </c>
      <c r="D59" s="43" t="s">
        <v>12</v>
      </c>
      <c r="E59" s="43" t="s">
        <v>12</v>
      </c>
      <c r="F59" s="43" t="s">
        <v>12</v>
      </c>
      <c r="G59" s="43" t="s">
        <v>12</v>
      </c>
      <c r="H59" s="43" t="s">
        <v>12</v>
      </c>
      <c r="I59" s="43" t="s">
        <v>12</v>
      </c>
      <c r="J59" s="43" t="s">
        <v>12</v>
      </c>
      <c r="K59" s="43" t="s">
        <v>12</v>
      </c>
    </row>
    <row r="60" spans="1:23" x14ac:dyDescent="0.4">
      <c r="A60" s="7" t="s">
        <v>119</v>
      </c>
      <c r="B60" s="8">
        <v>1606016</v>
      </c>
      <c r="C60" s="8">
        <v>1560321</v>
      </c>
      <c r="D60" s="8">
        <v>1846361</v>
      </c>
      <c r="E60" s="8">
        <v>2377561</v>
      </c>
      <c r="F60" s="8">
        <v>3147323</v>
      </c>
      <c r="G60" s="8">
        <v>3563311</v>
      </c>
      <c r="H60" s="8">
        <v>4164160</v>
      </c>
      <c r="I60" s="8">
        <v>4642068</v>
      </c>
      <c r="J60" s="8">
        <v>5220051</v>
      </c>
      <c r="K60" s="8">
        <v>4597414</v>
      </c>
    </row>
    <row r="61" spans="1:23" x14ac:dyDescent="0.4">
      <c r="A61" s="7" t="s">
        <v>120</v>
      </c>
      <c r="B61" s="8">
        <v>7558</v>
      </c>
      <c r="C61" s="8">
        <v>7104</v>
      </c>
      <c r="D61" s="8">
        <v>7734</v>
      </c>
      <c r="E61" s="8">
        <v>9107</v>
      </c>
      <c r="F61" s="8">
        <v>11745</v>
      </c>
      <c r="G61" s="8">
        <v>13885</v>
      </c>
      <c r="H61" s="8">
        <v>16666</v>
      </c>
      <c r="I61" s="8">
        <v>20582</v>
      </c>
      <c r="J61" s="8">
        <v>22493</v>
      </c>
      <c r="K61" s="8">
        <v>16017</v>
      </c>
    </row>
    <row r="62" spans="1:23" x14ac:dyDescent="0.4">
      <c r="A62" s="7" t="s">
        <v>48</v>
      </c>
      <c r="B62" s="8">
        <v>1613574</v>
      </c>
      <c r="C62" s="8">
        <v>1567425</v>
      </c>
      <c r="D62" s="8">
        <v>1854095</v>
      </c>
      <c r="E62" s="8">
        <v>2386668</v>
      </c>
      <c r="F62" s="8">
        <v>3159068</v>
      </c>
      <c r="G62" s="8">
        <v>3577196</v>
      </c>
      <c r="H62" s="8">
        <v>4180826</v>
      </c>
      <c r="I62" s="8">
        <v>4662650</v>
      </c>
      <c r="J62" s="8">
        <v>5242544</v>
      </c>
      <c r="K62" s="8">
        <v>4613431</v>
      </c>
      <c r="M62" s="48" t="s">
        <v>146</v>
      </c>
      <c r="O62" s="35">
        <f>(C62-B62)/B62</f>
        <v>-2.8600485630036181E-2</v>
      </c>
      <c r="P62" s="35">
        <f t="shared" ref="P62:V62" si="10">(D62-C62)/C62</f>
        <v>0.18289232339665376</v>
      </c>
      <c r="Q62" s="35">
        <f t="shared" si="10"/>
        <v>0.28724148438995845</v>
      </c>
      <c r="R62" s="35">
        <f t="shared" si="10"/>
        <v>0.3236311041167016</v>
      </c>
      <c r="S62" s="35">
        <f t="shared" si="10"/>
        <v>0.13235802458193366</v>
      </c>
      <c r="T62" s="35">
        <f t="shared" si="10"/>
        <v>0.16874389885262087</v>
      </c>
      <c r="U62" s="35">
        <f t="shared" si="10"/>
        <v>0.11524612600476557</v>
      </c>
      <c r="V62" s="35">
        <f t="shared" si="10"/>
        <v>0.12437004707623348</v>
      </c>
      <c r="W62" s="35">
        <f>(K62-J62)/J62</f>
        <v>-0.12000147256751684</v>
      </c>
    </row>
    <row r="63" spans="1:23" x14ac:dyDescent="0.4">
      <c r="A63" s="7" t="s">
        <v>49</v>
      </c>
      <c r="B63" s="8">
        <v>982268</v>
      </c>
      <c r="C63" s="8">
        <v>876995</v>
      </c>
      <c r="D63" s="8">
        <v>1027569</v>
      </c>
      <c r="E63" s="8">
        <v>1305656</v>
      </c>
      <c r="F63" s="8">
        <v>1723315</v>
      </c>
      <c r="G63" s="8">
        <v>1928715</v>
      </c>
      <c r="H63" s="8">
        <v>2225271</v>
      </c>
      <c r="I63" s="8">
        <v>2418463</v>
      </c>
      <c r="J63" s="8">
        <v>2728894</v>
      </c>
      <c r="K63" s="8">
        <v>2407633</v>
      </c>
      <c r="M63" s="48" t="s">
        <v>147</v>
      </c>
    </row>
    <row r="64" spans="1:23" x14ac:dyDescent="0.4">
      <c r="A64" s="7" t="s">
        <v>50</v>
      </c>
      <c r="B64" s="8">
        <v>631306</v>
      </c>
      <c r="C64" s="8">
        <v>690430</v>
      </c>
      <c r="D64" s="8">
        <v>826526</v>
      </c>
      <c r="E64" s="8">
        <v>1081012</v>
      </c>
      <c r="F64" s="8">
        <v>1435753</v>
      </c>
      <c r="G64" s="8">
        <v>1648481</v>
      </c>
      <c r="H64" s="8">
        <v>1955555</v>
      </c>
      <c r="I64" s="8">
        <v>2244187</v>
      </c>
      <c r="J64" s="8">
        <v>2513650</v>
      </c>
      <c r="K64" s="8">
        <v>2205798</v>
      </c>
    </row>
    <row r="65" spans="1:11" x14ac:dyDescent="0.4">
      <c r="A65" s="7" t="s">
        <v>51</v>
      </c>
      <c r="B65" s="8">
        <v>721164</v>
      </c>
      <c r="C65" s="8">
        <v>667293</v>
      </c>
      <c r="D65" s="8">
        <v>730705</v>
      </c>
      <c r="E65" s="8">
        <v>871941</v>
      </c>
      <c r="F65" s="8">
        <v>1084929</v>
      </c>
      <c r="G65" s="8">
        <v>1277963</v>
      </c>
      <c r="H65" s="8">
        <v>1572675</v>
      </c>
      <c r="I65" s="8">
        <v>1806422</v>
      </c>
      <c r="J65" s="8">
        <v>1995207</v>
      </c>
      <c r="K65" s="8">
        <v>2072114</v>
      </c>
    </row>
    <row r="66" spans="1:11" x14ac:dyDescent="0.4">
      <c r="A66" s="7" t="s">
        <v>52</v>
      </c>
      <c r="B66" s="8">
        <v>43935</v>
      </c>
      <c r="C66" s="8">
        <v>818</v>
      </c>
      <c r="D66" s="8">
        <v>2212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</row>
    <row r="67" spans="1:11" x14ac:dyDescent="0.4">
      <c r="A67" s="7" t="s">
        <v>53</v>
      </c>
      <c r="B67" s="8">
        <v>765099</v>
      </c>
      <c r="C67" s="8">
        <v>668111</v>
      </c>
      <c r="D67" s="8">
        <v>732917</v>
      </c>
      <c r="E67" s="8">
        <v>871941</v>
      </c>
      <c r="F67" s="8">
        <v>1084929</v>
      </c>
      <c r="G67" s="8">
        <v>1277963</v>
      </c>
      <c r="H67" s="8">
        <v>1572675</v>
      </c>
      <c r="I67" s="8">
        <v>1806422</v>
      </c>
      <c r="J67" s="8">
        <v>1995207</v>
      </c>
      <c r="K67" s="8">
        <v>2072114</v>
      </c>
    </row>
    <row r="68" spans="1:11" x14ac:dyDescent="0.4">
      <c r="A68" s="7" t="s">
        <v>121</v>
      </c>
      <c r="B68" s="8">
        <v>-133793</v>
      </c>
      <c r="C68" s="8">
        <v>22319</v>
      </c>
      <c r="D68" s="8">
        <v>93609</v>
      </c>
      <c r="E68" s="8">
        <v>209071</v>
      </c>
      <c r="F68" s="8">
        <v>350824</v>
      </c>
      <c r="G68" s="8">
        <v>370518</v>
      </c>
      <c r="H68" s="8">
        <v>382880</v>
      </c>
      <c r="I68" s="8">
        <v>437765</v>
      </c>
      <c r="J68" s="8">
        <v>518443</v>
      </c>
      <c r="K68" s="8">
        <v>133684</v>
      </c>
    </row>
    <row r="69" spans="1:11" x14ac:dyDescent="0.4">
      <c r="A69" s="7" t="s">
        <v>54</v>
      </c>
      <c r="B69" s="8">
        <v>-6002</v>
      </c>
      <c r="C69" s="8">
        <v>-12765</v>
      </c>
      <c r="D69" s="8">
        <v>-11049</v>
      </c>
      <c r="E69" s="8">
        <v>-11629</v>
      </c>
      <c r="F69" s="8">
        <v>-10006</v>
      </c>
      <c r="G69" s="8">
        <v>-5084</v>
      </c>
      <c r="H69" s="8">
        <v>-4257</v>
      </c>
      <c r="I69" s="8">
        <v>4281</v>
      </c>
      <c r="J69" s="8">
        <v>4273</v>
      </c>
      <c r="K69" s="8">
        <v>-10415</v>
      </c>
    </row>
    <row r="70" spans="1:11" x14ac:dyDescent="0.4">
      <c r="A70" s="7" t="s">
        <v>122</v>
      </c>
      <c r="B70" s="8">
        <v>9632</v>
      </c>
      <c r="C70" s="8">
        <v>-216</v>
      </c>
      <c r="D70" s="8">
        <v>447</v>
      </c>
      <c r="E70" s="8">
        <v>-662</v>
      </c>
      <c r="F70" s="9" t="s">
        <v>19</v>
      </c>
      <c r="G70" s="9" t="s">
        <v>19</v>
      </c>
      <c r="H70" s="9" t="s">
        <v>19</v>
      </c>
      <c r="I70" s="9" t="s">
        <v>19</v>
      </c>
      <c r="J70" s="9" t="s">
        <v>19</v>
      </c>
      <c r="K70" s="9" t="s">
        <v>19</v>
      </c>
    </row>
    <row r="71" spans="1:11" x14ac:dyDescent="0.4">
      <c r="A71" s="7" t="s">
        <v>123</v>
      </c>
      <c r="B71" s="8">
        <v>-884</v>
      </c>
      <c r="C71" s="8">
        <v>1135</v>
      </c>
      <c r="D71" s="8">
        <v>-792</v>
      </c>
      <c r="E71" s="8">
        <v>-5400</v>
      </c>
      <c r="F71" s="9" t="s">
        <v>19</v>
      </c>
      <c r="G71" s="9" t="s">
        <v>19</v>
      </c>
      <c r="H71" s="9" t="s">
        <v>19</v>
      </c>
      <c r="I71" s="9" t="s">
        <v>19</v>
      </c>
      <c r="J71" s="9" t="s">
        <v>19</v>
      </c>
      <c r="K71" s="9" t="s">
        <v>19</v>
      </c>
    </row>
    <row r="72" spans="1:11" x14ac:dyDescent="0.4">
      <c r="A72" s="7" t="s">
        <v>55</v>
      </c>
      <c r="B72" s="8">
        <v>0</v>
      </c>
      <c r="C72" s="8">
        <v>0</v>
      </c>
      <c r="D72" s="8">
        <v>0</v>
      </c>
      <c r="E72" s="8">
        <v>0</v>
      </c>
      <c r="F72" s="8">
        <v>-7321</v>
      </c>
      <c r="G72" s="8">
        <v>-5950</v>
      </c>
      <c r="H72" s="8">
        <v>5637</v>
      </c>
      <c r="I72" s="8">
        <v>-10162</v>
      </c>
      <c r="J72" s="8">
        <v>-6711</v>
      </c>
      <c r="K72" s="8">
        <v>31460</v>
      </c>
    </row>
    <row r="73" spans="1:11" x14ac:dyDescent="0.4">
      <c r="A73" s="7" t="s">
        <v>56</v>
      </c>
      <c r="B73" s="8">
        <v>2746</v>
      </c>
      <c r="C73" s="8">
        <v>-11846</v>
      </c>
      <c r="D73" s="8">
        <v>-11394</v>
      </c>
      <c r="E73" s="8">
        <v>-17691</v>
      </c>
      <c r="F73" s="8">
        <v>-17327</v>
      </c>
      <c r="G73" s="8">
        <v>-11034</v>
      </c>
      <c r="H73" s="8">
        <v>1380</v>
      </c>
      <c r="I73" s="8">
        <v>-5881</v>
      </c>
      <c r="J73" s="8">
        <v>-2438</v>
      </c>
      <c r="K73" s="8">
        <v>21045</v>
      </c>
    </row>
    <row r="74" spans="1:11" x14ac:dyDescent="0.4">
      <c r="A74" s="7" t="s">
        <v>124</v>
      </c>
      <c r="B74" s="8">
        <v>-131047</v>
      </c>
      <c r="C74" s="8">
        <v>10473</v>
      </c>
      <c r="D74" s="8">
        <v>82215</v>
      </c>
      <c r="E74" s="8">
        <v>191380</v>
      </c>
      <c r="F74" s="8">
        <v>333497</v>
      </c>
      <c r="G74" s="8">
        <v>359484</v>
      </c>
      <c r="H74" s="8">
        <v>384260</v>
      </c>
      <c r="I74" s="8">
        <v>431884</v>
      </c>
      <c r="J74" s="8">
        <v>516005</v>
      </c>
      <c r="K74" s="8">
        <v>154729</v>
      </c>
    </row>
    <row r="75" spans="1:11" x14ac:dyDescent="0.4">
      <c r="A75" s="7" t="s">
        <v>57</v>
      </c>
      <c r="B75" s="8">
        <v>-63467</v>
      </c>
      <c r="C75" s="8">
        <v>-39</v>
      </c>
      <c r="D75" s="8">
        <v>21347</v>
      </c>
      <c r="E75" s="8">
        <v>39184</v>
      </c>
      <c r="F75" s="8">
        <v>72450</v>
      </c>
      <c r="G75" s="8">
        <v>74125</v>
      </c>
      <c r="H75" s="8">
        <v>149156</v>
      </c>
      <c r="I75" s="8">
        <v>60611</v>
      </c>
      <c r="J75" s="8">
        <v>88753</v>
      </c>
      <c r="K75" s="8">
        <v>8502</v>
      </c>
    </row>
    <row r="76" spans="1:11" x14ac:dyDescent="0.4">
      <c r="A76" s="7" t="s">
        <v>36</v>
      </c>
      <c r="B76" s="8">
        <v>-96</v>
      </c>
      <c r="C76" s="8">
        <v>1000</v>
      </c>
      <c r="D76" s="8">
        <v>6080</v>
      </c>
      <c r="E76" s="8">
        <v>13385</v>
      </c>
      <c r="F76" s="8">
        <v>29135</v>
      </c>
      <c r="G76" s="8">
        <v>41866</v>
      </c>
      <c r="H76" s="8">
        <v>55914</v>
      </c>
      <c r="I76" s="8">
        <v>70232</v>
      </c>
      <c r="J76" s="8">
        <v>80692</v>
      </c>
      <c r="K76" s="8">
        <v>47663</v>
      </c>
    </row>
    <row r="77" spans="1:11" x14ac:dyDescent="0.4">
      <c r="A77" s="7" t="s">
        <v>60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</row>
    <row r="78" spans="1:11" x14ac:dyDescent="0.4">
      <c r="A78" s="7" t="s">
        <v>61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</row>
    <row r="79" spans="1:11" x14ac:dyDescent="0.4">
      <c r="A79" s="7" t="s">
        <v>62</v>
      </c>
      <c r="B79" s="8">
        <v>-67484</v>
      </c>
      <c r="C79" s="8">
        <v>9512</v>
      </c>
      <c r="D79" s="8">
        <v>54788</v>
      </c>
      <c r="E79" s="8">
        <v>138811</v>
      </c>
      <c r="F79" s="8">
        <v>231912</v>
      </c>
      <c r="G79" s="8">
        <v>243493</v>
      </c>
      <c r="H79" s="8">
        <v>179190</v>
      </c>
      <c r="I79" s="8">
        <v>301041</v>
      </c>
      <c r="J79" s="8">
        <v>346560</v>
      </c>
      <c r="K79" s="8">
        <v>98564</v>
      </c>
    </row>
    <row r="80" spans="1:11" x14ac:dyDescent="0.4">
      <c r="A80" s="7" t="s">
        <v>63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</row>
    <row r="81" spans="1:11" x14ac:dyDescent="0.4">
      <c r="A81" s="7" t="s">
        <v>64</v>
      </c>
      <c r="B81" s="8">
        <v>-67484</v>
      </c>
      <c r="C81" s="8">
        <v>9512</v>
      </c>
      <c r="D81" s="8">
        <v>54788</v>
      </c>
      <c r="E81" s="8">
        <v>138811</v>
      </c>
      <c r="F81" s="8">
        <v>231912</v>
      </c>
      <c r="G81" s="8">
        <v>243493</v>
      </c>
      <c r="H81" s="8">
        <v>179190</v>
      </c>
      <c r="I81" s="8">
        <v>301041</v>
      </c>
      <c r="J81" s="8">
        <v>346560</v>
      </c>
      <c r="K81" s="8">
        <v>98564</v>
      </c>
    </row>
    <row r="82" spans="1:11" x14ac:dyDescent="0.4">
      <c r="A82" s="7" t="s">
        <v>65</v>
      </c>
      <c r="B82" s="8">
        <v>145473</v>
      </c>
      <c r="C82" s="8">
        <v>148485</v>
      </c>
      <c r="D82" s="8">
        <v>151089</v>
      </c>
      <c r="E82" s="8">
        <v>151839</v>
      </c>
      <c r="F82" s="8">
        <v>152847</v>
      </c>
      <c r="G82" s="8">
        <v>154169</v>
      </c>
      <c r="H82" s="8">
        <v>155651</v>
      </c>
      <c r="I82" s="8">
        <v>155815</v>
      </c>
      <c r="J82" s="8">
        <v>153392</v>
      </c>
      <c r="K82" s="8">
        <v>154184</v>
      </c>
    </row>
    <row r="83" spans="1:11" x14ac:dyDescent="0.4">
      <c r="A83" s="7" t="s">
        <v>66</v>
      </c>
      <c r="B83" s="44">
        <v>-0.46</v>
      </c>
      <c r="C83" s="44">
        <v>0.06</v>
      </c>
      <c r="D83" s="44">
        <v>0.36</v>
      </c>
      <c r="E83" s="44">
        <v>0.91</v>
      </c>
      <c r="F83" s="44">
        <v>1.52</v>
      </c>
      <c r="G83" s="44">
        <v>1.58</v>
      </c>
      <c r="H83" s="44">
        <v>1.1499999999999999</v>
      </c>
      <c r="I83" s="44">
        <v>1.93</v>
      </c>
      <c r="J83" s="44">
        <v>2.2599999999999998</v>
      </c>
      <c r="K83" s="44">
        <v>0.64</v>
      </c>
    </row>
    <row r="84" spans="1:11" x14ac:dyDescent="0.4">
      <c r="A84" s="7" t="s">
        <v>67</v>
      </c>
      <c r="B84" s="44">
        <v>-0.46</v>
      </c>
      <c r="C84" s="44">
        <v>0.06</v>
      </c>
      <c r="D84" s="44">
        <v>0.36</v>
      </c>
      <c r="E84" s="44">
        <v>0.91</v>
      </c>
      <c r="F84" s="44">
        <v>1.52</v>
      </c>
      <c r="G84" s="44">
        <v>1.58</v>
      </c>
      <c r="H84" s="44">
        <v>1.1499999999999999</v>
      </c>
      <c r="I84" s="44">
        <v>1.93</v>
      </c>
      <c r="J84" s="44">
        <v>2.2599999999999998</v>
      </c>
      <c r="K84" s="44">
        <v>0.64</v>
      </c>
    </row>
    <row r="85" spans="1:11" x14ac:dyDescent="0.4">
      <c r="A85" s="7" t="s">
        <v>68</v>
      </c>
      <c r="B85" s="8">
        <v>145473</v>
      </c>
      <c r="C85" s="8">
        <v>149826</v>
      </c>
      <c r="D85" s="8">
        <v>151689</v>
      </c>
      <c r="E85" s="8">
        <v>153078</v>
      </c>
      <c r="F85" s="8">
        <v>154200</v>
      </c>
      <c r="G85" s="8">
        <v>155084</v>
      </c>
      <c r="H85" s="8">
        <v>156523</v>
      </c>
      <c r="I85" s="8">
        <v>156450</v>
      </c>
      <c r="J85" s="8">
        <v>154151</v>
      </c>
      <c r="K85" s="8">
        <v>154894</v>
      </c>
    </row>
    <row r="86" spans="1:11" x14ac:dyDescent="0.4">
      <c r="A86" s="7" t="s">
        <v>69</v>
      </c>
      <c r="B86" s="44">
        <v>-0.46</v>
      </c>
      <c r="C86" s="44">
        <v>0.06</v>
      </c>
      <c r="D86" s="44">
        <v>0.36</v>
      </c>
      <c r="E86" s="44">
        <v>0.91</v>
      </c>
      <c r="F86" s="45">
        <v>1.5</v>
      </c>
      <c r="G86" s="44">
        <v>1.57</v>
      </c>
      <c r="H86" s="44">
        <v>1.1399999999999999</v>
      </c>
      <c r="I86" s="44">
        <v>1.92</v>
      </c>
      <c r="J86" s="44">
        <v>2.25</v>
      </c>
      <c r="K86" s="44">
        <v>0.64</v>
      </c>
    </row>
    <row r="87" spans="1:11" x14ac:dyDescent="0.4">
      <c r="A87" s="7" t="s">
        <v>70</v>
      </c>
      <c r="B87" s="44">
        <v>-0.46</v>
      </c>
      <c r="C87" s="44">
        <v>0.06</v>
      </c>
      <c r="D87" s="44">
        <v>0.36</v>
      </c>
      <c r="E87" s="44">
        <v>0.91</v>
      </c>
      <c r="F87" s="45">
        <v>1.5</v>
      </c>
      <c r="G87" s="44">
        <v>1.57</v>
      </c>
      <c r="H87" s="44">
        <v>1.1399999999999999</v>
      </c>
      <c r="I87" s="44">
        <v>1.92</v>
      </c>
      <c r="J87" s="44">
        <v>2.25</v>
      </c>
      <c r="K87" s="44">
        <v>0.64</v>
      </c>
    </row>
    <row r="88" spans="1:11" x14ac:dyDescent="0.4">
      <c r="A88" s="7" t="s">
        <v>71</v>
      </c>
      <c r="B88" s="8">
        <v>147768</v>
      </c>
      <c r="C88" s="8">
        <v>150885</v>
      </c>
      <c r="D88" s="8">
        <v>151674</v>
      </c>
      <c r="E88" s="8">
        <v>152271</v>
      </c>
      <c r="F88" s="8">
        <v>153602</v>
      </c>
      <c r="G88" s="8">
        <v>154931</v>
      </c>
      <c r="H88" s="8">
        <v>156329</v>
      </c>
      <c r="I88" s="8">
        <v>153508</v>
      </c>
      <c r="J88" s="8">
        <v>153479</v>
      </c>
      <c r="K88" s="8">
        <v>154634</v>
      </c>
    </row>
    <row r="91" spans="1:11" ht="20.100000000000001" x14ac:dyDescent="0.7">
      <c r="A91" s="40" t="s">
        <v>125</v>
      </c>
    </row>
    <row r="93" spans="1:11" x14ac:dyDescent="0.4">
      <c r="A93" s="3" t="s">
        <v>2</v>
      </c>
    </row>
    <row r="96" spans="1:11" x14ac:dyDescent="0.4">
      <c r="A96" s="41" t="s">
        <v>3</v>
      </c>
    </row>
    <row r="97" spans="1:23" x14ac:dyDescent="0.4">
      <c r="A97" s="42" t="s">
        <v>4</v>
      </c>
      <c r="B97" s="43" t="s">
        <v>115</v>
      </c>
      <c r="C97" s="43" t="s">
        <v>114</v>
      </c>
      <c r="D97" s="43" t="s">
        <v>113</v>
      </c>
      <c r="E97" s="43" t="s">
        <v>112</v>
      </c>
      <c r="F97" s="43" t="s">
        <v>111</v>
      </c>
      <c r="G97" s="43" t="s">
        <v>110</v>
      </c>
      <c r="H97" s="43" t="s">
        <v>109</v>
      </c>
      <c r="I97" s="43" t="s">
        <v>108</v>
      </c>
      <c r="J97" s="43" t="s">
        <v>107</v>
      </c>
      <c r="K97" s="43" t="s">
        <v>106</v>
      </c>
      <c r="N97" s="34">
        <v>2011</v>
      </c>
      <c r="O97" s="34">
        <v>2012</v>
      </c>
      <c r="P97" s="34">
        <v>2013</v>
      </c>
      <c r="Q97" s="34">
        <v>2014</v>
      </c>
      <c r="R97" s="34">
        <v>2015</v>
      </c>
      <c r="S97" s="34">
        <v>2016</v>
      </c>
      <c r="T97" s="34">
        <v>2017</v>
      </c>
      <c r="U97" s="34">
        <v>2018</v>
      </c>
      <c r="V97" s="34">
        <v>2019</v>
      </c>
      <c r="W97" s="34">
        <v>2020</v>
      </c>
    </row>
    <row r="98" spans="1:23" x14ac:dyDescent="0.4">
      <c r="A98" s="42" t="s">
        <v>5</v>
      </c>
      <c r="B98" s="43" t="s">
        <v>6</v>
      </c>
      <c r="C98" s="43" t="s">
        <v>6</v>
      </c>
      <c r="D98" s="43" t="s">
        <v>6</v>
      </c>
      <c r="E98" s="43" t="s">
        <v>6</v>
      </c>
      <c r="F98" s="43" t="s">
        <v>6</v>
      </c>
      <c r="G98" s="43" t="s">
        <v>6</v>
      </c>
      <c r="H98" s="43" t="s">
        <v>6</v>
      </c>
      <c r="I98" s="43" t="s">
        <v>6</v>
      </c>
      <c r="J98" s="43" t="s">
        <v>6</v>
      </c>
      <c r="K98" s="43" t="s">
        <v>6</v>
      </c>
    </row>
    <row r="99" spans="1:23" x14ac:dyDescent="0.4">
      <c r="A99" s="42" t="s">
        <v>7</v>
      </c>
      <c r="B99" s="43" t="s">
        <v>8</v>
      </c>
      <c r="C99" s="43" t="s">
        <v>8</v>
      </c>
      <c r="D99" s="43" t="s">
        <v>8</v>
      </c>
      <c r="E99" s="43" t="s">
        <v>8</v>
      </c>
      <c r="F99" s="43" t="s">
        <v>8</v>
      </c>
      <c r="G99" s="43" t="s">
        <v>8</v>
      </c>
      <c r="H99" s="43" t="s">
        <v>8</v>
      </c>
      <c r="I99" s="43" t="s">
        <v>8</v>
      </c>
      <c r="J99" s="43" t="s">
        <v>8</v>
      </c>
      <c r="K99" s="43" t="s">
        <v>8</v>
      </c>
    </row>
    <row r="100" spans="1:23" x14ac:dyDescent="0.4">
      <c r="A100" s="42" t="s">
        <v>9</v>
      </c>
      <c r="B100" s="43" t="s">
        <v>10</v>
      </c>
      <c r="C100" s="43" t="s">
        <v>10</v>
      </c>
      <c r="D100" s="43" t="s">
        <v>10</v>
      </c>
      <c r="E100" s="43" t="s">
        <v>10</v>
      </c>
      <c r="F100" s="43" t="s">
        <v>10</v>
      </c>
      <c r="G100" s="43" t="s">
        <v>10</v>
      </c>
      <c r="H100" s="43" t="s">
        <v>10</v>
      </c>
      <c r="I100" s="43" t="s">
        <v>10</v>
      </c>
      <c r="J100" s="43" t="s">
        <v>10</v>
      </c>
      <c r="K100" s="43" t="s">
        <v>10</v>
      </c>
    </row>
    <row r="101" spans="1:23" x14ac:dyDescent="0.4">
      <c r="A101" s="42" t="s">
        <v>11</v>
      </c>
      <c r="B101" s="43" t="s">
        <v>12</v>
      </c>
      <c r="C101" s="43" t="s">
        <v>12</v>
      </c>
      <c r="D101" s="43" t="s">
        <v>12</v>
      </c>
      <c r="E101" s="43" t="s">
        <v>12</v>
      </c>
      <c r="F101" s="43" t="s">
        <v>12</v>
      </c>
      <c r="G101" s="43" t="s">
        <v>12</v>
      </c>
      <c r="H101" s="43" t="s">
        <v>12</v>
      </c>
      <c r="I101" s="43" t="s">
        <v>12</v>
      </c>
      <c r="J101" s="43" t="s">
        <v>12</v>
      </c>
      <c r="K101" s="43" t="s">
        <v>12</v>
      </c>
    </row>
    <row r="102" spans="1:23" x14ac:dyDescent="0.4">
      <c r="A102" s="7" t="s">
        <v>13</v>
      </c>
      <c r="B102" s="8">
        <v>241034</v>
      </c>
      <c r="C102" s="8">
        <v>290781</v>
      </c>
      <c r="D102" s="8">
        <v>437489</v>
      </c>
      <c r="E102" s="8">
        <v>413558</v>
      </c>
      <c r="F102" s="8">
        <v>369770</v>
      </c>
      <c r="G102" s="8">
        <v>551389</v>
      </c>
      <c r="H102" s="8">
        <v>673166</v>
      </c>
      <c r="I102" s="8">
        <v>437825</v>
      </c>
      <c r="J102" s="8">
        <v>686009</v>
      </c>
      <c r="K102" s="8">
        <v>790725</v>
      </c>
      <c r="M102" s="47" t="s">
        <v>137</v>
      </c>
      <c r="N102" s="35">
        <f>B154/B116</f>
        <v>9.8663187085817283E-2</v>
      </c>
      <c r="O102" s="35">
        <f t="shared" ref="O102:V102" si="11">C154/C116</f>
        <v>9.1530131433013306E-2</v>
      </c>
      <c r="P102" s="35">
        <f t="shared" si="11"/>
        <v>8.2084569640530444E-2</v>
      </c>
      <c r="Q102" s="35">
        <f t="shared" si="11"/>
        <v>0.11094911363574227</v>
      </c>
      <c r="R102" s="35">
        <f t="shared" si="11"/>
        <v>0.13526560366340168</v>
      </c>
      <c r="S102" s="35">
        <f t="shared" si="11"/>
        <v>0.12736916640101217</v>
      </c>
      <c r="T102" s="35">
        <f t="shared" si="11"/>
        <v>0.11883445358176729</v>
      </c>
      <c r="U102" s="35">
        <f t="shared" si="11"/>
        <v>0.14817363463236066</v>
      </c>
      <c r="V102" s="35">
        <f t="shared" si="11"/>
        <v>0.13472923064643055</v>
      </c>
      <c r="W102" s="35">
        <f>K154/K116</f>
        <v>4.8315025430352349E-2</v>
      </c>
    </row>
    <row r="103" spans="1:23" x14ac:dyDescent="0.4">
      <c r="A103" s="7" t="s">
        <v>14</v>
      </c>
      <c r="B103" s="8">
        <v>2878</v>
      </c>
      <c r="C103" s="8">
        <v>44661</v>
      </c>
      <c r="D103" s="8">
        <v>91755</v>
      </c>
      <c r="E103" s="8">
        <v>27267</v>
      </c>
      <c r="F103" s="8">
        <v>629</v>
      </c>
      <c r="G103" s="8">
        <v>472</v>
      </c>
      <c r="H103" s="8">
        <v>94983</v>
      </c>
      <c r="I103" s="8">
        <v>262802</v>
      </c>
      <c r="J103" s="8">
        <v>1668</v>
      </c>
      <c r="K103" s="8">
        <v>1224</v>
      </c>
      <c r="M103" s="47" t="s">
        <v>138</v>
      </c>
      <c r="N103" s="35">
        <f>B163/B116</f>
        <v>7.4846912426530257E-2</v>
      </c>
      <c r="O103" s="35">
        <f t="shared" ref="O103:W103" si="12">C163/C116</f>
        <v>6.8450867194665352E-2</v>
      </c>
      <c r="P103" s="35">
        <f t="shared" si="12"/>
        <v>5.8757912988886316E-2</v>
      </c>
      <c r="Q103" s="35">
        <f t="shared" si="12"/>
        <v>7.6538506390716701E-2</v>
      </c>
      <c r="R103" s="35">
        <f t="shared" si="12"/>
        <v>9.4432584948268103E-2</v>
      </c>
      <c r="S103" s="35">
        <f t="shared" si="12"/>
        <v>9.5287040926682331E-2</v>
      </c>
      <c r="T103" s="35">
        <f t="shared" si="12"/>
        <v>4.7504588996711103E-2</v>
      </c>
      <c r="U103" s="35">
        <f t="shared" si="12"/>
        <v>0.11324930204950266</v>
      </c>
      <c r="V103" s="35">
        <f t="shared" si="12"/>
        <v>0.11273366578079957</v>
      </c>
      <c r="W103" s="35">
        <f t="shared" si="12"/>
        <v>3.8078722513908515E-2</v>
      </c>
    </row>
    <row r="104" spans="1:23" x14ac:dyDescent="0.4">
      <c r="A104" s="7" t="s">
        <v>15</v>
      </c>
      <c r="B104" s="8">
        <v>243912</v>
      </c>
      <c r="C104" s="8">
        <v>335442</v>
      </c>
      <c r="D104" s="8">
        <v>529244</v>
      </c>
      <c r="E104" s="8">
        <v>440825</v>
      </c>
      <c r="F104" s="8">
        <v>370399</v>
      </c>
      <c r="G104" s="8">
        <v>551861</v>
      </c>
      <c r="H104" s="8">
        <v>768149</v>
      </c>
      <c r="I104" s="8">
        <v>700627</v>
      </c>
      <c r="J104" s="8">
        <v>687677</v>
      </c>
      <c r="K104" s="8">
        <v>791949</v>
      </c>
      <c r="M104" s="47" t="s">
        <v>139</v>
      </c>
      <c r="N104" s="35">
        <f>B163/B132</f>
        <v>9.6300294543271797E-2</v>
      </c>
      <c r="O104" s="35">
        <f t="shared" ref="O104:W104" si="13">C163/C132</f>
        <v>8.5630102721136858E-2</v>
      </c>
      <c r="P104" s="35">
        <f t="shared" si="13"/>
        <v>7.5750470926227179E-2</v>
      </c>
      <c r="Q104" s="35">
        <f t="shared" si="13"/>
        <v>0.102093401101367</v>
      </c>
      <c r="R104" s="35">
        <f t="shared" si="13"/>
        <v>0.12454422060294328</v>
      </c>
      <c r="S104" s="35">
        <f t="shared" si="13"/>
        <v>0.12294691252034187</v>
      </c>
      <c r="T104" s="35">
        <f t="shared" si="13"/>
        <v>6.4812685463370961E-2</v>
      </c>
      <c r="U104" s="35">
        <f t="shared" si="13"/>
        <v>0.16026219683043413</v>
      </c>
      <c r="V104" s="35">
        <f t="shared" si="13"/>
        <v>0.17869611835321586</v>
      </c>
      <c r="W104" s="35">
        <f t="shared" si="13"/>
        <v>5.8934258562580923E-2</v>
      </c>
    </row>
    <row r="105" spans="1:23" x14ac:dyDescent="0.4">
      <c r="A105" s="7" t="s">
        <v>16</v>
      </c>
      <c r="B105" s="8">
        <v>351538</v>
      </c>
      <c r="C105" s="8">
        <v>334324</v>
      </c>
      <c r="D105" s="8">
        <v>306878</v>
      </c>
      <c r="E105" s="8">
        <v>344390</v>
      </c>
      <c r="F105" s="8">
        <v>371953</v>
      </c>
      <c r="G105" s="8">
        <v>333678</v>
      </c>
      <c r="H105" s="8">
        <v>364862</v>
      </c>
      <c r="I105" s="8">
        <v>449382</v>
      </c>
      <c r="J105" s="8">
        <v>488233</v>
      </c>
      <c r="K105" s="8">
        <v>452945</v>
      </c>
      <c r="M105" s="47" t="s">
        <v>140</v>
      </c>
      <c r="N105" s="35">
        <f>B150/B148</f>
        <v>0.43406995929716025</v>
      </c>
      <c r="O105" s="35">
        <f t="shared" ref="O105:W105" si="14">C150/C148</f>
        <v>0.42909072613612065</v>
      </c>
      <c r="P105" s="35">
        <f t="shared" si="14"/>
        <v>0.4413393266215469</v>
      </c>
      <c r="Q105" s="35">
        <f t="shared" si="14"/>
        <v>0.4546108474285796</v>
      </c>
      <c r="R105" s="35">
        <f t="shared" si="14"/>
        <v>0.46148621344865831</v>
      </c>
      <c r="S105" s="35">
        <f t="shared" si="14"/>
        <v>0.46711273871550602</v>
      </c>
      <c r="T105" s="35">
        <f t="shared" si="14"/>
        <v>0.47036196755612597</v>
      </c>
      <c r="U105" s="35">
        <f t="shared" si="14"/>
        <v>0.49471332029178616</v>
      </c>
      <c r="V105" s="35">
        <f t="shared" si="14"/>
        <v>0.49816958413503731</v>
      </c>
      <c r="W105" s="35">
        <f t="shared" si="14"/>
        <v>0.48925148127923684</v>
      </c>
    </row>
    <row r="106" spans="1:23" x14ac:dyDescent="0.4">
      <c r="A106" s="7" t="s">
        <v>17</v>
      </c>
      <c r="B106" s="8">
        <v>365199</v>
      </c>
      <c r="C106" s="8">
        <v>363325</v>
      </c>
      <c r="D106" s="8">
        <v>329228</v>
      </c>
      <c r="E106" s="8">
        <v>384650</v>
      </c>
      <c r="F106" s="8">
        <v>473637</v>
      </c>
      <c r="G106" s="8">
        <v>487997</v>
      </c>
      <c r="H106" s="8">
        <v>457927</v>
      </c>
      <c r="I106" s="8">
        <v>521827</v>
      </c>
      <c r="J106" s="8">
        <v>605968</v>
      </c>
      <c r="K106" s="8">
        <v>556530</v>
      </c>
      <c r="M106" s="47" t="s">
        <v>141</v>
      </c>
      <c r="N106" s="35"/>
      <c r="O106" s="35"/>
      <c r="P106" s="35"/>
      <c r="Q106" s="35"/>
      <c r="R106" s="35"/>
      <c r="S106" s="35"/>
      <c r="T106" s="35"/>
      <c r="U106" s="35"/>
      <c r="V106" s="35"/>
      <c r="W106" s="35"/>
    </row>
    <row r="107" spans="1:23" x14ac:dyDescent="0.4">
      <c r="A107" s="7" t="s">
        <v>18</v>
      </c>
      <c r="B107" s="8">
        <v>52485</v>
      </c>
      <c r="C107" s="8">
        <v>50929</v>
      </c>
      <c r="D107" s="8">
        <v>52041</v>
      </c>
      <c r="E107" s="8">
        <v>57001</v>
      </c>
      <c r="F107" s="9" t="s">
        <v>19</v>
      </c>
      <c r="G107" s="9" t="s">
        <v>19</v>
      </c>
      <c r="H107" s="9" t="s">
        <v>19</v>
      </c>
      <c r="I107" s="9" t="s">
        <v>19</v>
      </c>
      <c r="J107" s="9" t="s">
        <v>19</v>
      </c>
      <c r="K107" s="9" t="s">
        <v>19</v>
      </c>
      <c r="M107" s="47" t="s">
        <v>142</v>
      </c>
      <c r="N107" s="35">
        <f>B163/B148</f>
        <v>6.1086137126361802E-2</v>
      </c>
      <c r="O107" s="35">
        <f t="shared" ref="O107:W107" si="15">C163/C148</f>
        <v>5.9811459645428174E-2</v>
      </c>
      <c r="P107" s="35">
        <f t="shared" si="15"/>
        <v>5.5988856946841414E-2</v>
      </c>
      <c r="Q107" s="35">
        <f t="shared" si="15"/>
        <v>6.5302129401739517E-2</v>
      </c>
      <c r="R107" s="35">
        <f t="shared" si="15"/>
        <v>7.4945618997669994E-2</v>
      </c>
      <c r="S107" s="35">
        <f t="shared" si="15"/>
        <v>8.0729645421100574E-2</v>
      </c>
      <c r="T107" s="35">
        <f t="shared" si="15"/>
        <v>4.2627138747133635E-2</v>
      </c>
      <c r="U107" s="35">
        <f t="shared" si="15"/>
        <v>9.5726193169531307E-2</v>
      </c>
      <c r="V107" s="35">
        <f t="shared" si="15"/>
        <v>0.10862494322062477</v>
      </c>
      <c r="W107" s="35">
        <f t="shared" si="15"/>
        <v>4.3178360331218114E-2</v>
      </c>
    </row>
    <row r="108" spans="1:23" x14ac:dyDescent="0.4">
      <c r="A108" s="7" t="s">
        <v>20</v>
      </c>
      <c r="B108" s="8">
        <v>36392</v>
      </c>
      <c r="C108" s="8">
        <v>38583</v>
      </c>
      <c r="D108" s="8">
        <v>33081</v>
      </c>
      <c r="E108" s="8">
        <v>39175</v>
      </c>
      <c r="F108" s="8">
        <v>33400</v>
      </c>
      <c r="G108" s="8">
        <v>38487</v>
      </c>
      <c r="H108" s="8">
        <v>58559</v>
      </c>
      <c r="I108" s="8">
        <v>93470</v>
      </c>
      <c r="J108" s="8">
        <v>93868</v>
      </c>
      <c r="K108" s="8">
        <v>54197</v>
      </c>
      <c r="M108" s="48" t="s">
        <v>143</v>
      </c>
      <c r="N108" s="35">
        <f>B149/B148</f>
        <v>0.5659300407028397</v>
      </c>
      <c r="O108" s="35">
        <f t="shared" ref="O108:W108" si="16">C149/C148</f>
        <v>0.57090927386387935</v>
      </c>
      <c r="P108" s="35">
        <f t="shared" si="16"/>
        <v>0.55866067337845315</v>
      </c>
      <c r="Q108" s="35">
        <f t="shared" si="16"/>
        <v>0.5453891525714204</v>
      </c>
      <c r="R108" s="35">
        <f t="shared" si="16"/>
        <v>0.53851378655134163</v>
      </c>
      <c r="S108" s="35">
        <f t="shared" si="16"/>
        <v>0.53288726128449393</v>
      </c>
      <c r="T108" s="35">
        <f t="shared" si="16"/>
        <v>0.52963803244387408</v>
      </c>
      <c r="U108" s="35">
        <f t="shared" si="16"/>
        <v>0.50528667970821384</v>
      </c>
      <c r="V108" s="35">
        <f t="shared" si="16"/>
        <v>0.50183041586496269</v>
      </c>
      <c r="W108" s="35">
        <f t="shared" si="16"/>
        <v>0.51074851872076321</v>
      </c>
    </row>
    <row r="109" spans="1:23" x14ac:dyDescent="0.4">
      <c r="A109" s="7" t="s">
        <v>21</v>
      </c>
      <c r="B109" s="8">
        <v>1049526</v>
      </c>
      <c r="C109" s="8">
        <v>1122603</v>
      </c>
      <c r="D109" s="8">
        <v>1250472</v>
      </c>
      <c r="E109" s="8">
        <v>1266041</v>
      </c>
      <c r="F109" s="8">
        <v>1249389</v>
      </c>
      <c r="G109" s="8">
        <v>1412023</v>
      </c>
      <c r="H109" s="8">
        <v>1649497</v>
      </c>
      <c r="I109" s="8">
        <v>1765306</v>
      </c>
      <c r="J109" s="8">
        <v>1875746</v>
      </c>
      <c r="K109" s="8">
        <v>1855621</v>
      </c>
      <c r="M109" s="47" t="s">
        <v>144</v>
      </c>
      <c r="N109" s="35">
        <f>B151/B148</f>
        <v>0.362847368778354</v>
      </c>
      <c r="O109" s="35">
        <f t="shared" ref="O109:W109" si="17">C151/C148</f>
        <v>0.35735997982705653</v>
      </c>
      <c r="P109" s="35">
        <f t="shared" si="17"/>
        <v>0.37131008026131812</v>
      </c>
      <c r="Q109" s="35">
        <f t="shared" si="17"/>
        <v>0.36326127421343529</v>
      </c>
      <c r="R109" s="35">
        <f t="shared" si="17"/>
        <v>0.35765546948215532</v>
      </c>
      <c r="S109" s="35">
        <f t="shared" si="17"/>
        <v>0.36351183927944147</v>
      </c>
      <c r="T109" s="35">
        <f t="shared" si="17"/>
        <v>0.36936545686416433</v>
      </c>
      <c r="U109" s="35">
        <f t="shared" si="17"/>
        <v>0.37509982778591783</v>
      </c>
      <c r="V109" s="35">
        <f t="shared" si="17"/>
        <v>0.37344099119204804</v>
      </c>
      <c r="W109" s="35">
        <f t="shared" si="17"/>
        <v>0.43930612731126334</v>
      </c>
    </row>
    <row r="110" spans="1:23" x14ac:dyDescent="0.4">
      <c r="A110" s="7" t="s">
        <v>22</v>
      </c>
      <c r="B110" s="8">
        <v>526796</v>
      </c>
      <c r="C110" s="8">
        <v>563567</v>
      </c>
      <c r="D110" s="8">
        <v>605753</v>
      </c>
      <c r="E110" s="8">
        <v>637175</v>
      </c>
      <c r="F110" s="8">
        <v>654965</v>
      </c>
      <c r="G110" s="8">
        <v>688326</v>
      </c>
      <c r="H110" s="8">
        <v>737205</v>
      </c>
      <c r="I110" s="8">
        <v>780950</v>
      </c>
      <c r="J110" s="8">
        <v>869743</v>
      </c>
      <c r="K110" s="8">
        <v>884039</v>
      </c>
      <c r="M110" s="7" t="s">
        <v>145</v>
      </c>
      <c r="N110" s="35">
        <f>B105/B148</f>
        <v>0.2075213180754257</v>
      </c>
      <c r="O110" s="35">
        <f t="shared" ref="O110:W110" si="18">C105/C148</f>
        <v>0.20024641178559899</v>
      </c>
      <c r="P110" s="35">
        <f t="shared" si="18"/>
        <v>0.18212387447804029</v>
      </c>
      <c r="Q110" s="35">
        <f t="shared" si="18"/>
        <v>0.16394917618383406</v>
      </c>
      <c r="R110" s="35">
        <f t="shared" si="18"/>
        <v>0.15989863209209951</v>
      </c>
      <c r="S110" s="35">
        <f t="shared" si="18"/>
        <v>0.14037512962522797</v>
      </c>
      <c r="T110" s="35">
        <f t="shared" si="18"/>
        <v>0.14795071580488259</v>
      </c>
      <c r="U110" s="35">
        <f t="shared" si="18"/>
        <v>0.16036035778849428</v>
      </c>
      <c r="V110" s="35">
        <f t="shared" si="18"/>
        <v>0.16047215460555508</v>
      </c>
      <c r="W110" s="35">
        <f t="shared" si="18"/>
        <v>0.18106544971645624</v>
      </c>
    </row>
    <row r="111" spans="1:23" x14ac:dyDescent="0.4">
      <c r="A111" s="7" t="s">
        <v>23</v>
      </c>
      <c r="B111" s="8">
        <v>275886</v>
      </c>
      <c r="C111" s="8">
        <v>303043</v>
      </c>
      <c r="D111" s="8">
        <v>326380</v>
      </c>
      <c r="E111" s="8">
        <v>345612</v>
      </c>
      <c r="F111" s="8">
        <v>363278</v>
      </c>
      <c r="G111" s="8">
        <v>408676</v>
      </c>
      <c r="H111" s="8">
        <v>455811</v>
      </c>
      <c r="I111" s="8">
        <v>489354</v>
      </c>
      <c r="J111" s="8">
        <v>523092</v>
      </c>
      <c r="K111" s="8">
        <v>574247</v>
      </c>
      <c r="M111" s="47" t="s">
        <v>332</v>
      </c>
      <c r="N111" s="76">
        <f>B149/AVERAGE(B106,A106)</f>
        <v>2.6250811201564077</v>
      </c>
      <c r="O111" s="76">
        <f t="shared" ref="O111:W111" si="19">C149/AVERAGE(C106,B106)</f>
        <v>2.6167126958068643</v>
      </c>
      <c r="P111" s="76">
        <f t="shared" si="19"/>
        <v>2.718466312325555</v>
      </c>
      <c r="Q111" s="76">
        <f t="shared" si="19"/>
        <v>3.2096212518105336</v>
      </c>
      <c r="R111" s="76">
        <f t="shared" si="19"/>
        <v>2.9190235900112667</v>
      </c>
      <c r="S111" s="76">
        <f t="shared" si="19"/>
        <v>2.6344679992595936</v>
      </c>
      <c r="T111" s="76">
        <f t="shared" si="19"/>
        <v>2.7616235553807704</v>
      </c>
      <c r="U111" s="76">
        <f t="shared" si="19"/>
        <v>2.890476589021326</v>
      </c>
      <c r="V111" s="76">
        <f t="shared" si="19"/>
        <v>2.7075984553930459</v>
      </c>
      <c r="W111" s="76">
        <f t="shared" si="19"/>
        <v>2.1981371150746067</v>
      </c>
    </row>
    <row r="112" spans="1:23" x14ac:dyDescent="0.4">
      <c r="A112" s="7" t="s">
        <v>24</v>
      </c>
      <c r="B112" s="8">
        <v>250910</v>
      </c>
      <c r="C112" s="8">
        <v>260524</v>
      </c>
      <c r="D112" s="8">
        <v>279373</v>
      </c>
      <c r="E112" s="8">
        <v>291563</v>
      </c>
      <c r="F112" s="8">
        <v>291687</v>
      </c>
      <c r="G112" s="8">
        <v>279650</v>
      </c>
      <c r="H112" s="8">
        <v>281394</v>
      </c>
      <c r="I112" s="8">
        <v>291596</v>
      </c>
      <c r="J112" s="8">
        <v>346651</v>
      </c>
      <c r="K112" s="8">
        <v>309792</v>
      </c>
      <c r="M112" s="47" t="s">
        <v>333</v>
      </c>
      <c r="N112" s="76">
        <f>365/N111</f>
        <v>139.04332220341158</v>
      </c>
      <c r="O112" s="76">
        <f t="shared" ref="O112:W112" si="20">365/O111</f>
        <v>139.48799216088648</v>
      </c>
      <c r="P112" s="76">
        <f t="shared" si="20"/>
        <v>134.26688362665601</v>
      </c>
      <c r="Q112" s="76">
        <f t="shared" si="20"/>
        <v>113.72058301087864</v>
      </c>
      <c r="R112" s="76">
        <f t="shared" si="20"/>
        <v>125.04181235431236</v>
      </c>
      <c r="S112" s="76">
        <f t="shared" si="20"/>
        <v>138.54789661615999</v>
      </c>
      <c r="T112" s="76">
        <f t="shared" si="20"/>
        <v>132.16862931547311</v>
      </c>
      <c r="U112" s="76">
        <f t="shared" si="20"/>
        <v>126.27675359362927</v>
      </c>
      <c r="V112" s="76">
        <f t="shared" si="20"/>
        <v>134.80580891637979</v>
      </c>
      <c r="W112" s="76">
        <f t="shared" si="20"/>
        <v>166.04969612535365</v>
      </c>
    </row>
    <row r="113" spans="1:23" x14ac:dyDescent="0.4">
      <c r="A113" s="7" t="s">
        <v>25</v>
      </c>
      <c r="B113" s="8">
        <v>53458</v>
      </c>
      <c r="C113" s="8">
        <v>52056</v>
      </c>
      <c r="D113" s="8">
        <v>50726</v>
      </c>
      <c r="E113" s="8">
        <v>212325</v>
      </c>
      <c r="F113" s="8">
        <v>207178</v>
      </c>
      <c r="G113" s="8">
        <v>202032</v>
      </c>
      <c r="H113" s="8">
        <v>198149</v>
      </c>
      <c r="I113" s="8">
        <v>195169</v>
      </c>
      <c r="J113" s="8">
        <v>192189</v>
      </c>
      <c r="K113" s="8">
        <v>172152</v>
      </c>
      <c r="N113" s="35"/>
      <c r="O113" s="35"/>
      <c r="P113" s="35"/>
      <c r="Q113" s="35"/>
      <c r="R113" s="35"/>
      <c r="S113" s="35"/>
      <c r="T113" s="35"/>
      <c r="U113" s="35"/>
      <c r="V113" s="35"/>
      <c r="W113" s="35"/>
    </row>
    <row r="114" spans="1:23" x14ac:dyDescent="0.4">
      <c r="A114" s="7" t="s">
        <v>117</v>
      </c>
      <c r="B114" s="9" t="s">
        <v>19</v>
      </c>
      <c r="C114" s="9" t="s">
        <v>19</v>
      </c>
      <c r="D114" s="9" t="s">
        <v>19</v>
      </c>
      <c r="E114" s="9" t="s">
        <v>19</v>
      </c>
      <c r="F114" s="8">
        <v>76181</v>
      </c>
      <c r="G114" s="8">
        <v>92494</v>
      </c>
      <c r="H114" s="8">
        <v>56804</v>
      </c>
      <c r="I114" s="8">
        <v>78155</v>
      </c>
      <c r="J114" s="8">
        <v>78849</v>
      </c>
      <c r="K114" s="8">
        <v>96126</v>
      </c>
    </row>
    <row r="115" spans="1:23" x14ac:dyDescent="0.4">
      <c r="A115" s="7" t="s">
        <v>26</v>
      </c>
      <c r="B115" s="8">
        <v>28648</v>
      </c>
      <c r="C115" s="8">
        <v>23659</v>
      </c>
      <c r="D115" s="8">
        <v>25017</v>
      </c>
      <c r="E115" s="8">
        <v>22280</v>
      </c>
      <c r="F115" s="8">
        <v>21718</v>
      </c>
      <c r="G115" s="8">
        <v>27695</v>
      </c>
      <c r="H115" s="8">
        <v>27058</v>
      </c>
      <c r="I115" s="8">
        <v>38495</v>
      </c>
      <c r="J115" s="8">
        <v>438156</v>
      </c>
      <c r="K115" s="8">
        <v>402880</v>
      </c>
    </row>
    <row r="116" spans="1:23" x14ac:dyDescent="0.4">
      <c r="A116" s="7" t="s">
        <v>27</v>
      </c>
      <c r="B116" s="8">
        <v>1382542</v>
      </c>
      <c r="C116" s="8">
        <v>1458842</v>
      </c>
      <c r="D116" s="8">
        <v>1605588</v>
      </c>
      <c r="E116" s="8">
        <v>1792209</v>
      </c>
      <c r="F116" s="8">
        <v>1846153</v>
      </c>
      <c r="G116" s="8">
        <v>2013894</v>
      </c>
      <c r="H116" s="8">
        <v>2212902</v>
      </c>
      <c r="I116" s="8">
        <v>2368721</v>
      </c>
      <c r="J116" s="8">
        <v>2931591</v>
      </c>
      <c r="K116" s="8">
        <v>2836571</v>
      </c>
    </row>
    <row r="117" spans="1:23" x14ac:dyDescent="0.4">
      <c r="A117" s="7" t="s">
        <v>28</v>
      </c>
      <c r="B117" s="8">
        <v>253469</v>
      </c>
      <c r="C117" s="8">
        <v>247430</v>
      </c>
      <c r="D117" s="8">
        <v>293954</v>
      </c>
      <c r="E117" s="8">
        <v>358563</v>
      </c>
      <c r="F117" s="8">
        <v>359092</v>
      </c>
      <c r="G117" s="8">
        <v>357206</v>
      </c>
      <c r="H117" s="8">
        <v>434529</v>
      </c>
      <c r="I117" s="8">
        <v>550119</v>
      </c>
      <c r="J117" s="8">
        <v>551095</v>
      </c>
      <c r="K117" s="8">
        <v>463975</v>
      </c>
    </row>
    <row r="118" spans="1:23" x14ac:dyDescent="0.4">
      <c r="A118" s="7" t="s">
        <v>29</v>
      </c>
      <c r="B118" s="8">
        <v>148973</v>
      </c>
      <c r="C118" s="8">
        <v>142240</v>
      </c>
      <c r="D118" s="8">
        <v>173557</v>
      </c>
      <c r="E118" s="8">
        <v>214275</v>
      </c>
      <c r="F118" s="8">
        <v>217230</v>
      </c>
      <c r="G118" s="8">
        <v>215048</v>
      </c>
      <c r="H118" s="8">
        <v>252301</v>
      </c>
      <c r="I118" s="8">
        <v>274435</v>
      </c>
      <c r="J118" s="8">
        <v>255372</v>
      </c>
      <c r="K118" s="8">
        <v>206697</v>
      </c>
    </row>
    <row r="119" spans="1:23" x14ac:dyDescent="0.4">
      <c r="A119" s="7" t="s">
        <v>30</v>
      </c>
      <c r="B119" s="8">
        <v>104496</v>
      </c>
      <c r="C119" s="8">
        <v>105190</v>
      </c>
      <c r="D119" s="8">
        <v>120397</v>
      </c>
      <c r="E119" s="8">
        <v>144288</v>
      </c>
      <c r="F119" s="8">
        <v>141862</v>
      </c>
      <c r="G119" s="8">
        <v>142158</v>
      </c>
      <c r="H119" s="8">
        <v>182228</v>
      </c>
      <c r="I119" s="8">
        <v>275684</v>
      </c>
      <c r="J119" s="8">
        <v>295723</v>
      </c>
      <c r="K119" s="8">
        <v>257278</v>
      </c>
    </row>
    <row r="120" spans="1:23" x14ac:dyDescent="0.4">
      <c r="A120" s="7" t="s">
        <v>31</v>
      </c>
      <c r="B120" s="9" t="s">
        <v>19</v>
      </c>
      <c r="C120" s="8">
        <v>156</v>
      </c>
      <c r="D120" s="9" t="s">
        <v>19</v>
      </c>
      <c r="E120" s="9" t="s">
        <v>19</v>
      </c>
      <c r="F120" s="8">
        <v>1940</v>
      </c>
      <c r="G120" s="9" t="s">
        <v>19</v>
      </c>
      <c r="H120" s="9" t="s">
        <v>19</v>
      </c>
      <c r="I120" s="9" t="s">
        <v>19</v>
      </c>
      <c r="J120" s="9" t="s">
        <v>19</v>
      </c>
      <c r="K120" s="9" t="s">
        <v>19</v>
      </c>
    </row>
    <row r="121" spans="1:23" x14ac:dyDescent="0.4">
      <c r="A121" s="7" t="s">
        <v>33</v>
      </c>
      <c r="B121" s="8">
        <v>13533</v>
      </c>
      <c r="C121" s="8">
        <v>4473</v>
      </c>
      <c r="D121" s="8">
        <v>7300</v>
      </c>
      <c r="E121" s="8">
        <v>14557</v>
      </c>
      <c r="F121" s="8">
        <v>5038</v>
      </c>
      <c r="G121" s="8">
        <v>5645</v>
      </c>
      <c r="H121" s="8">
        <v>19107</v>
      </c>
      <c r="I121" s="8">
        <v>22763</v>
      </c>
      <c r="J121" s="8">
        <v>79820</v>
      </c>
      <c r="K121" s="8">
        <v>88647</v>
      </c>
    </row>
    <row r="122" spans="1:23" x14ac:dyDescent="0.4">
      <c r="A122" s="7" t="s">
        <v>34</v>
      </c>
      <c r="B122" s="8">
        <v>267002</v>
      </c>
      <c r="C122" s="8">
        <v>252059</v>
      </c>
      <c r="D122" s="8">
        <v>301254</v>
      </c>
      <c r="E122" s="8">
        <v>373120</v>
      </c>
      <c r="F122" s="8">
        <v>366070</v>
      </c>
      <c r="G122" s="8">
        <v>362851</v>
      </c>
      <c r="H122" s="8">
        <v>453636</v>
      </c>
      <c r="I122" s="8">
        <v>572882</v>
      </c>
      <c r="J122" s="8">
        <v>630915</v>
      </c>
      <c r="K122" s="8">
        <v>552622</v>
      </c>
    </row>
    <row r="123" spans="1:23" x14ac:dyDescent="0.4">
      <c r="A123" s="7" t="s">
        <v>118</v>
      </c>
      <c r="B123" s="8">
        <v>1753</v>
      </c>
      <c r="C123" s="8">
        <v>1807</v>
      </c>
      <c r="D123" s="8">
        <v>7959</v>
      </c>
      <c r="E123" s="8">
        <v>3304</v>
      </c>
      <c r="F123" s="8">
        <v>229</v>
      </c>
      <c r="G123" s="8">
        <v>147</v>
      </c>
      <c r="H123" s="8">
        <v>168</v>
      </c>
      <c r="I123" s="8">
        <v>9521</v>
      </c>
      <c r="J123" s="8">
        <v>6361</v>
      </c>
      <c r="K123" s="8">
        <v>5205</v>
      </c>
    </row>
    <row r="124" spans="1:23" x14ac:dyDescent="0.4">
      <c r="A124" s="7" t="s">
        <v>36</v>
      </c>
      <c r="B124" s="8">
        <v>0</v>
      </c>
      <c r="C124" s="8">
        <v>0</v>
      </c>
      <c r="D124" s="8">
        <v>7446</v>
      </c>
      <c r="E124" s="8">
        <v>11631</v>
      </c>
      <c r="F124" s="8">
        <v>16013</v>
      </c>
      <c r="G124" s="8">
        <v>20691</v>
      </c>
      <c r="H124" s="8">
        <v>30308</v>
      </c>
      <c r="I124" s="8">
        <v>16456</v>
      </c>
      <c r="J124" s="8">
        <v>0</v>
      </c>
      <c r="K124" s="8">
        <v>0</v>
      </c>
    </row>
    <row r="125" spans="1:23" x14ac:dyDescent="0.4">
      <c r="A125" s="7" t="s">
        <v>37</v>
      </c>
      <c r="B125" s="8">
        <v>39242</v>
      </c>
      <c r="C125" s="8">
        <v>38809</v>
      </c>
      <c r="D125" s="8">
        <v>43511</v>
      </c>
      <c r="E125" s="8">
        <v>60551</v>
      </c>
      <c r="F125" s="8">
        <v>64041</v>
      </c>
      <c r="G125" s="8">
        <v>69385</v>
      </c>
      <c r="H125" s="8">
        <v>106839</v>
      </c>
      <c r="I125" s="8">
        <v>96005</v>
      </c>
      <c r="J125" s="8">
        <v>444868</v>
      </c>
      <c r="K125" s="8">
        <v>445973</v>
      </c>
    </row>
    <row r="126" spans="1:23" x14ac:dyDescent="0.4">
      <c r="A126" s="7" t="s">
        <v>38</v>
      </c>
      <c r="B126" s="8">
        <v>307997</v>
      </c>
      <c r="C126" s="8">
        <v>292675</v>
      </c>
      <c r="D126" s="8">
        <v>360170</v>
      </c>
      <c r="E126" s="8">
        <v>448606</v>
      </c>
      <c r="F126" s="8">
        <v>446353</v>
      </c>
      <c r="G126" s="8">
        <v>453074</v>
      </c>
      <c r="H126" s="8">
        <v>590951</v>
      </c>
      <c r="I126" s="8">
        <v>694864</v>
      </c>
      <c r="J126" s="8">
        <v>1082144</v>
      </c>
      <c r="K126" s="8">
        <v>1003800</v>
      </c>
    </row>
    <row r="127" spans="1:23" x14ac:dyDescent="0.4">
      <c r="A127" s="7" t="s">
        <v>39</v>
      </c>
      <c r="B127" s="8">
        <v>3037</v>
      </c>
      <c r="C127" s="8">
        <v>24814</v>
      </c>
      <c r="D127" s="8">
        <v>52325</v>
      </c>
      <c r="E127" s="8">
        <v>72700</v>
      </c>
      <c r="F127" s="8">
        <v>34776</v>
      </c>
      <c r="G127" s="8">
        <v>53801</v>
      </c>
      <c r="H127" s="8">
        <v>45829</v>
      </c>
      <c r="I127" s="9" t="s">
        <v>19</v>
      </c>
      <c r="J127" s="8">
        <v>4937</v>
      </c>
      <c r="K127" s="8">
        <v>20165</v>
      </c>
    </row>
    <row r="128" spans="1:23" x14ac:dyDescent="0.4">
      <c r="A128" s="7" t="s">
        <v>41</v>
      </c>
      <c r="B128" s="8">
        <v>1024611</v>
      </c>
      <c r="C128" s="8">
        <v>1094690</v>
      </c>
      <c r="D128" s="8">
        <v>1157733</v>
      </c>
      <c r="E128" s="8">
        <v>1255070</v>
      </c>
      <c r="F128" s="8">
        <v>1385860</v>
      </c>
      <c r="G128" s="8">
        <v>1529636</v>
      </c>
      <c r="H128" s="8">
        <v>1585009</v>
      </c>
      <c r="I128" s="8">
        <v>1677920</v>
      </c>
      <c r="J128" s="8">
        <v>1848935</v>
      </c>
      <c r="K128" s="8">
        <v>1811800</v>
      </c>
    </row>
    <row r="129" spans="1:23" x14ac:dyDescent="0.4">
      <c r="A129" s="7" t="s">
        <v>42</v>
      </c>
      <c r="B129" s="8">
        <v>46897</v>
      </c>
      <c r="C129" s="8">
        <v>46663</v>
      </c>
      <c r="D129" s="8">
        <v>35360</v>
      </c>
      <c r="E129" s="8">
        <v>15833</v>
      </c>
      <c r="F129" s="8">
        <v>-20836</v>
      </c>
      <c r="G129" s="8">
        <v>-22617</v>
      </c>
      <c r="H129" s="8">
        <v>-8887</v>
      </c>
      <c r="I129" s="8">
        <v>-4063</v>
      </c>
      <c r="J129" s="8">
        <v>-4425</v>
      </c>
      <c r="K129" s="8">
        <v>806</v>
      </c>
    </row>
    <row r="130" spans="1:23" x14ac:dyDescent="0.4">
      <c r="A130" s="7" t="s">
        <v>43</v>
      </c>
      <c r="B130" s="8">
        <v>39649</v>
      </c>
      <c r="C130" s="8">
        <v>44167</v>
      </c>
      <c r="D130" s="8">
        <v>34122</v>
      </c>
      <c r="E130" s="8">
        <v>6834</v>
      </c>
      <c r="F130" s="8">
        <v>-26921</v>
      </c>
      <c r="G130" s="8">
        <v>-29386</v>
      </c>
      <c r="H130" s="8">
        <v>1833</v>
      </c>
      <c r="I130" s="8">
        <v>-15967</v>
      </c>
      <c r="J130" s="8">
        <v>-13903</v>
      </c>
      <c r="K130" s="8">
        <v>10175</v>
      </c>
    </row>
    <row r="131" spans="1:23" x14ac:dyDescent="0.4">
      <c r="A131" s="7" t="s">
        <v>44</v>
      </c>
      <c r="B131" s="8">
        <v>-39649</v>
      </c>
      <c r="C131" s="8">
        <v>-44167</v>
      </c>
      <c r="D131" s="8">
        <v>-34122</v>
      </c>
      <c r="E131" s="8">
        <v>-6834</v>
      </c>
      <c r="F131" s="8">
        <v>26921</v>
      </c>
      <c r="G131" s="8">
        <v>29386</v>
      </c>
      <c r="H131" s="8">
        <v>-1833</v>
      </c>
      <c r="I131" s="8">
        <v>15967</v>
      </c>
      <c r="J131" s="8">
        <v>13903</v>
      </c>
      <c r="K131" s="8">
        <v>-10175</v>
      </c>
    </row>
    <row r="132" spans="1:23" x14ac:dyDescent="0.4">
      <c r="A132" s="7" t="s">
        <v>45</v>
      </c>
      <c r="B132" s="8">
        <v>1074545</v>
      </c>
      <c r="C132" s="8">
        <v>1166167</v>
      </c>
      <c r="D132" s="8">
        <v>1245418</v>
      </c>
      <c r="E132" s="8">
        <v>1343603</v>
      </c>
      <c r="F132" s="8">
        <v>1399800</v>
      </c>
      <c r="G132" s="8">
        <v>1560820</v>
      </c>
      <c r="H132" s="8">
        <v>1621951</v>
      </c>
      <c r="I132" s="8">
        <v>1673857</v>
      </c>
      <c r="J132" s="8">
        <v>1849447</v>
      </c>
      <c r="K132" s="8">
        <v>1832771</v>
      </c>
    </row>
    <row r="133" spans="1:23" x14ac:dyDescent="0.4">
      <c r="A133" s="7" t="s">
        <v>46</v>
      </c>
      <c r="B133" s="8">
        <v>1382542</v>
      </c>
      <c r="C133" s="8">
        <v>1458842</v>
      </c>
      <c r="D133" s="8">
        <v>1605588</v>
      </c>
      <c r="E133" s="8">
        <v>1792209</v>
      </c>
      <c r="F133" s="8">
        <v>1846153</v>
      </c>
      <c r="G133" s="8">
        <v>2013894</v>
      </c>
      <c r="H133" s="8">
        <v>2212902</v>
      </c>
      <c r="I133" s="8">
        <v>2368721</v>
      </c>
      <c r="J133" s="8">
        <v>2931591</v>
      </c>
      <c r="K133" s="8">
        <v>2836571</v>
      </c>
    </row>
    <row r="136" spans="1:23" ht="20.100000000000001" x14ac:dyDescent="0.7">
      <c r="A136" s="40" t="s">
        <v>125</v>
      </c>
    </row>
    <row r="138" spans="1:23" x14ac:dyDescent="0.4">
      <c r="A138" s="3" t="s">
        <v>2</v>
      </c>
    </row>
    <row r="141" spans="1:23" x14ac:dyDescent="0.4">
      <c r="A141" s="41" t="s">
        <v>47</v>
      </c>
    </row>
    <row r="142" spans="1:23" x14ac:dyDescent="0.4">
      <c r="A142" s="42" t="s">
        <v>4</v>
      </c>
      <c r="B142" s="43" t="s">
        <v>115</v>
      </c>
      <c r="C142" s="43" t="s">
        <v>114</v>
      </c>
      <c r="D142" s="43" t="s">
        <v>113</v>
      </c>
      <c r="E142" s="43" t="s">
        <v>112</v>
      </c>
      <c r="F142" s="43" t="s">
        <v>111</v>
      </c>
      <c r="G142" s="43" t="s">
        <v>110</v>
      </c>
      <c r="H142" s="43" t="s">
        <v>109</v>
      </c>
      <c r="I142" s="43" t="s">
        <v>108</v>
      </c>
      <c r="J142" s="43" t="s">
        <v>107</v>
      </c>
      <c r="K142" s="43" t="s">
        <v>106</v>
      </c>
      <c r="N142" s="34">
        <v>2011</v>
      </c>
      <c r="O142" s="34">
        <v>2012</v>
      </c>
      <c r="P142" s="34">
        <v>2013</v>
      </c>
      <c r="Q142" s="34">
        <v>2014</v>
      </c>
      <c r="R142" s="34">
        <v>2015</v>
      </c>
      <c r="S142" s="34">
        <v>2016</v>
      </c>
      <c r="T142" s="34">
        <v>2017</v>
      </c>
      <c r="U142" s="34">
        <v>2018</v>
      </c>
      <c r="V142" s="34">
        <v>2019</v>
      </c>
      <c r="W142" s="34">
        <v>2020</v>
      </c>
    </row>
    <row r="143" spans="1:23" x14ac:dyDescent="0.4">
      <c r="A143" s="42" t="s">
        <v>5</v>
      </c>
      <c r="B143" s="43" t="s">
        <v>6</v>
      </c>
      <c r="C143" s="43" t="s">
        <v>6</v>
      </c>
      <c r="D143" s="43" t="s">
        <v>6</v>
      </c>
      <c r="E143" s="43" t="s">
        <v>6</v>
      </c>
      <c r="F143" s="43" t="s">
        <v>6</v>
      </c>
      <c r="G143" s="43" t="s">
        <v>6</v>
      </c>
      <c r="H143" s="43" t="s">
        <v>6</v>
      </c>
      <c r="I143" s="43" t="s">
        <v>6</v>
      </c>
      <c r="J143" s="43" t="s">
        <v>6</v>
      </c>
      <c r="K143" s="43" t="s">
        <v>6</v>
      </c>
    </row>
    <row r="144" spans="1:23" x14ac:dyDescent="0.4">
      <c r="A144" s="42" t="s">
        <v>7</v>
      </c>
      <c r="B144" s="43" t="s">
        <v>8</v>
      </c>
      <c r="C144" s="43" t="s">
        <v>8</v>
      </c>
      <c r="D144" s="43" t="s">
        <v>8</v>
      </c>
      <c r="E144" s="43" t="s">
        <v>8</v>
      </c>
      <c r="F144" s="43" t="s">
        <v>8</v>
      </c>
      <c r="G144" s="43" t="s">
        <v>8</v>
      </c>
      <c r="H144" s="43" t="s">
        <v>8</v>
      </c>
      <c r="I144" s="43" t="s">
        <v>8</v>
      </c>
      <c r="J144" s="43" t="s">
        <v>8</v>
      </c>
      <c r="K144" s="43" t="s">
        <v>8</v>
      </c>
    </row>
    <row r="145" spans="1:23" x14ac:dyDescent="0.4">
      <c r="A145" s="42" t="s">
        <v>9</v>
      </c>
      <c r="B145" s="43" t="s">
        <v>10</v>
      </c>
      <c r="C145" s="43" t="s">
        <v>10</v>
      </c>
      <c r="D145" s="43" t="s">
        <v>10</v>
      </c>
      <c r="E145" s="43" t="s">
        <v>10</v>
      </c>
      <c r="F145" s="43" t="s">
        <v>10</v>
      </c>
      <c r="G145" s="43" t="s">
        <v>10</v>
      </c>
      <c r="H145" s="43" t="s">
        <v>10</v>
      </c>
      <c r="I145" s="43" t="s">
        <v>10</v>
      </c>
      <c r="J145" s="43" t="s">
        <v>10</v>
      </c>
      <c r="K145" s="43" t="s">
        <v>10</v>
      </c>
    </row>
    <row r="146" spans="1:23" x14ac:dyDescent="0.4">
      <c r="A146" s="42" t="s">
        <v>11</v>
      </c>
      <c r="B146" s="43" t="s">
        <v>12</v>
      </c>
      <c r="C146" s="43" t="s">
        <v>12</v>
      </c>
      <c r="D146" s="43" t="s">
        <v>12</v>
      </c>
      <c r="E146" s="43" t="s">
        <v>12</v>
      </c>
      <c r="F146" s="43" t="s">
        <v>12</v>
      </c>
      <c r="G146" s="43" t="s">
        <v>12</v>
      </c>
      <c r="H146" s="43" t="s">
        <v>12</v>
      </c>
      <c r="I146" s="43" t="s">
        <v>12</v>
      </c>
      <c r="J146" s="43" t="s">
        <v>12</v>
      </c>
      <c r="K146" s="43" t="s">
        <v>12</v>
      </c>
    </row>
    <row r="147" spans="1:23" x14ac:dyDescent="0.4">
      <c r="A147" s="7" t="s">
        <v>119</v>
      </c>
      <c r="B147" s="8">
        <v>1693985</v>
      </c>
      <c r="C147" s="8">
        <v>1669563</v>
      </c>
      <c r="D147" s="8">
        <v>1684996</v>
      </c>
      <c r="E147" s="8">
        <v>2100590</v>
      </c>
      <c r="F147" s="8">
        <v>2326180</v>
      </c>
      <c r="G147" s="8">
        <v>2377045</v>
      </c>
      <c r="H147" s="8">
        <v>2466105</v>
      </c>
      <c r="I147" s="8">
        <v>2802326</v>
      </c>
      <c r="J147" s="8">
        <v>3042478</v>
      </c>
      <c r="K147" s="8">
        <v>2501554</v>
      </c>
    </row>
    <row r="148" spans="1:23" x14ac:dyDescent="0.4">
      <c r="A148" s="7" t="s">
        <v>48</v>
      </c>
      <c r="B148" s="8">
        <v>1693985</v>
      </c>
      <c r="C148" s="8">
        <v>1669563</v>
      </c>
      <c r="D148" s="8">
        <v>1684996</v>
      </c>
      <c r="E148" s="8">
        <v>2100590</v>
      </c>
      <c r="F148" s="8">
        <v>2326180</v>
      </c>
      <c r="G148" s="8">
        <v>2377045</v>
      </c>
      <c r="H148" s="8">
        <v>2466105</v>
      </c>
      <c r="I148" s="8">
        <v>2802326</v>
      </c>
      <c r="J148" s="8">
        <v>3042478</v>
      </c>
      <c r="K148" s="8">
        <v>2501554</v>
      </c>
      <c r="M148" s="48" t="s">
        <v>146</v>
      </c>
      <c r="O148" s="35">
        <f>(C148-B148)/B148</f>
        <v>-1.4416892711564742E-2</v>
      </c>
      <c r="P148" s="35">
        <f t="shared" ref="P148:W148" si="21">(D148-C148)/C148</f>
        <v>9.2437362351705209E-3</v>
      </c>
      <c r="Q148" s="35">
        <f t="shared" si="21"/>
        <v>0.24664390894696486</v>
      </c>
      <c r="R148" s="35">
        <f t="shared" si="21"/>
        <v>0.107393637025788</v>
      </c>
      <c r="S148" s="35">
        <f t="shared" si="21"/>
        <v>2.186632160881789E-2</v>
      </c>
      <c r="T148" s="35">
        <f t="shared" si="21"/>
        <v>3.7466686579345362E-2</v>
      </c>
      <c r="U148" s="35">
        <f t="shared" si="21"/>
        <v>0.13633685508119078</v>
      </c>
      <c r="V148" s="35">
        <f t="shared" si="21"/>
        <v>8.5697381389602784E-2</v>
      </c>
      <c r="W148" s="35">
        <f t="shared" si="21"/>
        <v>-0.17779060358037099</v>
      </c>
    </row>
    <row r="149" spans="1:23" x14ac:dyDescent="0.4">
      <c r="A149" s="7" t="s">
        <v>49</v>
      </c>
      <c r="B149" s="8">
        <v>958677</v>
      </c>
      <c r="C149" s="8">
        <v>953169</v>
      </c>
      <c r="D149" s="8">
        <v>941341</v>
      </c>
      <c r="E149" s="8">
        <v>1145639</v>
      </c>
      <c r="F149" s="8">
        <v>1252680</v>
      </c>
      <c r="G149" s="8">
        <v>1266697</v>
      </c>
      <c r="H149" s="8">
        <v>1306143</v>
      </c>
      <c r="I149" s="8">
        <v>1415978</v>
      </c>
      <c r="J149" s="8">
        <v>1526808</v>
      </c>
      <c r="K149" s="8">
        <v>1277665</v>
      </c>
      <c r="M149" s="48" t="s">
        <v>147</v>
      </c>
    </row>
    <row r="150" spans="1:23" x14ac:dyDescent="0.4">
      <c r="A150" s="7" t="s">
        <v>50</v>
      </c>
      <c r="B150" s="8">
        <v>735308</v>
      </c>
      <c r="C150" s="8">
        <v>716394</v>
      </c>
      <c r="D150" s="8">
        <v>743655</v>
      </c>
      <c r="E150" s="8">
        <v>954951</v>
      </c>
      <c r="F150" s="8">
        <v>1073500</v>
      </c>
      <c r="G150" s="8">
        <v>1110348</v>
      </c>
      <c r="H150" s="8">
        <v>1159962</v>
      </c>
      <c r="I150" s="8">
        <v>1386348</v>
      </c>
      <c r="J150" s="8">
        <v>1515670</v>
      </c>
      <c r="K150" s="8">
        <v>1223889</v>
      </c>
    </row>
    <row r="151" spans="1:23" x14ac:dyDescent="0.4">
      <c r="A151" s="7" t="s">
        <v>51</v>
      </c>
      <c r="B151" s="8">
        <v>614658</v>
      </c>
      <c r="C151" s="8">
        <v>596635</v>
      </c>
      <c r="D151" s="8">
        <v>625656</v>
      </c>
      <c r="E151" s="8">
        <v>763063</v>
      </c>
      <c r="F151" s="8">
        <v>831971</v>
      </c>
      <c r="G151" s="8">
        <v>864084</v>
      </c>
      <c r="H151" s="8">
        <v>910894</v>
      </c>
      <c r="I151" s="8">
        <v>1051152</v>
      </c>
      <c r="J151" s="8">
        <v>1136186</v>
      </c>
      <c r="K151" s="8">
        <v>1098948</v>
      </c>
    </row>
    <row r="152" spans="1:23" x14ac:dyDescent="0.4">
      <c r="A152" s="7" t="s">
        <v>52</v>
      </c>
      <c r="B152" s="8">
        <v>-15756</v>
      </c>
      <c r="C152" s="8">
        <v>-13769</v>
      </c>
      <c r="D152" s="8">
        <v>-13795</v>
      </c>
      <c r="E152" s="8">
        <v>-6956</v>
      </c>
      <c r="F152" s="8">
        <v>-8192</v>
      </c>
      <c r="G152" s="8">
        <v>-10244</v>
      </c>
      <c r="H152" s="8">
        <v>-13901</v>
      </c>
      <c r="I152" s="8">
        <v>-15786</v>
      </c>
      <c r="J152" s="8">
        <v>-15487</v>
      </c>
      <c r="K152" s="8">
        <v>-12108</v>
      </c>
    </row>
    <row r="153" spans="1:23" x14ac:dyDescent="0.4">
      <c r="A153" s="7" t="s">
        <v>53</v>
      </c>
      <c r="B153" s="8">
        <v>598902</v>
      </c>
      <c r="C153" s="8">
        <v>582866</v>
      </c>
      <c r="D153" s="8">
        <v>611861</v>
      </c>
      <c r="E153" s="8">
        <v>756107</v>
      </c>
      <c r="F153" s="8">
        <v>823779</v>
      </c>
      <c r="G153" s="8">
        <v>853840</v>
      </c>
      <c r="H153" s="8">
        <v>896993</v>
      </c>
      <c r="I153" s="8">
        <v>1035366</v>
      </c>
      <c r="J153" s="8">
        <v>1120699</v>
      </c>
      <c r="K153" s="8">
        <v>1086840</v>
      </c>
    </row>
    <row r="154" spans="1:23" x14ac:dyDescent="0.4">
      <c r="A154" s="7" t="s">
        <v>121</v>
      </c>
      <c r="B154" s="8">
        <v>136406</v>
      </c>
      <c r="C154" s="8">
        <v>133528</v>
      </c>
      <c r="D154" s="8">
        <v>131794</v>
      </c>
      <c r="E154" s="8">
        <v>198844</v>
      </c>
      <c r="F154" s="8">
        <v>249721</v>
      </c>
      <c r="G154" s="8">
        <v>256508</v>
      </c>
      <c r="H154" s="8">
        <v>262969</v>
      </c>
      <c r="I154" s="8">
        <v>350982</v>
      </c>
      <c r="J154" s="8">
        <v>394971</v>
      </c>
      <c r="K154" s="8">
        <v>137049</v>
      </c>
    </row>
    <row r="155" spans="1:23" x14ac:dyDescent="0.4">
      <c r="A155" s="7" t="s">
        <v>54</v>
      </c>
      <c r="B155" s="8">
        <v>1274</v>
      </c>
      <c r="C155" s="8">
        <v>379</v>
      </c>
      <c r="D155" s="8">
        <v>503</v>
      </c>
      <c r="E155" s="8">
        <v>-49</v>
      </c>
      <c r="F155" s="8">
        <v>432</v>
      </c>
      <c r="G155" s="8">
        <v>962</v>
      </c>
      <c r="H155" s="8">
        <v>4086</v>
      </c>
      <c r="I155" s="8">
        <v>9876</v>
      </c>
      <c r="J155" s="8">
        <v>8302</v>
      </c>
      <c r="K155" s="8">
        <v>435</v>
      </c>
    </row>
    <row r="156" spans="1:23" x14ac:dyDescent="0.4">
      <c r="A156" s="7" t="s">
        <v>55</v>
      </c>
      <c r="B156" s="8">
        <v>0</v>
      </c>
      <c r="C156" s="8">
        <v>0</v>
      </c>
      <c r="D156" s="8">
        <v>-871</v>
      </c>
      <c r="E156" s="8">
        <v>-274</v>
      </c>
      <c r="F156" s="8">
        <v>-2834</v>
      </c>
      <c r="G156" s="8">
        <v>-572</v>
      </c>
      <c r="H156" s="8">
        <v>-321</v>
      </c>
      <c r="I156" s="8">
        <v>-141</v>
      </c>
      <c r="J156" s="8">
        <v>2156</v>
      </c>
      <c r="K156" s="8">
        <v>2039</v>
      </c>
    </row>
    <row r="157" spans="1:23" x14ac:dyDescent="0.4">
      <c r="A157" s="7" t="s">
        <v>56</v>
      </c>
      <c r="B157" s="8">
        <v>1274</v>
      </c>
      <c r="C157" s="8">
        <v>379</v>
      </c>
      <c r="D157" s="8">
        <v>-368</v>
      </c>
      <c r="E157" s="8">
        <v>-323</v>
      </c>
      <c r="F157" s="8">
        <v>-2402</v>
      </c>
      <c r="G157" s="8">
        <v>390</v>
      </c>
      <c r="H157" s="8">
        <v>3765</v>
      </c>
      <c r="I157" s="8">
        <v>9735</v>
      </c>
      <c r="J157" s="8">
        <v>10458</v>
      </c>
      <c r="K157" s="8">
        <v>2474</v>
      </c>
    </row>
    <row r="158" spans="1:23" x14ac:dyDescent="0.4">
      <c r="A158" s="7" t="s">
        <v>124</v>
      </c>
      <c r="B158" s="8">
        <v>137680</v>
      </c>
      <c r="C158" s="8">
        <v>133907</v>
      </c>
      <c r="D158" s="8">
        <v>131426</v>
      </c>
      <c r="E158" s="8">
        <v>198521</v>
      </c>
      <c r="F158" s="8">
        <v>247319</v>
      </c>
      <c r="G158" s="8">
        <v>256898</v>
      </c>
      <c r="H158" s="8">
        <v>266734</v>
      </c>
      <c r="I158" s="8">
        <v>360717</v>
      </c>
      <c r="J158" s="8">
        <v>405429</v>
      </c>
      <c r="K158" s="8">
        <v>139523</v>
      </c>
    </row>
    <row r="159" spans="1:23" x14ac:dyDescent="0.4">
      <c r="A159" s="7" t="s">
        <v>57</v>
      </c>
      <c r="B159" s="8">
        <v>34201</v>
      </c>
      <c r="C159" s="8">
        <v>34048</v>
      </c>
      <c r="D159" s="8">
        <v>37823</v>
      </c>
      <c r="E159" s="8">
        <v>56662</v>
      </c>
      <c r="F159" s="8">
        <v>67468</v>
      </c>
      <c r="G159" s="8">
        <v>58459</v>
      </c>
      <c r="H159" s="8">
        <v>154419</v>
      </c>
      <c r="I159" s="8">
        <v>85769</v>
      </c>
      <c r="J159" s="8">
        <v>74940</v>
      </c>
      <c r="K159" s="8">
        <v>31510</v>
      </c>
    </row>
    <row r="160" spans="1:23" x14ac:dyDescent="0.4">
      <c r="A160" s="7" t="s">
        <v>36</v>
      </c>
      <c r="B160" s="9" t="s">
        <v>19</v>
      </c>
      <c r="C160" s="9" t="s">
        <v>19</v>
      </c>
      <c r="D160" s="8">
        <v>-738</v>
      </c>
      <c r="E160" s="8">
        <v>4686</v>
      </c>
      <c r="F160" s="8">
        <v>5514</v>
      </c>
      <c r="G160" s="8">
        <v>6541</v>
      </c>
      <c r="H160" s="8">
        <v>7192</v>
      </c>
      <c r="I160" s="8">
        <v>6692</v>
      </c>
      <c r="J160" s="9" t="s">
        <v>19</v>
      </c>
      <c r="K160" s="9" t="s">
        <v>19</v>
      </c>
    </row>
    <row r="161" spans="1:11" x14ac:dyDescent="0.4">
      <c r="A161" s="7" t="s">
        <v>60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</row>
    <row r="162" spans="1:11" x14ac:dyDescent="0.4">
      <c r="A162" s="7" t="s">
        <v>61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</row>
    <row r="163" spans="1:11" x14ac:dyDescent="0.4">
      <c r="A163" s="7" t="s">
        <v>62</v>
      </c>
      <c r="B163" s="8">
        <v>103479</v>
      </c>
      <c r="C163" s="8">
        <v>99859</v>
      </c>
      <c r="D163" s="8">
        <v>94341</v>
      </c>
      <c r="E163" s="8">
        <v>137173</v>
      </c>
      <c r="F163" s="8">
        <v>174337</v>
      </c>
      <c r="G163" s="8">
        <v>191898</v>
      </c>
      <c r="H163" s="8">
        <v>105123</v>
      </c>
      <c r="I163" s="8">
        <v>268256</v>
      </c>
      <c r="J163" s="8">
        <v>330489</v>
      </c>
      <c r="K163" s="8">
        <v>108013</v>
      </c>
    </row>
    <row r="164" spans="1:11" x14ac:dyDescent="0.4">
      <c r="A164" s="7" t="s">
        <v>63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</row>
    <row r="165" spans="1:11" x14ac:dyDescent="0.4">
      <c r="A165" s="7" t="s">
        <v>64</v>
      </c>
      <c r="B165" s="8">
        <v>103479</v>
      </c>
      <c r="C165" s="8">
        <v>99859</v>
      </c>
      <c r="D165" s="8">
        <v>94341</v>
      </c>
      <c r="E165" s="8">
        <v>137173</v>
      </c>
      <c r="F165" s="8">
        <v>174337</v>
      </c>
      <c r="G165" s="8">
        <v>191898</v>
      </c>
      <c r="H165" s="8">
        <v>105123</v>
      </c>
      <c r="I165" s="8">
        <v>268256</v>
      </c>
      <c r="J165" s="8">
        <v>330489</v>
      </c>
      <c r="K165" s="8">
        <v>108013</v>
      </c>
    </row>
    <row r="166" spans="1:11" x14ac:dyDescent="0.4">
      <c r="A166" s="7" t="s">
        <v>65</v>
      </c>
      <c r="B166" s="8">
        <v>67616</v>
      </c>
      <c r="C166" s="8">
        <v>67680</v>
      </c>
      <c r="D166" s="8">
        <v>68756</v>
      </c>
      <c r="E166" s="8">
        <v>69807</v>
      </c>
      <c r="F166" s="8">
        <v>70162</v>
      </c>
      <c r="G166" s="8">
        <v>69683</v>
      </c>
      <c r="H166" s="8">
        <v>69759</v>
      </c>
      <c r="I166" s="8">
        <v>69614</v>
      </c>
      <c r="J166" s="8">
        <v>67837</v>
      </c>
      <c r="K166" s="8">
        <v>66376</v>
      </c>
    </row>
    <row r="167" spans="1:11" x14ac:dyDescent="0.4">
      <c r="A167" s="7" t="s">
        <v>66</v>
      </c>
      <c r="B167" s="44">
        <v>1.53</v>
      </c>
      <c r="C167" s="44">
        <v>1.48</v>
      </c>
      <c r="D167" s="44">
        <v>1.37</v>
      </c>
      <c r="E167" s="44">
        <v>1.97</v>
      </c>
      <c r="F167" s="44">
        <v>2.48</v>
      </c>
      <c r="G167" s="44">
        <v>2.75</v>
      </c>
      <c r="H167" s="44">
        <v>1.51</v>
      </c>
      <c r="I167" s="44">
        <v>3.85</v>
      </c>
      <c r="J167" s="44">
        <v>4.87</v>
      </c>
      <c r="K167" s="44">
        <v>1.63</v>
      </c>
    </row>
    <row r="168" spans="1:11" x14ac:dyDescent="0.4">
      <c r="A168" s="7" t="s">
        <v>67</v>
      </c>
      <c r="B168" s="44">
        <v>1.53</v>
      </c>
      <c r="C168" s="44">
        <v>1.48</v>
      </c>
      <c r="D168" s="44">
        <v>1.37</v>
      </c>
      <c r="E168" s="44">
        <v>1.97</v>
      </c>
      <c r="F168" s="44">
        <v>2.48</v>
      </c>
      <c r="G168" s="44">
        <v>2.75</v>
      </c>
      <c r="H168" s="44">
        <v>1.51</v>
      </c>
      <c r="I168" s="44">
        <v>3.85</v>
      </c>
      <c r="J168" s="44">
        <v>4.87</v>
      </c>
      <c r="K168" s="44">
        <v>1.63</v>
      </c>
    </row>
    <row r="169" spans="1:11" x14ac:dyDescent="0.4">
      <c r="A169" s="7" t="s">
        <v>68</v>
      </c>
      <c r="B169" s="8">
        <v>68408</v>
      </c>
      <c r="C169" s="8">
        <v>68264</v>
      </c>
      <c r="D169" s="8">
        <v>69434</v>
      </c>
      <c r="E169" s="8">
        <v>70681</v>
      </c>
      <c r="F169" s="8">
        <v>71064</v>
      </c>
      <c r="G169" s="8">
        <v>70632</v>
      </c>
      <c r="H169" s="8">
        <v>70453</v>
      </c>
      <c r="I169" s="8">
        <v>70401</v>
      </c>
      <c r="J169" s="8">
        <v>68493</v>
      </c>
      <c r="K169" s="8">
        <v>66772</v>
      </c>
    </row>
    <row r="170" spans="1:11" x14ac:dyDescent="0.4">
      <c r="A170" s="7" t="s">
        <v>69</v>
      </c>
      <c r="B170" s="44">
        <v>1.52</v>
      </c>
      <c r="C170" s="44">
        <v>1.47</v>
      </c>
      <c r="D170" s="44">
        <v>1.36</v>
      </c>
      <c r="E170" s="44">
        <v>1.94</v>
      </c>
      <c r="F170" s="44">
        <v>2.4500000000000002</v>
      </c>
      <c r="G170" s="44">
        <v>2.72</v>
      </c>
      <c r="H170" s="44">
        <v>1.49</v>
      </c>
      <c r="I170" s="44">
        <v>3.81</v>
      </c>
      <c r="J170" s="44">
        <v>4.83</v>
      </c>
      <c r="K170" s="44">
        <v>1.62</v>
      </c>
    </row>
    <row r="171" spans="1:11" x14ac:dyDescent="0.4">
      <c r="A171" s="7" t="s">
        <v>70</v>
      </c>
      <c r="B171" s="44">
        <v>1.52</v>
      </c>
      <c r="C171" s="44">
        <v>1.47</v>
      </c>
      <c r="D171" s="44">
        <v>1.36</v>
      </c>
      <c r="E171" s="44">
        <v>1.94</v>
      </c>
      <c r="F171" s="44">
        <v>2.4500000000000002</v>
      </c>
      <c r="G171" s="44">
        <v>2.72</v>
      </c>
      <c r="H171" s="44">
        <v>1.49</v>
      </c>
      <c r="I171" s="44">
        <v>3.81</v>
      </c>
      <c r="J171" s="44">
        <v>4.83</v>
      </c>
      <c r="K171" s="44">
        <v>1.62</v>
      </c>
    </row>
    <row r="172" spans="1:11" x14ac:dyDescent="0.4">
      <c r="A172" s="7" t="s">
        <v>71</v>
      </c>
      <c r="B172" s="8">
        <v>67276</v>
      </c>
      <c r="C172" s="8">
        <v>68150</v>
      </c>
      <c r="D172" s="8">
        <v>69190</v>
      </c>
      <c r="E172" s="8">
        <v>69828</v>
      </c>
      <c r="F172" s="8">
        <v>69277</v>
      </c>
      <c r="G172" s="8">
        <v>69873</v>
      </c>
      <c r="H172" s="8">
        <v>69995</v>
      </c>
      <c r="I172" s="8">
        <v>68246</v>
      </c>
      <c r="J172" s="8">
        <v>67561</v>
      </c>
      <c r="K172" s="8">
        <v>66252</v>
      </c>
    </row>
    <row r="175" spans="1:11" ht="20.100000000000001" x14ac:dyDescent="0.7">
      <c r="A175" s="40" t="s">
        <v>126</v>
      </c>
    </row>
    <row r="177" spans="1:23" x14ac:dyDescent="0.4">
      <c r="A177" s="3" t="s">
        <v>2</v>
      </c>
    </row>
    <row r="180" spans="1:23" x14ac:dyDescent="0.4">
      <c r="A180" s="41" t="s">
        <v>3</v>
      </c>
    </row>
    <row r="181" spans="1:23" x14ac:dyDescent="0.4">
      <c r="A181" s="42" t="s">
        <v>4</v>
      </c>
      <c r="B181" s="43" t="s">
        <v>115</v>
      </c>
      <c r="C181" s="43" t="s">
        <v>114</v>
      </c>
      <c r="D181" s="43" t="s">
        <v>113</v>
      </c>
      <c r="E181" s="43" t="s">
        <v>112</v>
      </c>
      <c r="F181" s="43" t="s">
        <v>111</v>
      </c>
      <c r="G181" s="43" t="s">
        <v>110</v>
      </c>
      <c r="H181" s="43" t="s">
        <v>109</v>
      </c>
      <c r="I181" s="43" t="s">
        <v>108</v>
      </c>
      <c r="J181" s="43" t="s">
        <v>107</v>
      </c>
      <c r="K181" s="43" t="s">
        <v>106</v>
      </c>
      <c r="N181" s="34">
        <v>2011</v>
      </c>
      <c r="O181" s="34">
        <v>2012</v>
      </c>
      <c r="P181" s="34">
        <v>2013</v>
      </c>
      <c r="Q181" s="34">
        <v>2014</v>
      </c>
      <c r="R181" s="34">
        <v>2015</v>
      </c>
      <c r="S181" s="34">
        <v>2016</v>
      </c>
      <c r="T181" s="34">
        <v>2017</v>
      </c>
      <c r="U181" s="34">
        <v>2018</v>
      </c>
      <c r="V181" s="34">
        <v>2019</v>
      </c>
      <c r="W181" s="34">
        <v>2020</v>
      </c>
    </row>
    <row r="182" spans="1:23" x14ac:dyDescent="0.4">
      <c r="A182" s="42" t="s">
        <v>5</v>
      </c>
      <c r="B182" s="43" t="s">
        <v>6</v>
      </c>
      <c r="C182" s="43" t="s">
        <v>6</v>
      </c>
      <c r="D182" s="43" t="s">
        <v>6</v>
      </c>
      <c r="E182" s="43" t="s">
        <v>6</v>
      </c>
      <c r="F182" s="43" t="s">
        <v>6</v>
      </c>
      <c r="G182" s="43" t="s">
        <v>6</v>
      </c>
      <c r="H182" s="43" t="s">
        <v>6</v>
      </c>
      <c r="I182" s="43" t="s">
        <v>6</v>
      </c>
      <c r="J182" s="43" t="s">
        <v>6</v>
      </c>
      <c r="K182" s="43" t="s">
        <v>6</v>
      </c>
    </row>
    <row r="183" spans="1:23" x14ac:dyDescent="0.4">
      <c r="A183" s="42" t="s">
        <v>7</v>
      </c>
      <c r="B183" s="43" t="s">
        <v>8</v>
      </c>
      <c r="C183" s="43" t="s">
        <v>8</v>
      </c>
      <c r="D183" s="43" t="s">
        <v>8</v>
      </c>
      <c r="E183" s="43" t="s">
        <v>8</v>
      </c>
      <c r="F183" s="43" t="s">
        <v>8</v>
      </c>
      <c r="G183" s="43" t="s">
        <v>8</v>
      </c>
      <c r="H183" s="43" t="s">
        <v>8</v>
      </c>
      <c r="I183" s="43" t="s">
        <v>8</v>
      </c>
      <c r="J183" s="43" t="s">
        <v>8</v>
      </c>
      <c r="K183" s="43" t="s">
        <v>8</v>
      </c>
    </row>
    <row r="184" spans="1:23" x14ac:dyDescent="0.4">
      <c r="A184" s="42" t="s">
        <v>9</v>
      </c>
      <c r="B184" s="43" t="s">
        <v>10</v>
      </c>
      <c r="C184" s="43" t="s">
        <v>10</v>
      </c>
      <c r="D184" s="43" t="s">
        <v>10</v>
      </c>
      <c r="E184" s="43" t="s">
        <v>10</v>
      </c>
      <c r="F184" s="43" t="s">
        <v>10</v>
      </c>
      <c r="G184" s="43" t="s">
        <v>10</v>
      </c>
      <c r="H184" s="43" t="s">
        <v>10</v>
      </c>
      <c r="I184" s="43" t="s">
        <v>10</v>
      </c>
      <c r="J184" s="43" t="s">
        <v>10</v>
      </c>
      <c r="K184" s="43" t="s">
        <v>10</v>
      </c>
    </row>
    <row r="185" spans="1:23" x14ac:dyDescent="0.4">
      <c r="A185" s="42" t="s">
        <v>11</v>
      </c>
      <c r="B185" s="43" t="s">
        <v>12</v>
      </c>
      <c r="C185" s="43" t="s">
        <v>12</v>
      </c>
      <c r="D185" s="43" t="s">
        <v>12</v>
      </c>
      <c r="E185" s="43" t="s">
        <v>12</v>
      </c>
      <c r="F185" s="43" t="s">
        <v>12</v>
      </c>
      <c r="G185" s="43" t="s">
        <v>12</v>
      </c>
      <c r="H185" s="43" t="s">
        <v>12</v>
      </c>
      <c r="I185" s="43" t="s">
        <v>12</v>
      </c>
      <c r="J185" s="43" t="s">
        <v>12</v>
      </c>
      <c r="K185" s="43" t="s">
        <v>12</v>
      </c>
    </row>
    <row r="186" spans="1:23" x14ac:dyDescent="0.4">
      <c r="A186" s="7" t="s">
        <v>13</v>
      </c>
      <c r="B186" s="8">
        <v>175384</v>
      </c>
      <c r="C186" s="8">
        <v>341841</v>
      </c>
      <c r="D186" s="8">
        <v>347489</v>
      </c>
      <c r="E186" s="8">
        <v>593175</v>
      </c>
      <c r="F186" s="8">
        <v>129852</v>
      </c>
      <c r="G186" s="8">
        <v>250470</v>
      </c>
      <c r="H186" s="8">
        <v>312483</v>
      </c>
      <c r="I186" s="8">
        <v>557403</v>
      </c>
      <c r="J186" s="8">
        <v>788072</v>
      </c>
      <c r="K186" s="8">
        <v>1517361</v>
      </c>
      <c r="M186" s="47" t="s">
        <v>137</v>
      </c>
      <c r="N186" s="35">
        <f>B239/B199</f>
        <v>0.17707270373472875</v>
      </c>
      <c r="O186" s="35">
        <f t="shared" ref="O186:V186" si="22">C239/C199</f>
        <v>0.18036303359395997</v>
      </c>
      <c r="P186" s="35">
        <f t="shared" si="22"/>
        <v>0.16802377576547736</v>
      </c>
      <c r="Q186" s="35">
        <f t="shared" si="22"/>
        <v>0.16894557399396587</v>
      </c>
      <c r="R186" s="35">
        <f t="shared" si="22"/>
        <v>0.14240545156680262</v>
      </c>
      <c r="S186" s="35">
        <f t="shared" si="22"/>
        <v>0.11455353534023117</v>
      </c>
      <c r="T186" s="35">
        <f t="shared" si="22"/>
        <v>6.9496878343896108E-3</v>
      </c>
      <c r="U186" s="35">
        <f t="shared" si="22"/>
        <v>-5.8932556768845953E-3</v>
      </c>
      <c r="V186" s="35">
        <f t="shared" si="22"/>
        <v>4.8883758563742032E-2</v>
      </c>
      <c r="W186" s="35">
        <f>K239/K199</f>
        <v>-0.1219406404130856</v>
      </c>
    </row>
    <row r="187" spans="1:23" x14ac:dyDescent="0.4">
      <c r="A187" s="7" t="s">
        <v>15</v>
      </c>
      <c r="B187" s="8">
        <v>175384</v>
      </c>
      <c r="C187" s="8">
        <v>341841</v>
      </c>
      <c r="D187" s="8">
        <v>347489</v>
      </c>
      <c r="E187" s="8">
        <v>593175</v>
      </c>
      <c r="F187" s="8">
        <v>129852</v>
      </c>
      <c r="G187" s="8">
        <v>250470</v>
      </c>
      <c r="H187" s="8">
        <v>312483</v>
      </c>
      <c r="I187" s="8">
        <v>557403</v>
      </c>
      <c r="J187" s="8">
        <v>788072</v>
      </c>
      <c r="K187" s="8">
        <v>1517361</v>
      </c>
      <c r="M187" s="47" t="s">
        <v>138</v>
      </c>
      <c r="N187" s="35">
        <f>B247/B199</f>
        <v>0.10543727766234048</v>
      </c>
      <c r="O187" s="35">
        <f t="shared" ref="O187:V187" si="23">C247/C199</f>
        <v>0.11129538676136456</v>
      </c>
      <c r="P187" s="35">
        <f t="shared" si="23"/>
        <v>0.10288760956329335</v>
      </c>
      <c r="Q187" s="35">
        <f t="shared" si="23"/>
        <v>9.9300123193210008E-2</v>
      </c>
      <c r="R187" s="35">
        <f t="shared" si="23"/>
        <v>8.1066959461814636E-2</v>
      </c>
      <c r="S187" s="35">
        <f t="shared" si="23"/>
        <v>7.0514725473619158E-2</v>
      </c>
      <c r="T187" s="35">
        <f t="shared" si="23"/>
        <v>-1.2045826056374765E-2</v>
      </c>
      <c r="U187" s="35">
        <f t="shared" si="23"/>
        <v>-1.090736396654717E-2</v>
      </c>
      <c r="V187" s="35">
        <f t="shared" si="23"/>
        <v>1.9023105251107095E-2</v>
      </c>
      <c r="W187" s="35">
        <f>K247/K199</f>
        <v>-0.10916668853272395</v>
      </c>
    </row>
    <row r="188" spans="1:23" x14ac:dyDescent="0.4">
      <c r="A188" s="7" t="s">
        <v>16</v>
      </c>
      <c r="B188" s="8">
        <v>134043</v>
      </c>
      <c r="C188" s="8">
        <v>175524</v>
      </c>
      <c r="D188" s="8">
        <v>209952</v>
      </c>
      <c r="E188" s="8">
        <v>279835</v>
      </c>
      <c r="F188" s="8">
        <v>433638</v>
      </c>
      <c r="G188" s="8">
        <v>622685</v>
      </c>
      <c r="H188" s="8">
        <v>609670</v>
      </c>
      <c r="I188" s="8">
        <v>652546</v>
      </c>
      <c r="J188" s="8">
        <v>708714</v>
      </c>
      <c r="K188" s="8">
        <v>527340</v>
      </c>
      <c r="M188" s="47" t="s">
        <v>139</v>
      </c>
      <c r="N188" s="49">
        <f>B247/B215</f>
        <v>0.1522849259622395</v>
      </c>
      <c r="O188" s="49">
        <f t="shared" ref="O188:V188" si="24">C247/C215</f>
        <v>0.15763806091646448</v>
      </c>
      <c r="P188" s="49">
        <f t="shared" si="24"/>
        <v>0.15410773586087867</v>
      </c>
      <c r="Q188" s="49">
        <f t="shared" si="24"/>
        <v>0.15407094719691922</v>
      </c>
      <c r="R188" s="49">
        <f t="shared" si="24"/>
        <v>0.13941369913596632</v>
      </c>
      <c r="S188" s="49">
        <f t="shared" si="24"/>
        <v>0.12653454133635333</v>
      </c>
      <c r="T188" s="49">
        <f t="shared" si="24"/>
        <v>-2.3907161349065363E-2</v>
      </c>
      <c r="U188" s="49">
        <f t="shared" si="24"/>
        <v>-2.2957343330336943E-2</v>
      </c>
      <c r="V188" s="49">
        <f t="shared" si="24"/>
        <v>4.2853614760705032E-2</v>
      </c>
      <c r="W188" s="49">
        <f>K247/K215</f>
        <v>-0.32767260961113798</v>
      </c>
    </row>
    <row r="189" spans="1:23" x14ac:dyDescent="0.4">
      <c r="A189" s="7" t="s">
        <v>17</v>
      </c>
      <c r="B189" s="8">
        <v>324409</v>
      </c>
      <c r="C189" s="8">
        <v>319286</v>
      </c>
      <c r="D189" s="8">
        <v>469006</v>
      </c>
      <c r="E189" s="8">
        <v>536714</v>
      </c>
      <c r="F189" s="8">
        <v>783031</v>
      </c>
      <c r="G189" s="8">
        <v>917491</v>
      </c>
      <c r="H189" s="8">
        <v>1158548</v>
      </c>
      <c r="I189" s="8">
        <v>1019496</v>
      </c>
      <c r="J189" s="8">
        <v>892258</v>
      </c>
      <c r="K189" s="8">
        <v>895974</v>
      </c>
      <c r="M189" s="47" t="s">
        <v>140</v>
      </c>
      <c r="N189" s="35">
        <f>B234/B232</f>
        <v>0.4840386668151484</v>
      </c>
      <c r="O189" s="35">
        <f t="shared" ref="O189" si="25">C234/C232</f>
        <v>0.47920155690626465</v>
      </c>
      <c r="P189" s="35">
        <f t="shared" ref="P189" si="26">D234/D232</f>
        <v>0.48741215350779205</v>
      </c>
      <c r="Q189" s="35">
        <f t="shared" ref="Q189" si="27">E234/E232</f>
        <v>0.49028034898536815</v>
      </c>
      <c r="R189" s="35">
        <f t="shared" ref="R189" si="28">F234/F232</f>
        <v>0.48079649525535834</v>
      </c>
      <c r="S189" s="35">
        <f t="shared" ref="S189" si="29">G234/G232</f>
        <v>0.46434309742225149</v>
      </c>
      <c r="T189" s="35">
        <f t="shared" ref="T189" si="30">H234/H232</f>
        <v>0.44985414603240437</v>
      </c>
      <c r="U189" s="35">
        <f t="shared" ref="U189" si="31">I234/I232</f>
        <v>0.4506812293419164</v>
      </c>
      <c r="V189" s="35">
        <f t="shared" ref="V189" si="32">J234/J232</f>
        <v>0.46904710191428656</v>
      </c>
      <c r="W189" s="35">
        <f>K234/K232</f>
        <v>0.48273871552899916</v>
      </c>
    </row>
    <row r="190" spans="1:23" x14ac:dyDescent="0.4">
      <c r="A190" s="7" t="s">
        <v>18</v>
      </c>
      <c r="B190" s="8">
        <v>16184</v>
      </c>
      <c r="C190" s="8">
        <v>23051</v>
      </c>
      <c r="D190" s="8">
        <v>38377</v>
      </c>
      <c r="E190" s="8">
        <v>52498</v>
      </c>
      <c r="F190" s="9" t="s">
        <v>19</v>
      </c>
      <c r="G190" s="9" t="s">
        <v>19</v>
      </c>
      <c r="H190" s="9" t="s">
        <v>19</v>
      </c>
      <c r="I190" s="9" t="s">
        <v>19</v>
      </c>
      <c r="J190" s="9" t="s">
        <v>19</v>
      </c>
      <c r="K190" s="9" t="s">
        <v>19</v>
      </c>
      <c r="M190" s="47" t="s">
        <v>141</v>
      </c>
      <c r="N190" s="35"/>
      <c r="O190" s="35"/>
      <c r="P190" s="35"/>
      <c r="Q190" s="35"/>
      <c r="R190" s="35"/>
      <c r="S190" s="35"/>
      <c r="T190" s="35"/>
      <c r="U190" s="35"/>
      <c r="V190" s="35"/>
      <c r="W190" s="35"/>
    </row>
    <row r="191" spans="1:23" x14ac:dyDescent="0.4">
      <c r="A191" s="7" t="s">
        <v>20</v>
      </c>
      <c r="B191" s="8">
        <v>39643</v>
      </c>
      <c r="C191" s="8">
        <v>43896</v>
      </c>
      <c r="D191" s="8">
        <v>63987</v>
      </c>
      <c r="E191" s="8">
        <v>87177</v>
      </c>
      <c r="F191" s="8">
        <v>152242</v>
      </c>
      <c r="G191" s="8">
        <v>174507</v>
      </c>
      <c r="H191" s="8">
        <v>256978</v>
      </c>
      <c r="I191" s="8">
        <v>364183</v>
      </c>
      <c r="J191" s="8">
        <v>313165</v>
      </c>
      <c r="K191" s="8">
        <v>282300</v>
      </c>
      <c r="M191" s="47" t="s">
        <v>142</v>
      </c>
      <c r="N191" s="35">
        <f>B247/B232</f>
        <v>6.5811131240646331E-2</v>
      </c>
      <c r="O191" s="35">
        <f t="shared" ref="O191" si="33">C247/C232</f>
        <v>7.0181768043419857E-2</v>
      </c>
      <c r="P191" s="35">
        <f t="shared" ref="P191" si="34">D247/D232</f>
        <v>6.9608254707980224E-2</v>
      </c>
      <c r="Q191" s="35">
        <f t="shared" ref="Q191" si="35">E247/E232</f>
        <v>6.7450403161747774E-2</v>
      </c>
      <c r="R191" s="35">
        <f t="shared" ref="R191" si="36">F247/F232</f>
        <v>5.8681461696313157E-2</v>
      </c>
      <c r="S191" s="35">
        <f t="shared" ref="S191" si="37">G247/G232</f>
        <v>5.325619879241545E-2</v>
      </c>
      <c r="T191" s="35">
        <f t="shared" ref="T191" si="38">H247/H232</f>
        <v>-9.6974753408634456E-3</v>
      </c>
      <c r="U191" s="35">
        <f t="shared" ref="U191" si="39">I247/I232</f>
        <v>-8.9159157626774316E-3</v>
      </c>
      <c r="V191" s="35">
        <f t="shared" ref="V191" si="40">J247/J232</f>
        <v>1.7493201233612525E-2</v>
      </c>
      <c r="W191" s="35">
        <f>K247/K232</f>
        <v>-0.12273025009458804</v>
      </c>
    </row>
    <row r="192" spans="1:23" x14ac:dyDescent="0.4">
      <c r="A192" s="7" t="s">
        <v>21</v>
      </c>
      <c r="B192" s="8">
        <v>689663</v>
      </c>
      <c r="C192" s="8">
        <v>903598</v>
      </c>
      <c r="D192" s="8">
        <v>1128811</v>
      </c>
      <c r="E192" s="8">
        <v>1549399</v>
      </c>
      <c r="F192" s="8">
        <v>1498763</v>
      </c>
      <c r="G192" s="8">
        <v>1965153</v>
      </c>
      <c r="H192" s="8">
        <v>2337679</v>
      </c>
      <c r="I192" s="8">
        <v>2593628</v>
      </c>
      <c r="J192" s="8">
        <v>2702209</v>
      </c>
      <c r="K192" s="8">
        <v>3222975</v>
      </c>
      <c r="M192" s="48" t="s">
        <v>143</v>
      </c>
      <c r="N192" s="35">
        <f>B233/B232</f>
        <v>0.5159613331848516</v>
      </c>
      <c r="O192" s="35">
        <f t="shared" ref="O192:V192" si="41">C233/C232</f>
        <v>0.52079844309373535</v>
      </c>
      <c r="P192" s="35">
        <f t="shared" si="41"/>
        <v>0.5125878464922079</v>
      </c>
      <c r="Q192" s="35">
        <f t="shared" si="41"/>
        <v>0.50971965101463179</v>
      </c>
      <c r="R192" s="35">
        <f t="shared" si="41"/>
        <v>0.51920350474464172</v>
      </c>
      <c r="S192" s="35">
        <f t="shared" si="41"/>
        <v>0.53565690257774845</v>
      </c>
      <c r="T192" s="35">
        <f t="shared" si="41"/>
        <v>0.55014585396759563</v>
      </c>
      <c r="U192" s="35">
        <f t="shared" si="41"/>
        <v>0.54931877065808365</v>
      </c>
      <c r="V192" s="35">
        <f t="shared" si="41"/>
        <v>0.53095289808571344</v>
      </c>
      <c r="W192" s="35">
        <f>K233/K232</f>
        <v>0.51726128447100084</v>
      </c>
    </row>
    <row r="193" spans="1:23" x14ac:dyDescent="0.4">
      <c r="A193" s="7" t="s">
        <v>22</v>
      </c>
      <c r="B193" s="8">
        <v>273810</v>
      </c>
      <c r="C193" s="8">
        <v>326121</v>
      </c>
      <c r="D193" s="8">
        <v>396086</v>
      </c>
      <c r="E193" s="8">
        <v>522376</v>
      </c>
      <c r="F193" s="8">
        <v>831764</v>
      </c>
      <c r="G193" s="8">
        <v>1201267</v>
      </c>
      <c r="H193" s="8">
        <v>1412758</v>
      </c>
      <c r="I193" s="8">
        <v>1482463</v>
      </c>
      <c r="J193" s="8">
        <v>1602267</v>
      </c>
      <c r="K193" s="8">
        <v>1542252</v>
      </c>
      <c r="M193" s="47" t="s">
        <v>144</v>
      </c>
      <c r="N193" s="35">
        <f>B235/B232</f>
        <v>0.37351461684923581</v>
      </c>
      <c r="O193" s="35">
        <f t="shared" ref="O193:V193" si="42">C235/C232</f>
        <v>0.36546641517536721</v>
      </c>
      <c r="P193" s="35">
        <f t="shared" si="42"/>
        <v>0.37373625190872756</v>
      </c>
      <c r="Q193" s="35">
        <f t="shared" si="42"/>
        <v>0.37552271614624705</v>
      </c>
      <c r="R193" s="35">
        <f t="shared" si="42"/>
        <v>0.37771430114149451</v>
      </c>
      <c r="S193" s="35">
        <f t="shared" si="42"/>
        <v>0.37782661721932259</v>
      </c>
      <c r="T193" s="35">
        <f t="shared" si="42"/>
        <v>0.41933261838063413</v>
      </c>
      <c r="U193" s="35">
        <f t="shared" si="42"/>
        <v>0.42023132239656397</v>
      </c>
      <c r="V193" s="35">
        <f t="shared" si="42"/>
        <v>0.4240947445402925</v>
      </c>
      <c r="W193" s="35">
        <f>K235/K232</f>
        <v>0.48538449900294256</v>
      </c>
    </row>
    <row r="194" spans="1:23" x14ac:dyDescent="0.4">
      <c r="A194" s="7" t="s">
        <v>23</v>
      </c>
      <c r="B194" s="8">
        <v>114675</v>
      </c>
      <c r="C194" s="8">
        <v>145271</v>
      </c>
      <c r="D194" s="8">
        <v>172134</v>
      </c>
      <c r="E194" s="8">
        <v>216812</v>
      </c>
      <c r="F194" s="8">
        <v>293233</v>
      </c>
      <c r="G194" s="8">
        <v>397056</v>
      </c>
      <c r="H194" s="8">
        <v>526984</v>
      </c>
      <c r="I194" s="8">
        <v>655595</v>
      </c>
      <c r="J194" s="8">
        <v>810119</v>
      </c>
      <c r="K194" s="8">
        <v>883574</v>
      </c>
      <c r="M194" s="7" t="s">
        <v>145</v>
      </c>
      <c r="N194" s="35">
        <f>B188/B232</f>
        <v>9.1019526252746688E-2</v>
      </c>
      <c r="O194" s="35">
        <f t="shared" ref="O194:V194" si="43">C188/C232</f>
        <v>9.5657524220388784E-2</v>
      </c>
      <c r="P194" s="35">
        <f t="shared" si="43"/>
        <v>9.0028905885848984E-2</v>
      </c>
      <c r="Q194" s="35">
        <f t="shared" si="43"/>
        <v>9.0726793478084669E-2</v>
      </c>
      <c r="R194" s="35">
        <f t="shared" si="43"/>
        <v>0.10941300876312318</v>
      </c>
      <c r="S194" s="35">
        <f t="shared" si="43"/>
        <v>0.12904492641443546</v>
      </c>
      <c r="T194" s="35">
        <f t="shared" si="43"/>
        <v>0.12250849131919223</v>
      </c>
      <c r="U194" s="35">
        <f t="shared" si="43"/>
        <v>0.12565429500393305</v>
      </c>
      <c r="V194" s="35">
        <f t="shared" si="43"/>
        <v>0.13455406091968078</v>
      </c>
      <c r="W194" s="35">
        <f>K188/K232</f>
        <v>0.11785011041045065</v>
      </c>
    </row>
    <row r="195" spans="1:23" x14ac:dyDescent="0.4">
      <c r="A195" s="7" t="s">
        <v>24</v>
      </c>
      <c r="B195" s="8">
        <v>159135</v>
      </c>
      <c r="C195" s="8">
        <v>180850</v>
      </c>
      <c r="D195" s="8">
        <v>223952</v>
      </c>
      <c r="E195" s="8">
        <v>305564</v>
      </c>
      <c r="F195" s="8">
        <v>538531</v>
      </c>
      <c r="G195" s="8">
        <v>804211</v>
      </c>
      <c r="H195" s="8">
        <v>885774</v>
      </c>
      <c r="I195" s="8">
        <v>826868</v>
      </c>
      <c r="J195" s="8">
        <v>792148</v>
      </c>
      <c r="K195" s="8">
        <v>658678</v>
      </c>
      <c r="M195" s="47" t="s">
        <v>332</v>
      </c>
      <c r="N195" s="76">
        <f>B233/AVERAGE(A189,B189)</f>
        <v>2.3422531434084752</v>
      </c>
      <c r="O195" s="76">
        <f t="shared" ref="O195:V195" si="44">C233/AVERAGE(B189,C189)</f>
        <v>2.9691826097763694</v>
      </c>
      <c r="P195" s="76">
        <f t="shared" si="44"/>
        <v>3.0328380853795296</v>
      </c>
      <c r="Q195" s="76">
        <f t="shared" si="44"/>
        <v>3.1264447361094541</v>
      </c>
      <c r="R195" s="76">
        <f t="shared" si="44"/>
        <v>3.1184296966459431</v>
      </c>
      <c r="S195" s="76">
        <f t="shared" si="44"/>
        <v>3.0399183309595523</v>
      </c>
      <c r="T195" s="76">
        <f t="shared" si="44"/>
        <v>2.6375516066894695</v>
      </c>
      <c r="U195" s="76">
        <f t="shared" si="44"/>
        <v>2.6195191649020866</v>
      </c>
      <c r="V195" s="76">
        <f t="shared" si="44"/>
        <v>2.9256891838594297</v>
      </c>
      <c r="W195" s="76">
        <f>K233/AVERAGE(J189,K189)</f>
        <v>2.5886708212357235</v>
      </c>
    </row>
    <row r="196" spans="1:23" x14ac:dyDescent="0.4">
      <c r="A196" s="7" t="s">
        <v>25</v>
      </c>
      <c r="B196" s="8">
        <v>5535</v>
      </c>
      <c r="C196" s="8">
        <v>4483</v>
      </c>
      <c r="D196" s="8">
        <v>146341</v>
      </c>
      <c r="E196" s="8">
        <v>149486</v>
      </c>
      <c r="F196" s="8">
        <v>660867</v>
      </c>
      <c r="G196" s="8">
        <v>627901</v>
      </c>
      <c r="H196" s="8">
        <v>602669</v>
      </c>
      <c r="I196" s="8">
        <v>588287</v>
      </c>
      <c r="J196" s="8">
        <v>586523</v>
      </c>
      <c r="K196" s="8">
        <v>515509</v>
      </c>
      <c r="M196" s="47" t="s">
        <v>333</v>
      </c>
      <c r="N196" s="76">
        <f>365/N195</f>
        <v>155.83285736094587</v>
      </c>
      <c r="O196" s="76">
        <f t="shared" ref="O196:W196" si="45">365/O195</f>
        <v>122.92945499485153</v>
      </c>
      <c r="P196" s="76">
        <f t="shared" si="45"/>
        <v>120.34931958931921</v>
      </c>
      <c r="Q196" s="76">
        <f t="shared" si="45"/>
        <v>116.74602649596352</v>
      </c>
      <c r="R196" s="76">
        <f t="shared" si="45"/>
        <v>117.046089059689</v>
      </c>
      <c r="S196" s="76">
        <f t="shared" si="45"/>
        <v>120.06901510567472</v>
      </c>
      <c r="T196" s="76">
        <f t="shared" si="45"/>
        <v>138.38591786195639</v>
      </c>
      <c r="U196" s="76">
        <f t="shared" si="45"/>
        <v>139.33854918509181</v>
      </c>
      <c r="V196" s="76">
        <f t="shared" si="45"/>
        <v>124.7569297564649</v>
      </c>
      <c r="W196" s="76">
        <f t="shared" si="45"/>
        <v>140.99900111122057</v>
      </c>
    </row>
    <row r="197" spans="1:23" x14ac:dyDescent="0.4">
      <c r="A197" s="7" t="s">
        <v>117</v>
      </c>
      <c r="B197" s="8">
        <v>15885</v>
      </c>
      <c r="C197" s="8">
        <v>22606</v>
      </c>
      <c r="D197" s="8">
        <v>31094</v>
      </c>
      <c r="E197" s="8">
        <v>33570</v>
      </c>
      <c r="F197" s="8">
        <v>92157</v>
      </c>
      <c r="G197" s="8">
        <v>136862</v>
      </c>
      <c r="H197" s="8">
        <v>82801</v>
      </c>
      <c r="I197" s="8">
        <v>112420</v>
      </c>
      <c r="J197" s="8">
        <v>82379</v>
      </c>
      <c r="K197" s="8">
        <v>23930</v>
      </c>
    </row>
    <row r="198" spans="1:23" x14ac:dyDescent="0.4">
      <c r="A198" s="7" t="s">
        <v>26</v>
      </c>
      <c r="B198" s="8">
        <v>48992</v>
      </c>
      <c r="C198" s="8">
        <v>45546</v>
      </c>
      <c r="D198" s="8">
        <v>47543</v>
      </c>
      <c r="E198" s="8">
        <v>57064</v>
      </c>
      <c r="F198" s="8">
        <v>78582</v>
      </c>
      <c r="G198" s="8">
        <v>110204</v>
      </c>
      <c r="H198" s="8">
        <v>97444</v>
      </c>
      <c r="I198" s="8">
        <v>123819</v>
      </c>
      <c r="J198" s="8">
        <v>680272</v>
      </c>
      <c r="K198" s="8">
        <v>609536</v>
      </c>
    </row>
    <row r="199" spans="1:23" x14ac:dyDescent="0.4">
      <c r="A199" s="7" t="s">
        <v>27</v>
      </c>
      <c r="B199" s="8">
        <v>919210</v>
      </c>
      <c r="C199" s="8">
        <v>1157083</v>
      </c>
      <c r="D199" s="8">
        <v>1577741</v>
      </c>
      <c r="E199" s="8">
        <v>2095083</v>
      </c>
      <c r="F199" s="8">
        <v>2868900</v>
      </c>
      <c r="G199" s="8">
        <v>3644331</v>
      </c>
      <c r="H199" s="8">
        <v>4006367</v>
      </c>
      <c r="I199" s="8">
        <v>4245022</v>
      </c>
      <c r="J199" s="8">
        <v>4843531</v>
      </c>
      <c r="K199" s="8">
        <v>5030628</v>
      </c>
    </row>
    <row r="200" spans="1:23" x14ac:dyDescent="0.4">
      <c r="A200" s="7" t="s">
        <v>28</v>
      </c>
      <c r="B200" s="8">
        <v>169812</v>
      </c>
      <c r="C200" s="8">
        <v>228766</v>
      </c>
      <c r="D200" s="8">
        <v>299185</v>
      </c>
      <c r="E200" s="8">
        <v>358113</v>
      </c>
      <c r="F200" s="8">
        <v>393395</v>
      </c>
      <c r="G200" s="8">
        <v>618429</v>
      </c>
      <c r="H200" s="8">
        <v>857949</v>
      </c>
      <c r="I200" s="8">
        <v>901299</v>
      </c>
      <c r="J200" s="8">
        <v>992888</v>
      </c>
      <c r="K200" s="8">
        <v>954813</v>
      </c>
    </row>
    <row r="201" spans="1:23" x14ac:dyDescent="0.4">
      <c r="A201" s="7" t="s">
        <v>29</v>
      </c>
      <c r="B201" s="8">
        <v>100527</v>
      </c>
      <c r="C201" s="8">
        <v>143689</v>
      </c>
      <c r="D201" s="8">
        <v>165456</v>
      </c>
      <c r="E201" s="8">
        <v>210432</v>
      </c>
      <c r="F201" s="8">
        <v>200460</v>
      </c>
      <c r="G201" s="8">
        <v>409679</v>
      </c>
      <c r="H201" s="8">
        <v>561108</v>
      </c>
      <c r="I201" s="8">
        <v>560884</v>
      </c>
      <c r="J201" s="8">
        <v>618194</v>
      </c>
      <c r="K201" s="8">
        <v>575954</v>
      </c>
    </row>
    <row r="202" spans="1:23" x14ac:dyDescent="0.4">
      <c r="A202" s="7" t="s">
        <v>30</v>
      </c>
      <c r="B202" s="8">
        <v>69285</v>
      </c>
      <c r="C202" s="8">
        <v>85077</v>
      </c>
      <c r="D202" s="8">
        <v>133729</v>
      </c>
      <c r="E202" s="8">
        <v>147681</v>
      </c>
      <c r="F202" s="8">
        <v>192935</v>
      </c>
      <c r="G202" s="8">
        <v>208750</v>
      </c>
      <c r="H202" s="8">
        <v>296841</v>
      </c>
      <c r="I202" s="8">
        <v>340415</v>
      </c>
      <c r="J202" s="8">
        <v>374694</v>
      </c>
      <c r="K202" s="8">
        <v>378859</v>
      </c>
    </row>
    <row r="203" spans="1:23" x14ac:dyDescent="0.4">
      <c r="A203" s="7" t="s">
        <v>31</v>
      </c>
      <c r="B203" s="8">
        <v>6882</v>
      </c>
      <c r="C203" s="8">
        <v>9132</v>
      </c>
      <c r="D203" s="8">
        <v>104972</v>
      </c>
      <c r="E203" s="8">
        <v>28951</v>
      </c>
      <c r="F203" s="8">
        <v>42000</v>
      </c>
      <c r="G203" s="8">
        <v>27000</v>
      </c>
      <c r="H203" s="8">
        <v>152000</v>
      </c>
      <c r="I203" s="8">
        <v>25000</v>
      </c>
      <c r="J203" s="9" t="s">
        <v>19</v>
      </c>
      <c r="K203" s="9" t="s">
        <v>19</v>
      </c>
    </row>
    <row r="204" spans="1:23" x14ac:dyDescent="0.4">
      <c r="A204" s="7" t="s">
        <v>33</v>
      </c>
      <c r="B204" s="8">
        <v>6913</v>
      </c>
      <c r="C204" s="8">
        <v>14330</v>
      </c>
      <c r="D204" s="8">
        <v>22473</v>
      </c>
      <c r="E204" s="8">
        <v>34563</v>
      </c>
      <c r="F204" s="8">
        <v>43415</v>
      </c>
      <c r="G204" s="8">
        <v>40387</v>
      </c>
      <c r="H204" s="8">
        <v>50426</v>
      </c>
      <c r="I204" s="8">
        <v>389678</v>
      </c>
      <c r="J204" s="8">
        <v>429121</v>
      </c>
      <c r="K204" s="8">
        <v>458463</v>
      </c>
    </row>
    <row r="205" spans="1:23" x14ac:dyDescent="0.4">
      <c r="A205" s="7" t="s">
        <v>34</v>
      </c>
      <c r="B205" s="8">
        <v>183607</v>
      </c>
      <c r="C205" s="8">
        <v>252228</v>
      </c>
      <c r="D205" s="8">
        <v>426630</v>
      </c>
      <c r="E205" s="8">
        <v>421627</v>
      </c>
      <c r="F205" s="8">
        <v>478810</v>
      </c>
      <c r="G205" s="8">
        <v>685816</v>
      </c>
      <c r="H205" s="8">
        <v>1060375</v>
      </c>
      <c r="I205" s="8">
        <v>1315977</v>
      </c>
      <c r="J205" s="8">
        <v>1422009</v>
      </c>
      <c r="K205" s="8">
        <v>1413276</v>
      </c>
    </row>
    <row r="206" spans="1:23" x14ac:dyDescent="0.4">
      <c r="A206" s="7" t="s">
        <v>35</v>
      </c>
      <c r="B206" s="8">
        <v>70842</v>
      </c>
      <c r="C206" s="8">
        <v>52757</v>
      </c>
      <c r="D206" s="8">
        <v>47951</v>
      </c>
      <c r="E206" s="8">
        <v>255250</v>
      </c>
      <c r="F206" s="8">
        <v>627000</v>
      </c>
      <c r="G206" s="8">
        <v>790388</v>
      </c>
      <c r="H206" s="8">
        <v>765046</v>
      </c>
      <c r="I206" s="8">
        <v>703834</v>
      </c>
      <c r="J206" s="8">
        <v>592687</v>
      </c>
      <c r="K206" s="8">
        <v>1003556</v>
      </c>
    </row>
    <row r="207" spans="1:23" x14ac:dyDescent="0.4">
      <c r="A207" s="7" t="s">
        <v>36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</row>
    <row r="208" spans="1:23" x14ac:dyDescent="0.4">
      <c r="A208" s="7" t="s">
        <v>37</v>
      </c>
      <c r="B208" s="8">
        <v>28329</v>
      </c>
      <c r="C208" s="8">
        <v>35176</v>
      </c>
      <c r="D208" s="8">
        <v>49806</v>
      </c>
      <c r="E208" s="8">
        <v>67906</v>
      </c>
      <c r="F208" s="8">
        <v>94868</v>
      </c>
      <c r="G208" s="8">
        <v>137227</v>
      </c>
      <c r="H208" s="8">
        <v>162304</v>
      </c>
      <c r="I208" s="8">
        <v>208340</v>
      </c>
      <c r="J208" s="8">
        <v>678748</v>
      </c>
      <c r="K208" s="8">
        <v>937803</v>
      </c>
    </row>
    <row r="209" spans="1:11" x14ac:dyDescent="0.4">
      <c r="A209" s="7" t="s">
        <v>38</v>
      </c>
      <c r="B209" s="8">
        <v>282778</v>
      </c>
      <c r="C209" s="8">
        <v>340161</v>
      </c>
      <c r="D209" s="8">
        <v>524387</v>
      </c>
      <c r="E209" s="8">
        <v>744783</v>
      </c>
      <c r="F209" s="8">
        <v>1200678</v>
      </c>
      <c r="G209" s="8">
        <v>1613431</v>
      </c>
      <c r="H209" s="8">
        <v>1987725</v>
      </c>
      <c r="I209" s="8">
        <v>2228151</v>
      </c>
      <c r="J209" s="8">
        <v>2693444</v>
      </c>
      <c r="K209" s="8">
        <v>3354635</v>
      </c>
    </row>
    <row r="210" spans="1:11" x14ac:dyDescent="0.4">
      <c r="A210" s="7" t="s">
        <v>39</v>
      </c>
      <c r="B210" s="8">
        <v>17</v>
      </c>
      <c r="C210" s="8">
        <v>35</v>
      </c>
      <c r="D210" s="8">
        <v>35</v>
      </c>
      <c r="E210" s="8">
        <v>71</v>
      </c>
      <c r="F210" s="8">
        <v>72</v>
      </c>
      <c r="G210" s="8">
        <v>145</v>
      </c>
      <c r="H210" s="8">
        <v>146</v>
      </c>
      <c r="I210" s="8">
        <v>148</v>
      </c>
      <c r="J210" s="8">
        <v>149</v>
      </c>
      <c r="K210" s="8">
        <v>150</v>
      </c>
    </row>
    <row r="211" spans="1:11" x14ac:dyDescent="0.4">
      <c r="A211" s="7" t="s">
        <v>40</v>
      </c>
      <c r="B211" s="8">
        <v>268223</v>
      </c>
      <c r="C211" s="8">
        <v>321338</v>
      </c>
      <c r="D211" s="8">
        <v>397283</v>
      </c>
      <c r="E211" s="8">
        <v>508350</v>
      </c>
      <c r="F211" s="8">
        <v>636630</v>
      </c>
      <c r="G211" s="8">
        <v>823484</v>
      </c>
      <c r="H211" s="8">
        <v>872266</v>
      </c>
      <c r="I211" s="8">
        <v>916628</v>
      </c>
      <c r="J211" s="8">
        <v>973717</v>
      </c>
      <c r="K211" s="8">
        <v>1061173</v>
      </c>
    </row>
    <row r="212" spans="1:11" x14ac:dyDescent="0.4">
      <c r="A212" s="7" t="s">
        <v>41</v>
      </c>
      <c r="B212" s="8">
        <v>366164</v>
      </c>
      <c r="C212" s="8">
        <v>493181</v>
      </c>
      <c r="D212" s="8">
        <v>653842</v>
      </c>
      <c r="E212" s="8">
        <v>856687</v>
      </c>
      <c r="F212" s="8">
        <v>1076533</v>
      </c>
      <c r="G212" s="8">
        <v>1259414</v>
      </c>
      <c r="H212" s="8">
        <v>1184441</v>
      </c>
      <c r="I212" s="8">
        <v>1139082</v>
      </c>
      <c r="J212" s="8">
        <v>1226986</v>
      </c>
      <c r="K212" s="8">
        <v>673855</v>
      </c>
    </row>
    <row r="213" spans="1:11" x14ac:dyDescent="0.4">
      <c r="A213" s="7" t="s">
        <v>42</v>
      </c>
      <c r="B213" s="8">
        <v>2028</v>
      </c>
      <c r="C213" s="8">
        <v>2368</v>
      </c>
      <c r="D213" s="8">
        <v>2194</v>
      </c>
      <c r="E213" s="8">
        <v>-14808</v>
      </c>
      <c r="F213" s="8">
        <v>-45013</v>
      </c>
      <c r="G213" s="8">
        <v>-52143</v>
      </c>
      <c r="H213" s="8">
        <v>-38211</v>
      </c>
      <c r="I213" s="8">
        <v>-38987</v>
      </c>
      <c r="J213" s="8">
        <v>-50765</v>
      </c>
      <c r="K213" s="8">
        <v>-59185</v>
      </c>
    </row>
    <row r="214" spans="1:11" x14ac:dyDescent="0.4">
      <c r="A214" s="7" t="s">
        <v>44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</row>
    <row r="215" spans="1:11" x14ac:dyDescent="0.4">
      <c r="A215" s="7" t="s">
        <v>45</v>
      </c>
      <c r="B215" s="8">
        <v>636432</v>
      </c>
      <c r="C215" s="8">
        <v>816922</v>
      </c>
      <c r="D215" s="8">
        <v>1053354</v>
      </c>
      <c r="E215" s="8">
        <v>1350300</v>
      </c>
      <c r="F215" s="8">
        <v>1668222</v>
      </c>
      <c r="G215" s="8">
        <v>2030900</v>
      </c>
      <c r="H215" s="8">
        <v>2018642</v>
      </c>
      <c r="I215" s="8">
        <v>2016871</v>
      </c>
      <c r="J215" s="8">
        <v>2150087</v>
      </c>
      <c r="K215" s="8">
        <v>1675993</v>
      </c>
    </row>
    <row r="216" spans="1:11" x14ac:dyDescent="0.4">
      <c r="A216" s="7" t="s">
        <v>46</v>
      </c>
      <c r="B216" s="8">
        <v>919210</v>
      </c>
      <c r="C216" s="8">
        <v>1157083</v>
      </c>
      <c r="D216" s="8">
        <v>1577741</v>
      </c>
      <c r="E216" s="8">
        <v>2095083</v>
      </c>
      <c r="F216" s="8">
        <v>2868900</v>
      </c>
      <c r="G216" s="8">
        <v>3644331</v>
      </c>
      <c r="H216" s="8">
        <v>4006367</v>
      </c>
      <c r="I216" s="8">
        <v>4245022</v>
      </c>
      <c r="J216" s="8">
        <v>4843531</v>
      </c>
      <c r="K216" s="8">
        <v>5030628</v>
      </c>
    </row>
    <row r="219" spans="1:11" ht="20.100000000000001" x14ac:dyDescent="0.7">
      <c r="A219" s="40" t="s">
        <v>126</v>
      </c>
    </row>
    <row r="221" spans="1:11" x14ac:dyDescent="0.4">
      <c r="A221" s="3" t="s">
        <v>2</v>
      </c>
    </row>
    <row r="224" spans="1:11" x14ac:dyDescent="0.4">
      <c r="A224" s="41" t="s">
        <v>47</v>
      </c>
    </row>
    <row r="225" spans="1:23" x14ac:dyDescent="0.4">
      <c r="A225" s="42" t="s">
        <v>4</v>
      </c>
      <c r="B225" s="43" t="s">
        <v>115</v>
      </c>
      <c r="C225" s="43" t="s">
        <v>114</v>
      </c>
      <c r="D225" s="43" t="s">
        <v>113</v>
      </c>
      <c r="E225" s="43" t="s">
        <v>112</v>
      </c>
      <c r="F225" s="43" t="s">
        <v>111</v>
      </c>
      <c r="G225" s="43" t="s">
        <v>110</v>
      </c>
      <c r="H225" s="43" t="s">
        <v>109</v>
      </c>
      <c r="I225" s="43" t="s">
        <v>108</v>
      </c>
      <c r="J225" s="43" t="s">
        <v>107</v>
      </c>
      <c r="K225" s="43" t="s">
        <v>106</v>
      </c>
      <c r="N225" s="34">
        <v>2011</v>
      </c>
      <c r="O225" s="34">
        <v>2012</v>
      </c>
      <c r="P225" s="34">
        <v>2013</v>
      </c>
      <c r="Q225" s="34">
        <v>2014</v>
      </c>
      <c r="R225" s="34">
        <v>2015</v>
      </c>
      <c r="S225" s="34">
        <v>2016</v>
      </c>
      <c r="T225" s="34">
        <v>2017</v>
      </c>
      <c r="U225" s="34">
        <v>2018</v>
      </c>
      <c r="V225" s="34">
        <v>2019</v>
      </c>
      <c r="W225" s="34">
        <v>2020</v>
      </c>
    </row>
    <row r="226" spans="1:23" x14ac:dyDescent="0.4">
      <c r="A226" s="42" t="s">
        <v>5</v>
      </c>
      <c r="B226" s="43" t="s">
        <v>6</v>
      </c>
      <c r="C226" s="43" t="s">
        <v>6</v>
      </c>
      <c r="D226" s="43" t="s">
        <v>6</v>
      </c>
      <c r="E226" s="43" t="s">
        <v>6</v>
      </c>
      <c r="F226" s="43" t="s">
        <v>6</v>
      </c>
      <c r="G226" s="43" t="s">
        <v>6</v>
      </c>
      <c r="H226" s="43" t="s">
        <v>6</v>
      </c>
      <c r="I226" s="43" t="s">
        <v>6</v>
      </c>
      <c r="J226" s="43" t="s">
        <v>6</v>
      </c>
      <c r="K226" s="43" t="s">
        <v>6</v>
      </c>
    </row>
    <row r="227" spans="1:23" x14ac:dyDescent="0.4">
      <c r="A227" s="42" t="s">
        <v>7</v>
      </c>
      <c r="B227" s="43" t="s">
        <v>8</v>
      </c>
      <c r="C227" s="43" t="s">
        <v>8</v>
      </c>
      <c r="D227" s="43" t="s">
        <v>8</v>
      </c>
      <c r="E227" s="43" t="s">
        <v>8</v>
      </c>
      <c r="F227" s="43" t="s">
        <v>8</v>
      </c>
      <c r="G227" s="43" t="s">
        <v>8</v>
      </c>
      <c r="H227" s="43" t="s">
        <v>8</v>
      </c>
      <c r="I227" s="43" t="s">
        <v>8</v>
      </c>
      <c r="J227" s="43" t="s">
        <v>8</v>
      </c>
      <c r="K227" s="43" t="s">
        <v>8</v>
      </c>
    </row>
    <row r="228" spans="1:23" x14ac:dyDescent="0.4">
      <c r="A228" s="42" t="s">
        <v>9</v>
      </c>
      <c r="B228" s="43" t="s">
        <v>10</v>
      </c>
      <c r="C228" s="43" t="s">
        <v>10</v>
      </c>
      <c r="D228" s="43" t="s">
        <v>10</v>
      </c>
      <c r="E228" s="43" t="s">
        <v>10</v>
      </c>
      <c r="F228" s="43" t="s">
        <v>10</v>
      </c>
      <c r="G228" s="43" t="s">
        <v>10</v>
      </c>
      <c r="H228" s="43" t="s">
        <v>10</v>
      </c>
      <c r="I228" s="43" t="s">
        <v>10</v>
      </c>
      <c r="J228" s="43" t="s">
        <v>10</v>
      </c>
      <c r="K228" s="43" t="s">
        <v>10</v>
      </c>
    </row>
    <row r="229" spans="1:23" x14ac:dyDescent="0.4">
      <c r="A229" s="42" t="s">
        <v>11</v>
      </c>
      <c r="B229" s="43" t="s">
        <v>12</v>
      </c>
      <c r="C229" s="43" t="s">
        <v>12</v>
      </c>
      <c r="D229" s="43" t="s">
        <v>12</v>
      </c>
      <c r="E229" s="43" t="s">
        <v>12</v>
      </c>
      <c r="F229" s="43" t="s">
        <v>12</v>
      </c>
      <c r="G229" s="43" t="s">
        <v>12</v>
      </c>
      <c r="H229" s="43" t="s">
        <v>12</v>
      </c>
      <c r="I229" s="43" t="s">
        <v>12</v>
      </c>
      <c r="J229" s="43" t="s">
        <v>12</v>
      </c>
      <c r="K229" s="43" t="s">
        <v>12</v>
      </c>
    </row>
    <row r="230" spans="1:23" x14ac:dyDescent="0.4">
      <c r="A230" s="7" t="s">
        <v>119</v>
      </c>
      <c r="B230" s="8">
        <v>1436115</v>
      </c>
      <c r="C230" s="8">
        <v>1790140</v>
      </c>
      <c r="D230" s="8">
        <v>2277073</v>
      </c>
      <c r="E230" s="8">
        <v>2997932</v>
      </c>
      <c r="F230" s="8">
        <v>3825691</v>
      </c>
      <c r="G230" s="9" t="s">
        <v>19</v>
      </c>
      <c r="H230" s="9" t="s">
        <v>19</v>
      </c>
      <c r="I230" s="9" t="s">
        <v>19</v>
      </c>
      <c r="J230" s="9" t="s">
        <v>19</v>
      </c>
      <c r="K230" s="9" t="s">
        <v>19</v>
      </c>
    </row>
    <row r="231" spans="1:23" x14ac:dyDescent="0.4">
      <c r="A231" s="7" t="s">
        <v>120</v>
      </c>
      <c r="B231" s="8">
        <v>36569</v>
      </c>
      <c r="C231" s="8">
        <v>44781</v>
      </c>
      <c r="D231" s="8">
        <v>54978</v>
      </c>
      <c r="E231" s="8">
        <v>86438</v>
      </c>
      <c r="F231" s="8">
        <v>137622</v>
      </c>
      <c r="G231" s="9" t="s">
        <v>19</v>
      </c>
      <c r="H231" s="9" t="s">
        <v>19</v>
      </c>
      <c r="I231" s="9" t="s">
        <v>19</v>
      </c>
      <c r="J231" s="9" t="s">
        <v>19</v>
      </c>
      <c r="K231" s="9" t="s">
        <v>19</v>
      </c>
    </row>
    <row r="232" spans="1:23" x14ac:dyDescent="0.4">
      <c r="A232" s="7" t="s">
        <v>48</v>
      </c>
      <c r="B232" s="8">
        <v>1472684</v>
      </c>
      <c r="C232" s="8">
        <v>1834921</v>
      </c>
      <c r="D232" s="8">
        <v>2332051</v>
      </c>
      <c r="E232" s="8">
        <v>3084370</v>
      </c>
      <c r="F232" s="8">
        <v>3963313</v>
      </c>
      <c r="G232" s="8">
        <v>4825335</v>
      </c>
      <c r="H232" s="8">
        <v>4976553</v>
      </c>
      <c r="I232" s="8">
        <v>5193185</v>
      </c>
      <c r="J232" s="8">
        <v>5267132</v>
      </c>
      <c r="K232" s="8">
        <v>4474667</v>
      </c>
      <c r="M232" s="48" t="s">
        <v>146</v>
      </c>
      <c r="O232" s="35">
        <f>(C232-B232)/B232</f>
        <v>0.24597062234668129</v>
      </c>
      <c r="P232" s="35">
        <f t="shared" ref="P232:W232" si="46">(D232-C232)/C232</f>
        <v>0.27092719523074837</v>
      </c>
      <c r="Q232" s="35">
        <f t="shared" si="46"/>
        <v>0.32259972016049393</v>
      </c>
      <c r="R232" s="35">
        <f t="shared" si="46"/>
        <v>0.28496678414068349</v>
      </c>
      <c r="S232" s="35">
        <f t="shared" si="46"/>
        <v>0.21750035891689604</v>
      </c>
      <c r="T232" s="35">
        <f t="shared" si="46"/>
        <v>3.1338342311984554E-2</v>
      </c>
      <c r="U232" s="35">
        <f t="shared" si="46"/>
        <v>4.3530532077122458E-2</v>
      </c>
      <c r="V232" s="35">
        <f t="shared" si="46"/>
        <v>1.4239238540510303E-2</v>
      </c>
      <c r="W232" s="35">
        <f t="shared" si="46"/>
        <v>-0.15045474463142369</v>
      </c>
    </row>
    <row r="233" spans="1:23" x14ac:dyDescent="0.4">
      <c r="A233" s="7" t="s">
        <v>49</v>
      </c>
      <c r="B233" s="8">
        <v>759848</v>
      </c>
      <c r="C233" s="8">
        <v>955624</v>
      </c>
      <c r="D233" s="8">
        <v>1195381</v>
      </c>
      <c r="E233" s="8">
        <v>1572164</v>
      </c>
      <c r="F233" s="8">
        <v>2057766</v>
      </c>
      <c r="G233" s="8">
        <v>2584724</v>
      </c>
      <c r="H233" s="8">
        <v>2737830</v>
      </c>
      <c r="I233" s="8">
        <v>2852714</v>
      </c>
      <c r="J233" s="8">
        <v>2796599</v>
      </c>
      <c r="K233" s="8">
        <v>2314572</v>
      </c>
      <c r="M233" s="48" t="s">
        <v>147</v>
      </c>
    </row>
    <row r="234" spans="1:23" x14ac:dyDescent="0.4">
      <c r="A234" s="7" t="s">
        <v>50</v>
      </c>
      <c r="B234" s="8">
        <v>712836</v>
      </c>
      <c r="C234" s="8">
        <v>879297</v>
      </c>
      <c r="D234" s="8">
        <v>1136670</v>
      </c>
      <c r="E234" s="8">
        <v>1512206</v>
      </c>
      <c r="F234" s="8">
        <v>1905547</v>
      </c>
      <c r="G234" s="8">
        <v>2240611</v>
      </c>
      <c r="H234" s="8">
        <v>2238723</v>
      </c>
      <c r="I234" s="8">
        <v>2340471</v>
      </c>
      <c r="J234" s="8">
        <v>2470533</v>
      </c>
      <c r="K234" s="8">
        <v>2160095</v>
      </c>
    </row>
    <row r="235" spans="1:23" x14ac:dyDescent="0.4">
      <c r="A235" s="7" t="s">
        <v>51</v>
      </c>
      <c r="B235" s="8">
        <v>550069</v>
      </c>
      <c r="C235" s="8">
        <v>670602</v>
      </c>
      <c r="D235" s="8">
        <v>871572</v>
      </c>
      <c r="E235" s="8">
        <v>1158251</v>
      </c>
      <c r="F235" s="8">
        <v>1497000</v>
      </c>
      <c r="G235" s="8">
        <v>1823140</v>
      </c>
      <c r="H235" s="8">
        <v>2086831</v>
      </c>
      <c r="I235" s="8">
        <v>2182339</v>
      </c>
      <c r="J235" s="8">
        <v>2233763</v>
      </c>
      <c r="K235" s="8">
        <v>2171934</v>
      </c>
    </row>
    <row r="236" spans="1:23" x14ac:dyDescent="0.4">
      <c r="A236" s="7" t="s">
        <v>127</v>
      </c>
      <c r="B236" s="9" t="s">
        <v>19</v>
      </c>
      <c r="C236" s="9" t="s">
        <v>19</v>
      </c>
      <c r="D236" s="9" t="s">
        <v>19</v>
      </c>
      <c r="E236" s="9" t="s">
        <v>19</v>
      </c>
      <c r="F236" s="9" t="s">
        <v>19</v>
      </c>
      <c r="G236" s="9" t="s">
        <v>19</v>
      </c>
      <c r="H236" s="8">
        <v>124049</v>
      </c>
      <c r="I236" s="8">
        <v>183149</v>
      </c>
      <c r="J236" s="9" t="s">
        <v>19</v>
      </c>
      <c r="K236" s="8">
        <v>601599</v>
      </c>
    </row>
    <row r="237" spans="1:23" x14ac:dyDescent="0.4">
      <c r="A237" s="7" t="s">
        <v>52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</row>
    <row r="238" spans="1:23" x14ac:dyDescent="0.4">
      <c r="A238" s="7" t="s">
        <v>53</v>
      </c>
      <c r="B238" s="8">
        <v>550069</v>
      </c>
      <c r="C238" s="8">
        <v>670602</v>
      </c>
      <c r="D238" s="8">
        <v>871572</v>
      </c>
      <c r="E238" s="8">
        <v>1158251</v>
      </c>
      <c r="F238" s="8">
        <v>1497000</v>
      </c>
      <c r="G238" s="8">
        <v>1823140</v>
      </c>
      <c r="H238" s="8">
        <v>2210880</v>
      </c>
      <c r="I238" s="8">
        <v>2365488</v>
      </c>
      <c r="J238" s="8">
        <v>2233763</v>
      </c>
      <c r="K238" s="8">
        <v>2773533</v>
      </c>
    </row>
    <row r="239" spans="1:23" x14ac:dyDescent="0.4">
      <c r="A239" s="7" t="s">
        <v>121</v>
      </c>
      <c r="B239" s="8">
        <v>162767</v>
      </c>
      <c r="C239" s="8">
        <v>208695</v>
      </c>
      <c r="D239" s="8">
        <v>265098</v>
      </c>
      <c r="E239" s="8">
        <v>353955</v>
      </c>
      <c r="F239" s="8">
        <v>408547</v>
      </c>
      <c r="G239" s="8">
        <v>417471</v>
      </c>
      <c r="H239" s="8">
        <v>27843</v>
      </c>
      <c r="I239" s="8">
        <v>-25017</v>
      </c>
      <c r="J239" s="8">
        <v>236770</v>
      </c>
      <c r="K239" s="8">
        <v>-613438</v>
      </c>
    </row>
    <row r="240" spans="1:23" x14ac:dyDescent="0.4">
      <c r="A240" s="7" t="s">
        <v>54</v>
      </c>
      <c r="B240" s="8">
        <v>-3841</v>
      </c>
      <c r="C240" s="8">
        <v>-5183</v>
      </c>
      <c r="D240" s="8">
        <v>-2933</v>
      </c>
      <c r="E240" s="8">
        <v>-5335</v>
      </c>
      <c r="F240" s="8">
        <v>-14628</v>
      </c>
      <c r="G240" s="8">
        <v>-26434</v>
      </c>
      <c r="H240" s="8">
        <v>-34538</v>
      </c>
      <c r="I240" s="8">
        <v>-33568</v>
      </c>
      <c r="J240" s="8">
        <v>-21240</v>
      </c>
      <c r="K240" s="8">
        <v>-47259</v>
      </c>
    </row>
    <row r="241" spans="1:11" x14ac:dyDescent="0.4">
      <c r="A241" s="7" t="s">
        <v>55</v>
      </c>
      <c r="B241" s="8">
        <v>-2064</v>
      </c>
      <c r="C241" s="8">
        <v>-73</v>
      </c>
      <c r="D241" s="8">
        <v>-1172</v>
      </c>
      <c r="E241" s="8">
        <v>-6410</v>
      </c>
      <c r="F241" s="8">
        <v>-7234</v>
      </c>
      <c r="G241" s="8">
        <v>-2755</v>
      </c>
      <c r="H241" s="8">
        <v>-3614</v>
      </c>
      <c r="I241" s="8">
        <v>-9203</v>
      </c>
      <c r="J241" s="8">
        <v>-5688</v>
      </c>
      <c r="K241" s="8">
        <v>168153</v>
      </c>
    </row>
    <row r="242" spans="1:11" x14ac:dyDescent="0.4">
      <c r="A242" s="7" t="s">
        <v>56</v>
      </c>
      <c r="B242" s="8">
        <v>-5905</v>
      </c>
      <c r="C242" s="8">
        <v>-5256</v>
      </c>
      <c r="D242" s="8">
        <v>-4105</v>
      </c>
      <c r="E242" s="8">
        <v>-11745</v>
      </c>
      <c r="F242" s="8">
        <v>-21862</v>
      </c>
      <c r="G242" s="8">
        <v>-29189</v>
      </c>
      <c r="H242" s="8">
        <v>-38152</v>
      </c>
      <c r="I242" s="8">
        <v>-42771</v>
      </c>
      <c r="J242" s="8">
        <v>-26928</v>
      </c>
      <c r="K242" s="8">
        <v>120894</v>
      </c>
    </row>
    <row r="243" spans="1:11" x14ac:dyDescent="0.4">
      <c r="A243" s="7" t="s">
        <v>124</v>
      </c>
      <c r="B243" s="8">
        <v>156862</v>
      </c>
      <c r="C243" s="8">
        <v>203439</v>
      </c>
      <c r="D243" s="8">
        <v>260993</v>
      </c>
      <c r="E243" s="8">
        <v>342210</v>
      </c>
      <c r="F243" s="8">
        <v>386685</v>
      </c>
      <c r="G243" s="8">
        <v>388282</v>
      </c>
      <c r="H243" s="8">
        <v>-10309</v>
      </c>
      <c r="I243" s="8">
        <v>-67788</v>
      </c>
      <c r="J243" s="8">
        <v>209842</v>
      </c>
      <c r="K243" s="8">
        <v>-492544</v>
      </c>
    </row>
    <row r="244" spans="1:11" x14ac:dyDescent="0.4">
      <c r="A244" s="7" t="s">
        <v>57</v>
      </c>
      <c r="B244" s="8">
        <v>59943</v>
      </c>
      <c r="C244" s="8">
        <v>74661</v>
      </c>
      <c r="D244" s="8">
        <v>98663</v>
      </c>
      <c r="E244" s="8">
        <v>134168</v>
      </c>
      <c r="F244" s="8">
        <v>154112</v>
      </c>
      <c r="G244" s="8">
        <v>131303</v>
      </c>
      <c r="H244" s="8">
        <v>37951</v>
      </c>
      <c r="I244" s="8">
        <v>-20552</v>
      </c>
      <c r="J244" s="8">
        <v>70024</v>
      </c>
      <c r="K244" s="8">
        <v>49387</v>
      </c>
    </row>
    <row r="245" spans="1:11" x14ac:dyDescent="0.4">
      <c r="A245" s="7" t="s">
        <v>60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</row>
    <row r="246" spans="1:11" x14ac:dyDescent="0.4">
      <c r="A246" s="7" t="s">
        <v>61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</row>
    <row r="247" spans="1:11" x14ac:dyDescent="0.4">
      <c r="A247" s="7" t="s">
        <v>62</v>
      </c>
      <c r="B247" s="8">
        <v>96919</v>
      </c>
      <c r="C247" s="8">
        <v>128778</v>
      </c>
      <c r="D247" s="8">
        <v>162330</v>
      </c>
      <c r="E247" s="8">
        <v>208042</v>
      </c>
      <c r="F247" s="8">
        <v>232573</v>
      </c>
      <c r="G247" s="8">
        <v>256979</v>
      </c>
      <c r="H247" s="8">
        <v>-48260</v>
      </c>
      <c r="I247" s="8">
        <v>-46302</v>
      </c>
      <c r="J247" s="8">
        <v>92139</v>
      </c>
      <c r="K247" s="8">
        <v>-549177</v>
      </c>
    </row>
    <row r="248" spans="1:11" x14ac:dyDescent="0.4">
      <c r="A248" s="7" t="s">
        <v>63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-59000</v>
      </c>
      <c r="H248" s="8">
        <v>0</v>
      </c>
      <c r="I248" s="8">
        <v>0</v>
      </c>
      <c r="J248" s="8">
        <v>0</v>
      </c>
      <c r="K248" s="8">
        <v>0</v>
      </c>
    </row>
    <row r="249" spans="1:11" x14ac:dyDescent="0.4">
      <c r="A249" s="7" t="s">
        <v>64</v>
      </c>
      <c r="B249" s="8">
        <v>96919</v>
      </c>
      <c r="C249" s="8">
        <v>128778</v>
      </c>
      <c r="D249" s="8">
        <v>162330</v>
      </c>
      <c r="E249" s="8">
        <v>208042</v>
      </c>
      <c r="F249" s="8">
        <v>232573</v>
      </c>
      <c r="G249" s="8">
        <v>197979</v>
      </c>
      <c r="H249" s="8">
        <v>-48260</v>
      </c>
      <c r="I249" s="8">
        <v>-46302</v>
      </c>
      <c r="J249" s="8">
        <v>92139</v>
      </c>
      <c r="K249" s="8">
        <v>-549177</v>
      </c>
    </row>
    <row r="250" spans="1:11" x14ac:dyDescent="0.4">
      <c r="A250" s="7" t="s">
        <v>65</v>
      </c>
      <c r="B250" s="8">
        <v>412560</v>
      </c>
      <c r="C250" s="8">
        <v>417372</v>
      </c>
      <c r="D250" s="8">
        <v>421392</v>
      </c>
      <c r="E250" s="8">
        <v>426454</v>
      </c>
      <c r="F250" s="8">
        <v>430996</v>
      </c>
      <c r="G250" s="8">
        <v>217707</v>
      </c>
      <c r="H250" s="8">
        <v>219254</v>
      </c>
      <c r="I250" s="8">
        <v>221001</v>
      </c>
      <c r="J250" s="8">
        <v>450964</v>
      </c>
      <c r="K250" s="8">
        <v>454089</v>
      </c>
    </row>
    <row r="251" spans="1:11" x14ac:dyDescent="0.4">
      <c r="A251" s="7" t="s">
        <v>66</v>
      </c>
      <c r="B251" s="44">
        <v>0.24</v>
      </c>
      <c r="C251" s="44">
        <v>0.31</v>
      </c>
      <c r="D251" s="44">
        <v>0.39</v>
      </c>
      <c r="E251" s="44">
        <v>0.49</v>
      </c>
      <c r="F251" s="44">
        <v>0.54</v>
      </c>
      <c r="G251" s="44">
        <v>0.45</v>
      </c>
      <c r="H251" s="44">
        <v>-0.22</v>
      </c>
      <c r="I251" s="45">
        <v>-0.2</v>
      </c>
      <c r="J251" s="45">
        <v>0.2</v>
      </c>
      <c r="K251" s="44">
        <v>-1.21</v>
      </c>
    </row>
    <row r="252" spans="1:11" x14ac:dyDescent="0.4">
      <c r="A252" s="7" t="s">
        <v>67</v>
      </c>
      <c r="B252" s="44">
        <v>0.24</v>
      </c>
      <c r="C252" s="44">
        <v>0.31</v>
      </c>
      <c r="D252" s="44">
        <v>0.39</v>
      </c>
      <c r="E252" s="44">
        <v>0.49</v>
      </c>
      <c r="F252" s="44">
        <v>0.54</v>
      </c>
      <c r="G252" s="44">
        <v>0.45</v>
      </c>
      <c r="H252" s="44">
        <v>-0.22</v>
      </c>
      <c r="I252" s="45">
        <v>-0.2</v>
      </c>
      <c r="J252" s="45">
        <v>0.2</v>
      </c>
      <c r="K252" s="44">
        <v>-1.21</v>
      </c>
    </row>
    <row r="253" spans="1:11" x14ac:dyDescent="0.4">
      <c r="A253" s="7" t="s">
        <v>68</v>
      </c>
      <c r="B253" s="8">
        <v>420208</v>
      </c>
      <c r="C253" s="8">
        <v>425520</v>
      </c>
      <c r="D253" s="8">
        <v>431916</v>
      </c>
      <c r="E253" s="8">
        <v>438760</v>
      </c>
      <c r="F253" s="8">
        <v>441736</v>
      </c>
      <c r="G253" s="8">
        <v>221944</v>
      </c>
      <c r="H253" s="8">
        <v>219254</v>
      </c>
      <c r="I253" s="8">
        <v>221001</v>
      </c>
      <c r="J253" s="8">
        <v>454274</v>
      </c>
      <c r="K253" s="8">
        <v>454089</v>
      </c>
    </row>
    <row r="254" spans="1:11" x14ac:dyDescent="0.4">
      <c r="A254" s="7" t="s">
        <v>69</v>
      </c>
      <c r="B254" s="44">
        <v>0.23</v>
      </c>
      <c r="C254" s="45">
        <v>0.3</v>
      </c>
      <c r="D254" s="44">
        <v>0.38</v>
      </c>
      <c r="E254" s="44">
        <v>0.48</v>
      </c>
      <c r="F254" s="44">
        <v>0.53</v>
      </c>
      <c r="G254" s="44">
        <v>0.45</v>
      </c>
      <c r="H254" s="44">
        <v>-0.22</v>
      </c>
      <c r="I254" s="45">
        <v>-0.2</v>
      </c>
      <c r="J254" s="45">
        <v>0.2</v>
      </c>
      <c r="K254" s="44">
        <v>-1.21</v>
      </c>
    </row>
    <row r="255" spans="1:11" x14ac:dyDescent="0.4">
      <c r="A255" s="7" t="s">
        <v>70</v>
      </c>
      <c r="B255" s="44">
        <v>0.23</v>
      </c>
      <c r="C255" s="45">
        <v>0.3</v>
      </c>
      <c r="D255" s="44">
        <v>0.38</v>
      </c>
      <c r="E255" s="44">
        <v>0.48</v>
      </c>
      <c r="F255" s="44">
        <v>0.53</v>
      </c>
      <c r="G255" s="44">
        <v>0.45</v>
      </c>
      <c r="H255" s="44">
        <v>-0.22</v>
      </c>
      <c r="I255" s="45">
        <v>-0.2</v>
      </c>
      <c r="J255" s="45">
        <v>0.2</v>
      </c>
      <c r="K255" s="44">
        <v>-1.21</v>
      </c>
    </row>
    <row r="256" spans="1:11" x14ac:dyDescent="0.4">
      <c r="A256" s="7" t="s">
        <v>71</v>
      </c>
      <c r="B256" s="46">
        <v>413969.00799999997</v>
      </c>
      <c r="C256" s="46">
        <v>419044.424</v>
      </c>
      <c r="D256" s="46">
        <v>423257.41600000003</v>
      </c>
      <c r="E256" s="46">
        <v>427791.97600000002</v>
      </c>
      <c r="F256" s="46">
        <v>432192.93599999999</v>
      </c>
      <c r="G256" s="46">
        <v>438438.95899999997</v>
      </c>
      <c r="H256" s="46">
        <v>442082.50199999998</v>
      </c>
      <c r="I256" s="46">
        <v>448582.28200000001</v>
      </c>
      <c r="J256" s="44">
        <v>451767.41</v>
      </c>
      <c r="K256" s="46">
        <v>455007.353</v>
      </c>
    </row>
    <row r="259" spans="1:23" ht="20.100000000000001" x14ac:dyDescent="0.7">
      <c r="A259" s="40" t="s">
        <v>128</v>
      </c>
    </row>
    <row r="261" spans="1:23" x14ac:dyDescent="0.4">
      <c r="A261" s="3" t="s">
        <v>2</v>
      </c>
    </row>
    <row r="264" spans="1:23" x14ac:dyDescent="0.4">
      <c r="A264" s="41" t="s">
        <v>3</v>
      </c>
    </row>
    <row r="265" spans="1:23" x14ac:dyDescent="0.4">
      <c r="A265" s="42" t="s">
        <v>4</v>
      </c>
      <c r="B265" s="43" t="s">
        <v>115</v>
      </c>
      <c r="C265" s="43" t="s">
        <v>114</v>
      </c>
      <c r="D265" s="43" t="s">
        <v>113</v>
      </c>
      <c r="E265" s="43" t="s">
        <v>112</v>
      </c>
      <c r="F265" s="43" t="s">
        <v>111</v>
      </c>
      <c r="G265" s="43" t="s">
        <v>110</v>
      </c>
      <c r="H265" s="43" t="s">
        <v>109</v>
      </c>
      <c r="I265" s="43" t="s">
        <v>108</v>
      </c>
      <c r="J265" s="43" t="s">
        <v>107</v>
      </c>
      <c r="K265" s="43" t="s">
        <v>106</v>
      </c>
      <c r="N265" s="34">
        <v>2011</v>
      </c>
      <c r="O265" s="34">
        <v>2012</v>
      </c>
      <c r="P265" s="34">
        <v>2013</v>
      </c>
      <c r="Q265" s="34">
        <v>2014</v>
      </c>
      <c r="R265" s="34">
        <v>2015</v>
      </c>
      <c r="S265" s="34">
        <v>2016</v>
      </c>
      <c r="T265" s="34">
        <v>2017</v>
      </c>
      <c r="U265" s="34">
        <v>2018</v>
      </c>
      <c r="V265" s="34">
        <v>2019</v>
      </c>
      <c r="W265" s="34">
        <v>2020</v>
      </c>
    </row>
    <row r="266" spans="1:23" x14ac:dyDescent="0.4">
      <c r="A266" s="42" t="s">
        <v>5</v>
      </c>
      <c r="B266" s="43" t="s">
        <v>6</v>
      </c>
      <c r="C266" s="43" t="s">
        <v>6</v>
      </c>
      <c r="D266" s="43" t="s">
        <v>6</v>
      </c>
      <c r="E266" s="43" t="s">
        <v>6</v>
      </c>
      <c r="F266" s="43" t="s">
        <v>6</v>
      </c>
      <c r="G266" s="43" t="s">
        <v>6</v>
      </c>
      <c r="H266" s="43" t="s">
        <v>6</v>
      </c>
      <c r="I266" s="43" t="s">
        <v>6</v>
      </c>
      <c r="J266" s="43" t="s">
        <v>6</v>
      </c>
      <c r="K266" s="43" t="s">
        <v>6</v>
      </c>
    </row>
    <row r="267" spans="1:23" x14ac:dyDescent="0.4">
      <c r="A267" s="42" t="s">
        <v>7</v>
      </c>
      <c r="B267" s="43" t="s">
        <v>8</v>
      </c>
      <c r="C267" s="43" t="s">
        <v>8</v>
      </c>
      <c r="D267" s="43" t="s">
        <v>8</v>
      </c>
      <c r="E267" s="43" t="s">
        <v>8</v>
      </c>
      <c r="F267" s="43" t="s">
        <v>8</v>
      </c>
      <c r="G267" s="43" t="s">
        <v>8</v>
      </c>
      <c r="H267" s="43" t="s">
        <v>8</v>
      </c>
      <c r="I267" s="43" t="s">
        <v>8</v>
      </c>
      <c r="J267" s="43" t="s">
        <v>8</v>
      </c>
      <c r="K267" s="43" t="s">
        <v>8</v>
      </c>
    </row>
    <row r="268" spans="1:23" x14ac:dyDescent="0.4">
      <c r="A268" s="42" t="s">
        <v>9</v>
      </c>
      <c r="B268" s="43" t="s">
        <v>10</v>
      </c>
      <c r="C268" s="43" t="s">
        <v>10</v>
      </c>
      <c r="D268" s="43" t="s">
        <v>10</v>
      </c>
      <c r="E268" s="43" t="s">
        <v>10</v>
      </c>
      <c r="F268" s="43" t="s">
        <v>10</v>
      </c>
      <c r="G268" s="43" t="s">
        <v>10</v>
      </c>
      <c r="H268" s="43" t="s">
        <v>10</v>
      </c>
      <c r="I268" s="43" t="s">
        <v>10</v>
      </c>
      <c r="J268" s="43" t="s">
        <v>10</v>
      </c>
      <c r="K268" s="43" t="s">
        <v>10</v>
      </c>
    </row>
    <row r="269" spans="1:23" x14ac:dyDescent="0.4">
      <c r="A269" s="42" t="s">
        <v>11</v>
      </c>
      <c r="B269" s="43" t="s">
        <v>12</v>
      </c>
      <c r="C269" s="43" t="s">
        <v>12</v>
      </c>
      <c r="D269" s="43" t="s">
        <v>12</v>
      </c>
      <c r="E269" s="43" t="s">
        <v>12</v>
      </c>
      <c r="F269" s="43" t="s">
        <v>12</v>
      </c>
      <c r="G269" s="43" t="s">
        <v>12</v>
      </c>
      <c r="H269" s="43" t="s">
        <v>12</v>
      </c>
      <c r="I269" s="43" t="s">
        <v>12</v>
      </c>
      <c r="J269" s="43" t="s">
        <v>12</v>
      </c>
      <c r="K269" s="43" t="s">
        <v>12</v>
      </c>
    </row>
    <row r="270" spans="1:23" x14ac:dyDescent="0.4">
      <c r="A270" s="7" t="s">
        <v>13</v>
      </c>
      <c r="B270" s="8">
        <v>1171868</v>
      </c>
      <c r="C270" s="8">
        <v>2201143</v>
      </c>
      <c r="D270" s="8">
        <v>2184879</v>
      </c>
      <c r="E270" s="8">
        <v>2045695</v>
      </c>
      <c r="F270" s="8">
        <v>1486773</v>
      </c>
      <c r="G270" s="8">
        <v>1594384</v>
      </c>
      <c r="H270" s="8">
        <v>1915609</v>
      </c>
      <c r="I270" s="8">
        <v>3010718</v>
      </c>
      <c r="J270" s="8">
        <v>2492540</v>
      </c>
      <c r="K270" s="8">
        <v>4901796</v>
      </c>
      <c r="M270" s="47" t="s">
        <v>137</v>
      </c>
      <c r="N270" s="35">
        <f>B329/B287</f>
        <v>8.884006471693813E-2</v>
      </c>
      <c r="O270" s="35">
        <f t="shared" ref="O270:W270" si="47">C329/C287</f>
        <v>7.8963207664198995E-2</v>
      </c>
      <c r="P270" s="35">
        <f t="shared" si="47"/>
        <v>0.10362961921577481</v>
      </c>
      <c r="Q270" s="35">
        <f t="shared" si="47"/>
        <v>7.1112198007490135E-2</v>
      </c>
      <c r="R270" s="35">
        <f t="shared" si="47"/>
        <v>7.9367429735018966E-2</v>
      </c>
      <c r="S270" s="35">
        <f t="shared" si="47"/>
        <v>9.5413821808087246E-2</v>
      </c>
      <c r="T270" s="35">
        <f t="shared" si="47"/>
        <v>0.14226689105759785</v>
      </c>
      <c r="U270" s="35">
        <f t="shared" si="47"/>
        <v>0.15404814655490889</v>
      </c>
      <c r="V270" s="35">
        <f t="shared" si="47"/>
        <v>0.12838492945371854</v>
      </c>
      <c r="W270" s="35">
        <f t="shared" si="47"/>
        <v>3.5481896641607322E-2</v>
      </c>
    </row>
    <row r="271" spans="1:23" x14ac:dyDescent="0.4">
      <c r="A271" s="7" t="s">
        <v>14</v>
      </c>
      <c r="B271" s="8">
        <v>994665</v>
      </c>
      <c r="C271" s="8">
        <v>602349</v>
      </c>
      <c r="D271" s="8">
        <v>308389</v>
      </c>
      <c r="E271" s="8">
        <v>489848</v>
      </c>
      <c r="F271" s="8">
        <v>405186</v>
      </c>
      <c r="G271" s="8">
        <v>775018</v>
      </c>
      <c r="H271" s="8">
        <v>477104</v>
      </c>
      <c r="I271" s="8">
        <v>627567</v>
      </c>
      <c r="J271" s="8">
        <v>938632</v>
      </c>
      <c r="K271" s="8">
        <v>861557</v>
      </c>
      <c r="M271" s="47" t="s">
        <v>138</v>
      </c>
      <c r="N271" s="35">
        <f>B340/B287</f>
        <v>5.89630683410459E-2</v>
      </c>
      <c r="O271" s="35">
        <f t="shared" ref="O271:W271" si="48">C340/C287</f>
        <v>4.5146336150689657E-2</v>
      </c>
      <c r="P271" s="35">
        <f t="shared" si="48"/>
        <v>6.7850687170039239E-2</v>
      </c>
      <c r="Q271" s="35">
        <f t="shared" si="48"/>
        <v>3.9462002193875752E-2</v>
      </c>
      <c r="R271" s="35">
        <f t="shared" si="48"/>
        <v>4.7515567995303487E-2</v>
      </c>
      <c r="S271" s="35">
        <f t="shared" si="48"/>
        <v>6.7013694324973228E-2</v>
      </c>
      <c r="T271" s="35">
        <f t="shared" si="48"/>
        <v>7.5540536418557375E-2</v>
      </c>
      <c r="U271" s="35">
        <f t="shared" si="48"/>
        <v>0.10901869349413917</v>
      </c>
      <c r="V271" s="35">
        <f t="shared" si="48"/>
        <v>9.5551277413130742E-2</v>
      </c>
      <c r="W271" s="35">
        <f t="shared" si="48"/>
        <v>2.0519631951750075E-2</v>
      </c>
    </row>
    <row r="272" spans="1:23" x14ac:dyDescent="0.4">
      <c r="A272" s="7" t="s">
        <v>15</v>
      </c>
      <c r="B272" s="8">
        <v>2166532</v>
      </c>
      <c r="C272" s="8">
        <v>2803491</v>
      </c>
      <c r="D272" s="8">
        <v>2493268</v>
      </c>
      <c r="E272" s="8">
        <v>2535543</v>
      </c>
      <c r="F272" s="8">
        <v>1891959</v>
      </c>
      <c r="G272" s="8">
        <v>2369402</v>
      </c>
      <c r="H272" s="8">
        <v>2392713</v>
      </c>
      <c r="I272" s="8">
        <v>3638285</v>
      </c>
      <c r="J272" s="8">
        <v>3431173</v>
      </c>
      <c r="K272" s="8">
        <v>5763353</v>
      </c>
      <c r="M272" s="47" t="s">
        <v>139</v>
      </c>
      <c r="N272" s="35">
        <f>B340/B304</f>
        <v>0.12596203400791761</v>
      </c>
      <c r="O272" s="35">
        <f t="shared" ref="O272:W272" si="49">C340/C304</f>
        <v>9.9170425701283163E-2</v>
      </c>
      <c r="P272" s="35">
        <f t="shared" si="49"/>
        <v>0.14337768881714871</v>
      </c>
      <c r="Q272" s="35">
        <f t="shared" si="49"/>
        <v>8.7111053257795751E-2</v>
      </c>
      <c r="R272" s="35">
        <f t="shared" si="49"/>
        <v>0.11189556327674983</v>
      </c>
      <c r="S272" s="35">
        <f t="shared" si="49"/>
        <v>0.15713841276642324</v>
      </c>
      <c r="T272" s="35">
        <f t="shared" si="49"/>
        <v>0.17007746413751226</v>
      </c>
      <c r="U272" s="35">
        <f t="shared" si="49"/>
        <v>0.26689665720879174</v>
      </c>
      <c r="V272" s="35">
        <f t="shared" si="49"/>
        <v>0.29071656201188767</v>
      </c>
      <c r="W272" s="35">
        <f t="shared" si="49"/>
        <v>6.693520419132655E-2</v>
      </c>
    </row>
    <row r="273" spans="1:23" x14ac:dyDescent="0.4">
      <c r="A273" s="7" t="s">
        <v>16</v>
      </c>
      <c r="B273" s="8">
        <v>2207923</v>
      </c>
      <c r="C273" s="8">
        <v>2224868</v>
      </c>
      <c r="D273" s="8">
        <v>2490515</v>
      </c>
      <c r="E273" s="8">
        <v>2365372</v>
      </c>
      <c r="F273" s="8">
        <v>2528059</v>
      </c>
      <c r="G273" s="8">
        <v>2606976</v>
      </c>
      <c r="H273" s="8">
        <v>3059221</v>
      </c>
      <c r="I273" s="8">
        <v>2769082</v>
      </c>
      <c r="J273" s="8">
        <v>2947261</v>
      </c>
      <c r="K273" s="8">
        <v>2395670</v>
      </c>
      <c r="M273" s="47" t="s">
        <v>140</v>
      </c>
      <c r="N273" s="35">
        <f>B323/B321</f>
        <v>0.47541965228500288</v>
      </c>
      <c r="O273" s="35">
        <f t="shared" ref="O273:W273" si="50">C323/C321</f>
        <v>0.47725594295953755</v>
      </c>
      <c r="P273" s="35">
        <f t="shared" si="50"/>
        <v>0.4926856429074466</v>
      </c>
      <c r="Q273" s="35">
        <f t="shared" si="50"/>
        <v>0.47640017506929072</v>
      </c>
      <c r="R273" s="35">
        <f t="shared" si="50"/>
        <v>0.48282588301652563</v>
      </c>
      <c r="S273" s="35">
        <f t="shared" si="50"/>
        <v>0.48618526094648928</v>
      </c>
      <c r="T273" s="35">
        <f t="shared" si="50"/>
        <v>0.50447732464268857</v>
      </c>
      <c r="U273" s="35">
        <f t="shared" si="50"/>
        <v>0.51850328278908131</v>
      </c>
      <c r="V273" s="35">
        <f t="shared" si="50"/>
        <v>0.52000846802865186</v>
      </c>
      <c r="W273" s="35">
        <f t="shared" si="50"/>
        <v>0.4965732596325747</v>
      </c>
    </row>
    <row r="274" spans="1:23" x14ac:dyDescent="0.4">
      <c r="A274" s="7" t="s">
        <v>17</v>
      </c>
      <c r="B274" s="8">
        <v>3210348</v>
      </c>
      <c r="C274" s="8">
        <v>3276671</v>
      </c>
      <c r="D274" s="8">
        <v>3626321</v>
      </c>
      <c r="E274" s="8">
        <v>3070365</v>
      </c>
      <c r="F274" s="8">
        <v>3390714</v>
      </c>
      <c r="G274" s="8">
        <v>3973288</v>
      </c>
      <c r="H274" s="8">
        <v>4425801</v>
      </c>
      <c r="I274" s="8">
        <v>3945197</v>
      </c>
      <c r="J274" s="8">
        <v>4586499</v>
      </c>
      <c r="K274" s="8">
        <v>5396394</v>
      </c>
      <c r="M274" s="47" t="s">
        <v>141</v>
      </c>
      <c r="N274" s="35" t="e">
        <f>B325/B321</f>
        <v>#VALUE!</v>
      </c>
      <c r="O274" s="35" t="e">
        <f t="shared" ref="O274:W274" si="51">C325/C321</f>
        <v>#VALUE!</v>
      </c>
      <c r="P274" s="35" t="e">
        <f t="shared" si="51"/>
        <v>#VALUE!</v>
      </c>
      <c r="Q274" s="35" t="e">
        <f t="shared" si="51"/>
        <v>#VALUE!</v>
      </c>
      <c r="R274" s="35">
        <f t="shared" si="51"/>
        <v>8.2175405519885909E-3</v>
      </c>
      <c r="S274" s="35">
        <f t="shared" si="51"/>
        <v>8.5013816555535599E-3</v>
      </c>
      <c r="T274" s="35">
        <f t="shared" si="51"/>
        <v>8.8132702254323705E-3</v>
      </c>
      <c r="U274" s="35" t="e">
        <f t="shared" si="51"/>
        <v>#VALUE!</v>
      </c>
      <c r="V274" s="35" t="e">
        <f t="shared" si="51"/>
        <v>#VALUE!</v>
      </c>
      <c r="W274" s="35" t="e">
        <f t="shared" si="51"/>
        <v>#VALUE!</v>
      </c>
    </row>
    <row r="275" spans="1:23" x14ac:dyDescent="0.4">
      <c r="A275" s="7" t="s">
        <v>18</v>
      </c>
      <c r="B275" s="8">
        <v>99596</v>
      </c>
      <c r="C275" s="8">
        <v>100172</v>
      </c>
      <c r="D275" s="8">
        <v>118399</v>
      </c>
      <c r="E275" s="8">
        <v>111826</v>
      </c>
      <c r="F275" s="8">
        <v>105653</v>
      </c>
      <c r="G275" s="8">
        <v>103477</v>
      </c>
      <c r="H275" s="8">
        <v>85112</v>
      </c>
      <c r="I275" s="8">
        <v>54969</v>
      </c>
      <c r="J275" s="8">
        <v>105540</v>
      </c>
      <c r="K275" s="8">
        <v>133775</v>
      </c>
      <c r="M275" s="47" t="s">
        <v>142</v>
      </c>
      <c r="N275" s="35">
        <f>B340/B321</f>
        <v>5.0284750859293188E-2</v>
      </c>
      <c r="O275" s="35">
        <f t="shared" ref="O275:W275" si="52">C340/C321</f>
        <v>3.5342334483094894E-2</v>
      </c>
      <c r="P275" s="35">
        <f t="shared" si="52"/>
        <v>5.4305831632680421E-2</v>
      </c>
      <c r="Q275" s="35">
        <f t="shared" si="52"/>
        <v>3.3714027528808206E-2</v>
      </c>
      <c r="R275" s="35">
        <f t="shared" si="52"/>
        <v>3.7481537672267112E-2</v>
      </c>
      <c r="S275" s="35">
        <f t="shared" si="52"/>
        <v>5.2718876027650192E-2</v>
      </c>
      <c r="T275" s="35">
        <f t="shared" si="52"/>
        <v>5.1701370783215225E-2</v>
      </c>
      <c r="U275" s="35">
        <f t="shared" si="52"/>
        <v>7.7663693981643661E-2</v>
      </c>
      <c r="V275" s="35">
        <f t="shared" si="52"/>
        <v>8.3587158812497259E-2</v>
      </c>
      <c r="W275" s="35">
        <f t="shared" si="52"/>
        <v>2.1769795445082889E-2</v>
      </c>
    </row>
    <row r="276" spans="1:23" x14ac:dyDescent="0.4">
      <c r="A276" s="7" t="s">
        <v>129</v>
      </c>
      <c r="B276" s="9" t="s">
        <v>19</v>
      </c>
      <c r="C276" s="9" t="s">
        <v>19</v>
      </c>
      <c r="D276" s="9" t="s">
        <v>19</v>
      </c>
      <c r="E276" s="9" t="s">
        <v>19</v>
      </c>
      <c r="F276" s="8">
        <v>237448</v>
      </c>
      <c r="G276" s="8">
        <v>328380</v>
      </c>
      <c r="H276" s="8">
        <v>312875</v>
      </c>
      <c r="I276" s="9" t="s">
        <v>19</v>
      </c>
      <c r="J276" s="9" t="s">
        <v>19</v>
      </c>
      <c r="K276" s="9" t="s">
        <v>19</v>
      </c>
      <c r="M276" s="48" t="s">
        <v>143</v>
      </c>
      <c r="N276" s="35">
        <f>B322/B321</f>
        <v>0.52458034771499706</v>
      </c>
      <c r="O276" s="35">
        <f t="shared" ref="O276:W276" si="53">C322/C321</f>
        <v>0.52274405704046245</v>
      </c>
      <c r="P276" s="35">
        <f t="shared" si="53"/>
        <v>0.50731440721371879</v>
      </c>
      <c r="Q276" s="35">
        <f t="shared" si="53"/>
        <v>0.52359982493070933</v>
      </c>
      <c r="R276" s="35">
        <f t="shared" si="53"/>
        <v>0.51717411698347437</v>
      </c>
      <c r="S276" s="35">
        <f t="shared" si="53"/>
        <v>0.51381473905351072</v>
      </c>
      <c r="T276" s="35">
        <f t="shared" si="53"/>
        <v>0.49552267535731137</v>
      </c>
      <c r="U276" s="35">
        <f t="shared" si="53"/>
        <v>0.4814966773654426</v>
      </c>
      <c r="V276" s="35">
        <f t="shared" si="53"/>
        <v>0.47999153197134808</v>
      </c>
      <c r="W276" s="35">
        <f t="shared" si="53"/>
        <v>0.5034267403674253</v>
      </c>
    </row>
    <row r="277" spans="1:23" x14ac:dyDescent="0.4">
      <c r="A277" s="7" t="s">
        <v>130</v>
      </c>
      <c r="B277" s="8">
        <v>32336</v>
      </c>
      <c r="C277" s="8">
        <v>14499</v>
      </c>
      <c r="D277" s="8">
        <v>15144</v>
      </c>
      <c r="E277" s="8">
        <v>330617</v>
      </c>
      <c r="F277" s="8">
        <v>13071</v>
      </c>
      <c r="G277" s="9" t="s">
        <v>19</v>
      </c>
      <c r="H277" s="8">
        <v>86310</v>
      </c>
      <c r="I277" s="9" t="s">
        <v>19</v>
      </c>
      <c r="J277" s="9" t="s">
        <v>19</v>
      </c>
      <c r="K277" s="9" t="s">
        <v>19</v>
      </c>
      <c r="M277" s="47" t="s">
        <v>144</v>
      </c>
      <c r="N277" s="35">
        <f>B324/B321</f>
        <v>0</v>
      </c>
      <c r="O277" s="35">
        <f t="shared" ref="O277:W277" si="54">C324/C321</f>
        <v>0</v>
      </c>
      <c r="P277" s="35">
        <f t="shared" si="54"/>
        <v>0</v>
      </c>
      <c r="Q277" s="35">
        <f t="shared" si="54"/>
        <v>0</v>
      </c>
      <c r="R277" s="35">
        <f t="shared" si="54"/>
        <v>0.422760872175234</v>
      </c>
      <c r="S277" s="35">
        <f t="shared" si="54"/>
        <v>0.41983309769796734</v>
      </c>
      <c r="T277" s="35">
        <f t="shared" si="54"/>
        <v>0.40984071384316051</v>
      </c>
      <c r="U277" s="35">
        <f t="shared" si="54"/>
        <v>0.41190966138039392</v>
      </c>
      <c r="V277" s="35">
        <f t="shared" si="54"/>
        <v>0.40994078596462302</v>
      </c>
      <c r="W277" s="35">
        <f t="shared" si="54"/>
        <v>0.45333603784787435</v>
      </c>
    </row>
    <row r="278" spans="1:23" x14ac:dyDescent="0.4">
      <c r="A278" s="7" t="s">
        <v>20</v>
      </c>
      <c r="B278" s="8">
        <v>606629</v>
      </c>
      <c r="C278" s="8">
        <v>644526</v>
      </c>
      <c r="D278" s="8">
        <v>696628</v>
      </c>
      <c r="E278" s="8">
        <v>516590</v>
      </c>
      <c r="F278" s="8">
        <v>-1089</v>
      </c>
      <c r="G278" s="8">
        <v>1056</v>
      </c>
      <c r="H278" s="8">
        <v>1199</v>
      </c>
      <c r="I278" s="8">
        <v>830266</v>
      </c>
      <c r="J278" s="8">
        <v>1205851</v>
      </c>
      <c r="K278" s="8">
        <v>1227290</v>
      </c>
      <c r="M278" s="7" t="s">
        <v>145</v>
      </c>
      <c r="N278" s="35">
        <f>B273/B321</f>
        <v>0.12792267592516146</v>
      </c>
      <c r="O278" s="35">
        <f t="shared" ref="O278:W278" si="55">C273/C321</f>
        <v>0.11341801463265855</v>
      </c>
      <c r="P278" s="35">
        <f t="shared" si="55"/>
        <v>0.1248275142743826</v>
      </c>
      <c r="Q278" s="35">
        <f t="shared" si="55"/>
        <v>0.13389291202587003</v>
      </c>
      <c r="R278" s="35">
        <f t="shared" si="55"/>
        <v>0.13721550429537466</v>
      </c>
      <c r="S278" s="35">
        <f t="shared" si="55"/>
        <v>0.12798716797775761</v>
      </c>
      <c r="T278" s="35">
        <f t="shared" si="55"/>
        <v>0.120275247259041</v>
      </c>
      <c r="U278" s="35">
        <f t="shared" si="55"/>
        <v>0.11033539052869847</v>
      </c>
      <c r="V278" s="35">
        <f t="shared" si="55"/>
        <v>0.11104062374362746</v>
      </c>
      <c r="W278" s="35">
        <f t="shared" si="55"/>
        <v>9.8367272527196389E-2</v>
      </c>
    </row>
    <row r="279" spans="1:23" x14ac:dyDescent="0.4">
      <c r="A279" s="7" t="s">
        <v>21</v>
      </c>
      <c r="B279" s="8">
        <v>8323364</v>
      </c>
      <c r="C279" s="8">
        <v>9064226</v>
      </c>
      <c r="D279" s="8">
        <v>9440276</v>
      </c>
      <c r="E279" s="8">
        <v>8930314</v>
      </c>
      <c r="F279" s="8">
        <v>8165815</v>
      </c>
      <c r="G279" s="8">
        <v>9382578</v>
      </c>
      <c r="H279" s="8">
        <v>10363230</v>
      </c>
      <c r="I279" s="8">
        <v>11237800</v>
      </c>
      <c r="J279" s="8">
        <v>12276323</v>
      </c>
      <c r="K279" s="8">
        <v>14916481</v>
      </c>
      <c r="M279" s="47" t="s">
        <v>332</v>
      </c>
      <c r="N279" s="76">
        <f>B233/AVERAGE(A274,B274)</f>
        <v>0.23668711304818044</v>
      </c>
      <c r="O279" s="76">
        <f>C233/AVERAGE(B274,C274)</f>
        <v>0.29462654572154018</v>
      </c>
      <c r="P279" s="76">
        <f t="shared" ref="P279:W279" si="56">D233/AVERAGE(C274,D274)</f>
        <v>0.34633706659373209</v>
      </c>
      <c r="Q279" s="76">
        <f t="shared" si="56"/>
        <v>0.46953493115848643</v>
      </c>
      <c r="R279" s="76">
        <f t="shared" si="56"/>
        <v>0.63697286474906123</v>
      </c>
      <c r="S279" s="76">
        <f t="shared" si="56"/>
        <v>0.70198894568469694</v>
      </c>
      <c r="T279" s="76">
        <f t="shared" si="56"/>
        <v>0.65193498961613572</v>
      </c>
      <c r="U279" s="76">
        <f t="shared" si="56"/>
        <v>0.6815708234549811</v>
      </c>
      <c r="V279" s="76">
        <f t="shared" si="56"/>
        <v>0.6555786797841836</v>
      </c>
      <c r="W279" s="76">
        <f t="shared" si="56"/>
        <v>0.4637076647020057</v>
      </c>
    </row>
    <row r="280" spans="1:23" x14ac:dyDescent="0.4">
      <c r="A280" s="7" t="s">
        <v>22</v>
      </c>
      <c r="B280" s="8">
        <v>2677446</v>
      </c>
      <c r="C280" s="8">
        <v>2981428</v>
      </c>
      <c r="D280" s="8">
        <v>3330323</v>
      </c>
      <c r="E280" s="8">
        <v>3431370</v>
      </c>
      <c r="F280" s="8">
        <v>3508349</v>
      </c>
      <c r="G280" s="8">
        <v>3851862</v>
      </c>
      <c r="H280" s="8">
        <v>4350279</v>
      </c>
      <c r="I280" s="8">
        <v>4102089</v>
      </c>
      <c r="J280" s="8">
        <v>4945784</v>
      </c>
      <c r="K280" s="8">
        <v>5309256</v>
      </c>
      <c r="M280" s="47" t="s">
        <v>333</v>
      </c>
      <c r="N280" s="76">
        <f>365/N279</f>
        <v>1542.1202924795487</v>
      </c>
      <c r="O280" s="76">
        <f>365/O279</f>
        <v>1238.8564618511048</v>
      </c>
      <c r="P280" s="76">
        <f t="shared" ref="P280:W280" si="57">365/P279</f>
        <v>1053.8866185760021</v>
      </c>
      <c r="Q280" s="76">
        <f t="shared" si="57"/>
        <v>777.36495365623432</v>
      </c>
      <c r="R280" s="76">
        <f t="shared" si="57"/>
        <v>573.02284006053173</v>
      </c>
      <c r="S280" s="76">
        <f t="shared" si="57"/>
        <v>519.95120755639675</v>
      </c>
      <c r="T280" s="76">
        <f t="shared" si="57"/>
        <v>559.87177527457879</v>
      </c>
      <c r="U280" s="76">
        <f t="shared" si="57"/>
        <v>535.52761861160991</v>
      </c>
      <c r="V280" s="76">
        <f t="shared" si="57"/>
        <v>556.76002172638982</v>
      </c>
      <c r="W280" s="76">
        <f t="shared" si="57"/>
        <v>787.1338513124673</v>
      </c>
    </row>
    <row r="281" spans="1:23" x14ac:dyDescent="0.4">
      <c r="A281" s="7" t="s">
        <v>23</v>
      </c>
      <c r="B281" s="8">
        <v>-1431851</v>
      </c>
      <c r="C281" s="8">
        <v>-1538164</v>
      </c>
      <c r="D281" s="8">
        <v>-1625925</v>
      </c>
      <c r="E281" s="8">
        <v>-1664026</v>
      </c>
      <c r="F281" s="8">
        <v>-1724221</v>
      </c>
      <c r="G281" s="8">
        <v>-1829846</v>
      </c>
      <c r="H281" s="8">
        <v>-1951572</v>
      </c>
      <c r="I281" s="8">
        <v>-2088836</v>
      </c>
      <c r="J281" s="8">
        <v>-2273601</v>
      </c>
      <c r="K281" s="8">
        <v>-2661992</v>
      </c>
    </row>
    <row r="282" spans="1:23" x14ac:dyDescent="0.4">
      <c r="A282" s="7" t="s">
        <v>24</v>
      </c>
      <c r="B282" s="8">
        <v>1245594</v>
      </c>
      <c r="C282" s="8">
        <v>1443264</v>
      </c>
      <c r="D282" s="8">
        <v>1704399</v>
      </c>
      <c r="E282" s="8">
        <v>1767344</v>
      </c>
      <c r="F282" s="8">
        <v>1784128</v>
      </c>
      <c r="G282" s="8">
        <v>2022016</v>
      </c>
      <c r="H282" s="8">
        <v>2397508</v>
      </c>
      <c r="I282" s="8">
        <v>2561802</v>
      </c>
      <c r="J282" s="8">
        <v>2672183</v>
      </c>
      <c r="K282" s="8">
        <v>2647264</v>
      </c>
    </row>
    <row r="283" spans="1:23" x14ac:dyDescent="0.4">
      <c r="A283" s="7" t="s">
        <v>116</v>
      </c>
      <c r="B283" s="8">
        <v>179790</v>
      </c>
      <c r="C283" s="8">
        <v>175301</v>
      </c>
      <c r="D283" s="8">
        <v>206510</v>
      </c>
      <c r="E283" s="8">
        <v>207851</v>
      </c>
      <c r="F283" s="8">
        <v>260321</v>
      </c>
      <c r="G283" s="8">
        <v>306206</v>
      </c>
      <c r="H283" s="8">
        <v>545433</v>
      </c>
      <c r="I283" s="8">
        <v>609244</v>
      </c>
      <c r="J283" s="8">
        <v>917300</v>
      </c>
      <c r="K283" s="8">
        <v>941331</v>
      </c>
    </row>
    <row r="284" spans="1:23" x14ac:dyDescent="0.4">
      <c r="A284" s="7" t="s">
        <v>25</v>
      </c>
      <c r="B284" s="8">
        <v>4194665</v>
      </c>
      <c r="C284" s="8">
        <v>3864521</v>
      </c>
      <c r="D284" s="8">
        <v>3836962</v>
      </c>
      <c r="E284" s="8">
        <v>3358440</v>
      </c>
      <c r="F284" s="8">
        <v>3494189</v>
      </c>
      <c r="G284" s="8">
        <v>3441123</v>
      </c>
      <c r="H284" s="8">
        <v>3216258</v>
      </c>
      <c r="I284" s="8">
        <v>2616771</v>
      </c>
      <c r="J284" s="8">
        <v>2718216</v>
      </c>
      <c r="K284" s="8">
        <v>2712311</v>
      </c>
    </row>
    <row r="285" spans="1:23" x14ac:dyDescent="0.4">
      <c r="A285" s="7" t="s">
        <v>117</v>
      </c>
      <c r="B285" s="8">
        <v>637672</v>
      </c>
      <c r="C285" s="8">
        <v>695930</v>
      </c>
      <c r="D285" s="8">
        <v>669093</v>
      </c>
      <c r="E285" s="8">
        <v>701346</v>
      </c>
      <c r="F285" s="8">
        <v>693827</v>
      </c>
      <c r="G285" s="8">
        <v>772906</v>
      </c>
      <c r="H285" s="8">
        <v>755215</v>
      </c>
      <c r="I285" s="8">
        <v>745522</v>
      </c>
      <c r="J285" s="8">
        <v>1227183</v>
      </c>
      <c r="K285" s="8">
        <v>1513248</v>
      </c>
    </row>
    <row r="286" spans="1:23" x14ac:dyDescent="0.4">
      <c r="A286" s="7" t="s">
        <v>26</v>
      </c>
      <c r="B286" s="8">
        <v>138399</v>
      </c>
      <c r="C286" s="8">
        <v>113352</v>
      </c>
      <c r="D286" s="8">
        <v>111516</v>
      </c>
      <c r="E286" s="8">
        <v>127628</v>
      </c>
      <c r="F286" s="8">
        <v>135062</v>
      </c>
      <c r="G286" s="8">
        <v>99253</v>
      </c>
      <c r="H286" s="8">
        <v>130664</v>
      </c>
      <c r="I286" s="8">
        <v>107648</v>
      </c>
      <c r="J286" s="8">
        <v>3407595</v>
      </c>
      <c r="K286" s="8">
        <v>3107498</v>
      </c>
    </row>
    <row r="287" spans="1:23" x14ac:dyDescent="0.4">
      <c r="A287" s="7" t="s">
        <v>27</v>
      </c>
      <c r="B287" s="8">
        <v>14719485</v>
      </c>
      <c r="C287" s="8">
        <v>15356595</v>
      </c>
      <c r="D287" s="8">
        <v>15968755</v>
      </c>
      <c r="E287" s="8">
        <v>15092924</v>
      </c>
      <c r="F287" s="8">
        <v>14533342</v>
      </c>
      <c r="G287" s="8">
        <v>16024083</v>
      </c>
      <c r="H287" s="8">
        <v>17408309</v>
      </c>
      <c r="I287" s="8">
        <v>17878787</v>
      </c>
      <c r="J287" s="8">
        <v>23218800</v>
      </c>
      <c r="K287" s="8">
        <v>25838134</v>
      </c>
    </row>
    <row r="288" spans="1:23" x14ac:dyDescent="0.4">
      <c r="A288" s="7" t="s">
        <v>28</v>
      </c>
      <c r="B288" s="8">
        <v>3719968</v>
      </c>
      <c r="C288" s="8">
        <v>3788074</v>
      </c>
      <c r="D288" s="8">
        <v>4091658</v>
      </c>
      <c r="E288" s="8">
        <v>3526180</v>
      </c>
      <c r="F288" s="8">
        <v>4100879</v>
      </c>
      <c r="G288" s="8">
        <v>4840168</v>
      </c>
      <c r="H288" s="8">
        <v>5058743</v>
      </c>
      <c r="I288" s="8">
        <v>5273624</v>
      </c>
      <c r="J288" s="8">
        <v>5771017</v>
      </c>
      <c r="K288" s="8">
        <v>5598896</v>
      </c>
    </row>
    <row r="289" spans="1:11" x14ac:dyDescent="0.4">
      <c r="A289" s="7" t="s">
        <v>29</v>
      </c>
      <c r="B289" s="8">
        <v>2439451</v>
      </c>
      <c r="C289" s="8">
        <v>2359309</v>
      </c>
      <c r="D289" s="8">
        <v>2512542</v>
      </c>
      <c r="E289" s="8">
        <v>2008014</v>
      </c>
      <c r="F289" s="8">
        <v>2204563</v>
      </c>
      <c r="G289" s="8">
        <v>2635484</v>
      </c>
      <c r="H289" s="8">
        <v>2367540</v>
      </c>
      <c r="I289" s="8">
        <v>2633949</v>
      </c>
      <c r="J289" s="8">
        <v>3034836</v>
      </c>
      <c r="K289" s="8">
        <v>2933223</v>
      </c>
    </row>
    <row r="290" spans="1:11" x14ac:dyDescent="0.4">
      <c r="A290" s="7" t="s">
        <v>30</v>
      </c>
      <c r="B290" s="8">
        <v>1280518</v>
      </c>
      <c r="C290" s="8">
        <v>1428766</v>
      </c>
      <c r="D290" s="8">
        <v>1579116</v>
      </c>
      <c r="E290" s="8">
        <v>1518166</v>
      </c>
      <c r="F290" s="8">
        <v>1896316</v>
      </c>
      <c r="G290" s="8">
        <v>2204684</v>
      </c>
      <c r="H290" s="8">
        <v>2691203</v>
      </c>
      <c r="I290" s="8">
        <v>2639675</v>
      </c>
      <c r="J290" s="8">
        <v>2736181</v>
      </c>
      <c r="K290" s="8">
        <v>2665674</v>
      </c>
    </row>
    <row r="291" spans="1:11" x14ac:dyDescent="0.4">
      <c r="A291" s="7" t="s">
        <v>31</v>
      </c>
      <c r="B291" s="8">
        <v>373808</v>
      </c>
      <c r="C291" s="8">
        <v>369054</v>
      </c>
      <c r="D291" s="8">
        <v>937557</v>
      </c>
      <c r="E291" s="8">
        <v>350065</v>
      </c>
      <c r="F291" s="8">
        <v>398651</v>
      </c>
      <c r="G291" s="8">
        <v>671542</v>
      </c>
      <c r="H291" s="8">
        <v>164229</v>
      </c>
      <c r="I291" s="8">
        <v>75583</v>
      </c>
      <c r="J291" s="8">
        <v>48279</v>
      </c>
      <c r="K291" s="8">
        <v>841921</v>
      </c>
    </row>
    <row r="292" spans="1:11" x14ac:dyDescent="0.4">
      <c r="A292" s="7" t="s">
        <v>131</v>
      </c>
      <c r="B292" s="9" t="s">
        <v>19</v>
      </c>
      <c r="C292" s="9" t="s">
        <v>19</v>
      </c>
      <c r="D292" s="9" t="s">
        <v>19</v>
      </c>
      <c r="E292" s="9" t="s">
        <v>19</v>
      </c>
      <c r="F292" s="9" t="s">
        <v>19</v>
      </c>
      <c r="G292" s="9" t="s">
        <v>19</v>
      </c>
      <c r="H292" s="9" t="s">
        <v>19</v>
      </c>
      <c r="I292" s="9" t="s">
        <v>19</v>
      </c>
      <c r="J292" s="8">
        <v>822987</v>
      </c>
      <c r="K292" s="9" t="s">
        <v>19</v>
      </c>
    </row>
    <row r="293" spans="1:11" x14ac:dyDescent="0.4">
      <c r="A293" s="7" t="s">
        <v>33</v>
      </c>
      <c r="B293" s="8">
        <v>1443493</v>
      </c>
      <c r="C293" s="8">
        <v>1608020</v>
      </c>
      <c r="D293" s="8">
        <v>1485498</v>
      </c>
      <c r="E293" s="8">
        <v>1445235</v>
      </c>
      <c r="F293" s="8">
        <v>1342997</v>
      </c>
      <c r="G293" s="8">
        <v>1631339</v>
      </c>
      <c r="H293" s="8">
        <v>2318391</v>
      </c>
      <c r="I293" s="8">
        <v>2477057</v>
      </c>
      <c r="J293" s="8">
        <v>3186410</v>
      </c>
      <c r="K293" s="8">
        <v>4392470</v>
      </c>
    </row>
    <row r="294" spans="1:11" x14ac:dyDescent="0.4">
      <c r="A294" s="7" t="s">
        <v>34</v>
      </c>
      <c r="B294" s="8">
        <v>5537268</v>
      </c>
      <c r="C294" s="8">
        <v>5765148</v>
      </c>
      <c r="D294" s="8">
        <v>6514713</v>
      </c>
      <c r="E294" s="8">
        <v>5321480</v>
      </c>
      <c r="F294" s="8">
        <v>5842528</v>
      </c>
      <c r="G294" s="8">
        <v>7143050</v>
      </c>
      <c r="H294" s="8">
        <v>7541363</v>
      </c>
      <c r="I294" s="8">
        <v>7826264</v>
      </c>
      <c r="J294" s="8">
        <v>9828693</v>
      </c>
      <c r="K294" s="8">
        <v>10833288</v>
      </c>
    </row>
    <row r="295" spans="1:11" x14ac:dyDescent="0.4">
      <c r="A295" s="7" t="s">
        <v>35</v>
      </c>
      <c r="B295" s="8">
        <v>1281811</v>
      </c>
      <c r="C295" s="8">
        <v>1590886</v>
      </c>
      <c r="D295" s="8">
        <v>899008</v>
      </c>
      <c r="E295" s="8">
        <v>1925360</v>
      </c>
      <c r="F295" s="8">
        <v>1593516</v>
      </c>
      <c r="G295" s="8">
        <v>1036877</v>
      </c>
      <c r="H295" s="8">
        <v>1178375</v>
      </c>
      <c r="I295" s="8">
        <v>1842619</v>
      </c>
      <c r="J295" s="8">
        <v>1790812</v>
      </c>
      <c r="K295" s="8">
        <v>3046133</v>
      </c>
    </row>
    <row r="296" spans="1:11" x14ac:dyDescent="0.4">
      <c r="A296" s="7" t="s">
        <v>132</v>
      </c>
      <c r="B296" s="8">
        <v>265158</v>
      </c>
      <c r="C296" s="8">
        <v>330830</v>
      </c>
      <c r="D296" s="8">
        <v>351068</v>
      </c>
      <c r="E296" s="8">
        <v>345203</v>
      </c>
      <c r="F296" s="8">
        <v>297355</v>
      </c>
      <c r="G296" s="8">
        <v>374839</v>
      </c>
      <c r="H296" s="8">
        <v>357229</v>
      </c>
      <c r="I296" s="8">
        <v>281718</v>
      </c>
      <c r="J296" s="8">
        <v>257113</v>
      </c>
      <c r="K296" s="8">
        <v>348550</v>
      </c>
    </row>
    <row r="297" spans="1:11" x14ac:dyDescent="0.4">
      <c r="A297" s="7" t="s">
        <v>118</v>
      </c>
      <c r="B297" s="8">
        <v>556184</v>
      </c>
      <c r="C297" s="8">
        <v>485042</v>
      </c>
      <c r="D297" s="8">
        <v>465337</v>
      </c>
      <c r="E297" s="8">
        <v>474047</v>
      </c>
      <c r="F297" s="8">
        <v>400830</v>
      </c>
      <c r="G297" s="8">
        <v>408627</v>
      </c>
      <c r="H297" s="8">
        <v>329657</v>
      </c>
      <c r="I297" s="8">
        <v>275992</v>
      </c>
      <c r="J297" s="8">
        <v>314374</v>
      </c>
      <c r="K297" s="8">
        <v>295777</v>
      </c>
    </row>
    <row r="298" spans="1:11" x14ac:dyDescent="0.4">
      <c r="A298" s="7" t="s">
        <v>36</v>
      </c>
      <c r="B298" s="8">
        <v>5174</v>
      </c>
      <c r="C298" s="8">
        <v>-17135</v>
      </c>
      <c r="D298" s="8">
        <v>-11014</v>
      </c>
      <c r="E298" s="8">
        <v>-8509</v>
      </c>
      <c r="F298" s="8">
        <v>-19606</v>
      </c>
      <c r="G298" s="8">
        <v>-17950</v>
      </c>
      <c r="H298" s="8">
        <v>-17981</v>
      </c>
      <c r="I298" s="8">
        <v>-14888</v>
      </c>
      <c r="J298" s="8">
        <v>293042</v>
      </c>
      <c r="K298" s="8">
        <v>290868</v>
      </c>
    </row>
    <row r="299" spans="1:11" x14ac:dyDescent="0.4">
      <c r="A299" s="7" t="s">
        <v>37</v>
      </c>
      <c r="B299" s="8">
        <v>183670</v>
      </c>
      <c r="C299" s="8">
        <v>210888</v>
      </c>
      <c r="D299" s="8">
        <v>192743</v>
      </c>
      <c r="E299" s="8">
        <v>199343</v>
      </c>
      <c r="F299" s="8">
        <v>248340</v>
      </c>
      <c r="G299" s="8">
        <v>246021</v>
      </c>
      <c r="H299" s="8">
        <v>287701</v>
      </c>
      <c r="I299" s="8">
        <v>364172</v>
      </c>
      <c r="J299" s="8">
        <v>3103325</v>
      </c>
      <c r="K299" s="8">
        <v>3102589</v>
      </c>
    </row>
    <row r="300" spans="1:11" x14ac:dyDescent="0.4">
      <c r="A300" s="7" t="s">
        <v>38</v>
      </c>
      <c r="B300" s="8">
        <v>7829266</v>
      </c>
      <c r="C300" s="8">
        <v>8365660</v>
      </c>
      <c r="D300" s="8">
        <v>8411854</v>
      </c>
      <c r="E300" s="8">
        <v>8256925</v>
      </c>
      <c r="F300" s="8">
        <v>8362962</v>
      </c>
      <c r="G300" s="8">
        <v>9191463</v>
      </c>
      <c r="H300" s="8">
        <v>9676344</v>
      </c>
      <c r="I300" s="8">
        <v>10575877</v>
      </c>
      <c r="J300" s="8">
        <v>15587360</v>
      </c>
      <c r="K300" s="8">
        <v>17917205</v>
      </c>
    </row>
    <row r="301" spans="1:11" x14ac:dyDescent="0.4">
      <c r="A301" s="7" t="s">
        <v>39</v>
      </c>
      <c r="B301" s="8">
        <v>270331</v>
      </c>
      <c r="C301" s="8">
        <v>275472</v>
      </c>
      <c r="D301" s="8">
        <v>287738</v>
      </c>
      <c r="E301" s="8">
        <v>247963</v>
      </c>
      <c r="F301" s="8">
        <v>217842</v>
      </c>
      <c r="G301" s="8">
        <v>212233</v>
      </c>
      <c r="H301" s="8">
        <v>244546</v>
      </c>
      <c r="I301" s="8">
        <v>227894</v>
      </c>
      <c r="J301" s="8">
        <v>220062</v>
      </c>
      <c r="K301" s="8">
        <v>239322</v>
      </c>
    </row>
    <row r="302" spans="1:11" x14ac:dyDescent="0.4">
      <c r="A302" s="7" t="s">
        <v>41</v>
      </c>
      <c r="B302" s="8">
        <v>5623930</v>
      </c>
      <c r="C302" s="8">
        <v>5870592</v>
      </c>
      <c r="D302" s="8">
        <v>6827232</v>
      </c>
      <c r="E302" s="8">
        <v>5881828</v>
      </c>
      <c r="F302" s="8">
        <v>5308814</v>
      </c>
      <c r="G302" s="8">
        <v>5829531</v>
      </c>
      <c r="H302" s="8">
        <v>7584518</v>
      </c>
      <c r="I302" s="8">
        <v>6933011</v>
      </c>
      <c r="J302" s="8">
        <v>7359731</v>
      </c>
      <c r="K302" s="8">
        <v>8263343</v>
      </c>
    </row>
    <row r="303" spans="1:11" x14ac:dyDescent="0.4">
      <c r="A303" s="7" t="s">
        <v>44</v>
      </c>
      <c r="B303" s="8">
        <v>995958</v>
      </c>
      <c r="C303" s="8">
        <v>844870</v>
      </c>
      <c r="D303" s="8">
        <v>441932</v>
      </c>
      <c r="E303" s="8">
        <v>707424</v>
      </c>
      <c r="F303" s="8">
        <v>644813</v>
      </c>
      <c r="G303" s="8">
        <v>791912</v>
      </c>
      <c r="H303" s="8">
        <v>-97099</v>
      </c>
      <c r="I303" s="8">
        <v>142004</v>
      </c>
      <c r="J303" s="8">
        <v>51647</v>
      </c>
      <c r="K303" s="8">
        <v>-581735</v>
      </c>
    </row>
    <row r="304" spans="1:11" x14ac:dyDescent="0.4">
      <c r="A304" s="7" t="s">
        <v>45</v>
      </c>
      <c r="B304" s="8">
        <v>6890219</v>
      </c>
      <c r="C304" s="8">
        <v>6990935</v>
      </c>
      <c r="D304" s="8">
        <v>7556901</v>
      </c>
      <c r="E304" s="8">
        <v>6837215</v>
      </c>
      <c r="F304" s="8">
        <v>6171469</v>
      </c>
      <c r="G304" s="8">
        <v>6833676</v>
      </c>
      <c r="H304" s="8">
        <v>7731965</v>
      </c>
      <c r="I304" s="8">
        <v>7302909</v>
      </c>
      <c r="J304" s="8">
        <v>7631440</v>
      </c>
      <c r="K304" s="8">
        <v>7920929</v>
      </c>
    </row>
    <row r="305" spans="1:23" x14ac:dyDescent="0.4">
      <c r="A305" s="7" t="s">
        <v>46</v>
      </c>
      <c r="B305" s="8">
        <v>14719485</v>
      </c>
      <c r="C305" s="8">
        <v>15356595</v>
      </c>
      <c r="D305" s="8">
        <v>15968755</v>
      </c>
      <c r="E305" s="8">
        <v>15092924</v>
      </c>
      <c r="F305" s="8">
        <v>14533342</v>
      </c>
      <c r="G305" s="8">
        <v>16024083</v>
      </c>
      <c r="H305" s="8">
        <v>17408309</v>
      </c>
      <c r="I305" s="8">
        <v>17878787</v>
      </c>
      <c r="J305" s="8">
        <v>23218800</v>
      </c>
      <c r="K305" s="8">
        <v>25838134</v>
      </c>
    </row>
    <row r="308" spans="1:23" ht="20.100000000000001" x14ac:dyDescent="0.7">
      <c r="A308" s="40" t="s">
        <v>128</v>
      </c>
    </row>
    <row r="310" spans="1:23" x14ac:dyDescent="0.4">
      <c r="A310" s="3" t="s">
        <v>2</v>
      </c>
    </row>
    <row r="313" spans="1:23" x14ac:dyDescent="0.4">
      <c r="A313" s="41" t="s">
        <v>47</v>
      </c>
    </row>
    <row r="314" spans="1:23" x14ac:dyDescent="0.4">
      <c r="A314" s="42" t="s">
        <v>4</v>
      </c>
      <c r="B314" s="43" t="s">
        <v>115</v>
      </c>
      <c r="C314" s="43" t="s">
        <v>114</v>
      </c>
      <c r="D314" s="43" t="s">
        <v>113</v>
      </c>
      <c r="E314" s="43" t="s">
        <v>112</v>
      </c>
      <c r="F314" s="43" t="s">
        <v>111</v>
      </c>
      <c r="G314" s="43" t="s">
        <v>110</v>
      </c>
      <c r="H314" s="43" t="s">
        <v>109</v>
      </c>
      <c r="I314" s="43" t="s">
        <v>108</v>
      </c>
      <c r="J314" s="43" t="s">
        <v>107</v>
      </c>
      <c r="K314" s="43" t="s">
        <v>106</v>
      </c>
      <c r="N314" s="34">
        <v>2011</v>
      </c>
      <c r="O314" s="34">
        <v>2012</v>
      </c>
      <c r="P314" s="34">
        <v>2013</v>
      </c>
      <c r="Q314" s="34">
        <v>2014</v>
      </c>
      <c r="R314" s="34">
        <v>2015</v>
      </c>
      <c r="S314" s="34">
        <v>2016</v>
      </c>
      <c r="T314" s="34">
        <v>2017</v>
      </c>
      <c r="U314" s="34">
        <v>2018</v>
      </c>
      <c r="V314" s="34">
        <v>2019</v>
      </c>
      <c r="W314" s="34">
        <v>2020</v>
      </c>
    </row>
    <row r="315" spans="1:23" x14ac:dyDescent="0.4">
      <c r="A315" s="42" t="s">
        <v>5</v>
      </c>
      <c r="B315" s="43" t="s">
        <v>6</v>
      </c>
      <c r="C315" s="43" t="s">
        <v>6</v>
      </c>
      <c r="D315" s="43" t="s">
        <v>6</v>
      </c>
      <c r="E315" s="43" t="s">
        <v>6</v>
      </c>
      <c r="F315" s="43" t="s">
        <v>6</v>
      </c>
      <c r="G315" s="43" t="s">
        <v>6</v>
      </c>
      <c r="H315" s="43" t="s">
        <v>6</v>
      </c>
      <c r="I315" s="43" t="s">
        <v>6</v>
      </c>
      <c r="J315" s="43" t="s">
        <v>6</v>
      </c>
      <c r="K315" s="43" t="s">
        <v>6</v>
      </c>
    </row>
    <row r="316" spans="1:23" x14ac:dyDescent="0.4">
      <c r="A316" s="42" t="s">
        <v>7</v>
      </c>
      <c r="B316" s="43" t="s">
        <v>8</v>
      </c>
      <c r="C316" s="43" t="s">
        <v>8</v>
      </c>
      <c r="D316" s="43" t="s">
        <v>8</v>
      </c>
      <c r="E316" s="43" t="s">
        <v>8</v>
      </c>
      <c r="F316" s="43" t="s">
        <v>8</v>
      </c>
      <c r="G316" s="43" t="s">
        <v>8</v>
      </c>
      <c r="H316" s="43" t="s">
        <v>8</v>
      </c>
      <c r="I316" s="43" t="s">
        <v>8</v>
      </c>
      <c r="J316" s="43" t="s">
        <v>8</v>
      </c>
      <c r="K316" s="43" t="s">
        <v>8</v>
      </c>
    </row>
    <row r="317" spans="1:23" x14ac:dyDescent="0.4">
      <c r="A317" s="42" t="s">
        <v>9</v>
      </c>
      <c r="B317" s="43" t="s">
        <v>10</v>
      </c>
      <c r="C317" s="43" t="s">
        <v>10</v>
      </c>
      <c r="D317" s="43" t="s">
        <v>10</v>
      </c>
      <c r="E317" s="43" t="s">
        <v>10</v>
      </c>
      <c r="F317" s="43" t="s">
        <v>10</v>
      </c>
      <c r="G317" s="43" t="s">
        <v>10</v>
      </c>
      <c r="H317" s="43" t="s">
        <v>10</v>
      </c>
      <c r="I317" s="43" t="s">
        <v>10</v>
      </c>
      <c r="J317" s="43" t="s">
        <v>10</v>
      </c>
      <c r="K317" s="43" t="s">
        <v>10</v>
      </c>
    </row>
    <row r="318" spans="1:23" x14ac:dyDescent="0.4">
      <c r="A318" s="42" t="s">
        <v>11</v>
      </c>
      <c r="B318" s="43" t="s">
        <v>12</v>
      </c>
      <c r="C318" s="43" t="s">
        <v>12</v>
      </c>
      <c r="D318" s="43" t="s">
        <v>12</v>
      </c>
      <c r="E318" s="43" t="s">
        <v>12</v>
      </c>
      <c r="F318" s="43" t="s">
        <v>12</v>
      </c>
      <c r="G318" s="43" t="s">
        <v>12</v>
      </c>
      <c r="H318" s="43" t="s">
        <v>12</v>
      </c>
      <c r="I318" s="43" t="s">
        <v>12</v>
      </c>
      <c r="J318" s="43" t="s">
        <v>12</v>
      </c>
      <c r="K318" s="43" t="s">
        <v>12</v>
      </c>
    </row>
    <row r="319" spans="1:23" x14ac:dyDescent="0.4">
      <c r="A319" s="7" t="s">
        <v>119</v>
      </c>
      <c r="B319" s="8">
        <v>17259825</v>
      </c>
      <c r="C319" s="8">
        <v>19616531</v>
      </c>
      <c r="D319" s="8">
        <v>19951651</v>
      </c>
      <c r="E319" s="8">
        <v>17666148</v>
      </c>
      <c r="F319" s="8">
        <v>18424004</v>
      </c>
      <c r="G319" s="8">
        <v>20369042</v>
      </c>
      <c r="H319" s="8">
        <v>25435167</v>
      </c>
      <c r="I319" s="8">
        <v>25096952</v>
      </c>
      <c r="J319" s="8">
        <v>26542187</v>
      </c>
      <c r="K319" s="8">
        <v>24354340</v>
      </c>
    </row>
    <row r="320" spans="1:23" x14ac:dyDescent="0.4">
      <c r="A320" s="7" t="s">
        <v>120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</row>
    <row r="321" spans="1:23" x14ac:dyDescent="0.4">
      <c r="A321" s="7" t="s">
        <v>48</v>
      </c>
      <c r="B321" s="8">
        <v>17259825</v>
      </c>
      <c r="C321" s="8">
        <v>19616531</v>
      </c>
      <c r="D321" s="8">
        <v>19951651</v>
      </c>
      <c r="E321" s="8">
        <v>17666148</v>
      </c>
      <c r="F321" s="8">
        <v>18424004</v>
      </c>
      <c r="G321" s="8">
        <v>20369042</v>
      </c>
      <c r="H321" s="8">
        <v>25435167</v>
      </c>
      <c r="I321" s="8">
        <v>25096952</v>
      </c>
      <c r="J321" s="8">
        <v>26542187</v>
      </c>
      <c r="K321" s="8">
        <v>24354340</v>
      </c>
      <c r="M321" s="48" t="s">
        <v>146</v>
      </c>
      <c r="O321" s="35">
        <f>(C321-B321)/B321</f>
        <v>0.13654286761308415</v>
      </c>
      <c r="P321" s="35">
        <f t="shared" ref="P321:W321" si="58">(D321-C321)/C321</f>
        <v>1.7083550603315133E-2</v>
      </c>
      <c r="Q321" s="35">
        <f t="shared" si="58"/>
        <v>-0.11455207391107633</v>
      </c>
      <c r="R321" s="35">
        <f t="shared" si="58"/>
        <v>4.2898768877063634E-2</v>
      </c>
      <c r="S321" s="35">
        <f t="shared" si="58"/>
        <v>0.10557086288083742</v>
      </c>
      <c r="T321" s="35">
        <f t="shared" si="58"/>
        <v>0.24871690087339404</v>
      </c>
      <c r="U321" s="35">
        <f t="shared" si="58"/>
        <v>-1.3297140923037777E-2</v>
      </c>
      <c r="V321" s="35">
        <f t="shared" si="58"/>
        <v>5.7586076588105203E-2</v>
      </c>
      <c r="W321" s="35">
        <f t="shared" si="58"/>
        <v>-8.2429040229427972E-2</v>
      </c>
    </row>
    <row r="322" spans="1:23" x14ac:dyDescent="0.4">
      <c r="A322" s="7" t="s">
        <v>49</v>
      </c>
      <c r="B322" s="8">
        <v>9054165</v>
      </c>
      <c r="C322" s="8">
        <v>10254425</v>
      </c>
      <c r="D322" s="8">
        <v>10121760</v>
      </c>
      <c r="E322" s="8">
        <v>9249992</v>
      </c>
      <c r="F322" s="8">
        <v>9528418</v>
      </c>
      <c r="G322" s="8">
        <v>10465914</v>
      </c>
      <c r="H322" s="8">
        <v>12603702</v>
      </c>
      <c r="I322" s="8">
        <v>12084099</v>
      </c>
      <c r="J322" s="8">
        <v>12740025</v>
      </c>
      <c r="K322" s="8">
        <v>12260626</v>
      </c>
      <c r="M322" s="48" t="s">
        <v>147</v>
      </c>
      <c r="O322" s="35" t="e">
        <f>(C325-B325)/B325</f>
        <v>#VALUE!</v>
      </c>
      <c r="P322" s="35" t="e">
        <f t="shared" ref="P322:W322" si="59">(D325-C325)/C325</f>
        <v>#VALUE!</v>
      </c>
      <c r="Q322" s="35" t="e">
        <f t="shared" si="59"/>
        <v>#VALUE!</v>
      </c>
      <c r="R322" s="35" t="e">
        <f t="shared" si="59"/>
        <v>#VALUE!</v>
      </c>
      <c r="S322" s="35">
        <f t="shared" si="59"/>
        <v>0.14375825627476882</v>
      </c>
      <c r="T322" s="35">
        <f t="shared" si="59"/>
        <v>0.29452834002252187</v>
      </c>
      <c r="U322" s="35" t="e">
        <f t="shared" si="59"/>
        <v>#VALUE!</v>
      </c>
      <c r="V322" s="35" t="e">
        <f t="shared" si="59"/>
        <v>#VALUE!</v>
      </c>
      <c r="W322" s="35" t="e">
        <f t="shared" si="59"/>
        <v>#VALUE!</v>
      </c>
    </row>
    <row r="323" spans="1:23" x14ac:dyDescent="0.4">
      <c r="A323" s="7" t="s">
        <v>50</v>
      </c>
      <c r="B323" s="8">
        <v>8205660</v>
      </c>
      <c r="C323" s="8">
        <v>9362106</v>
      </c>
      <c r="D323" s="8">
        <v>9829892</v>
      </c>
      <c r="E323" s="8">
        <v>8416156</v>
      </c>
      <c r="F323" s="8">
        <v>8895586</v>
      </c>
      <c r="G323" s="8">
        <v>9903128</v>
      </c>
      <c r="H323" s="8">
        <v>12831465</v>
      </c>
      <c r="I323" s="8">
        <v>13012852</v>
      </c>
      <c r="J323" s="8">
        <v>13802162</v>
      </c>
      <c r="K323" s="8">
        <v>12093714</v>
      </c>
    </row>
    <row r="324" spans="1:23" x14ac:dyDescent="0.4">
      <c r="A324" s="7" t="s">
        <v>51</v>
      </c>
      <c r="B324" s="9">
        <v>0</v>
      </c>
      <c r="C324" s="9">
        <v>0</v>
      </c>
      <c r="D324" s="9">
        <v>0</v>
      </c>
      <c r="E324" s="9">
        <v>0</v>
      </c>
      <c r="F324" s="8">
        <v>7788948</v>
      </c>
      <c r="G324" s="8">
        <v>8551598</v>
      </c>
      <c r="H324" s="8">
        <v>10424367</v>
      </c>
      <c r="I324" s="8">
        <v>10337677</v>
      </c>
      <c r="J324" s="8">
        <v>10880725</v>
      </c>
      <c r="K324" s="8">
        <v>11040700</v>
      </c>
    </row>
    <row r="325" spans="1:23" x14ac:dyDescent="0.4">
      <c r="A325" s="7" t="s">
        <v>133</v>
      </c>
      <c r="B325" s="9" t="s">
        <v>19</v>
      </c>
      <c r="C325" s="9" t="s">
        <v>19</v>
      </c>
      <c r="D325" s="9" t="s">
        <v>19</v>
      </c>
      <c r="E325" s="9" t="s">
        <v>19</v>
      </c>
      <c r="F325" s="8">
        <v>151400</v>
      </c>
      <c r="G325" s="8">
        <v>173165</v>
      </c>
      <c r="H325" s="8">
        <v>224167</v>
      </c>
      <c r="I325" s="9" t="s">
        <v>19</v>
      </c>
      <c r="J325" s="9" t="s">
        <v>19</v>
      </c>
      <c r="K325" s="9" t="s">
        <v>19</v>
      </c>
    </row>
    <row r="326" spans="1:23" x14ac:dyDescent="0.4">
      <c r="A326" s="7" t="s">
        <v>127</v>
      </c>
      <c r="B326" s="9" t="s">
        <v>19</v>
      </c>
      <c r="C326" s="8">
        <v>349283</v>
      </c>
      <c r="D326" s="8">
        <v>71590</v>
      </c>
      <c r="E326" s="8">
        <v>94809</v>
      </c>
      <c r="F326" s="8">
        <v>35944</v>
      </c>
      <c r="G326" s="8">
        <v>-2112</v>
      </c>
      <c r="H326" s="8">
        <v>-1199</v>
      </c>
      <c r="I326" s="8">
        <v>46953</v>
      </c>
      <c r="J326" s="8">
        <v>20210</v>
      </c>
      <c r="K326" s="8">
        <v>139911</v>
      </c>
    </row>
    <row r="327" spans="1:23" x14ac:dyDescent="0.4">
      <c r="A327" s="7" t="s">
        <v>52</v>
      </c>
      <c r="B327" s="9" t="s">
        <v>19</v>
      </c>
      <c r="C327" s="8">
        <v>7800217</v>
      </c>
      <c r="D327" s="8">
        <v>8103465</v>
      </c>
      <c r="E327" s="8">
        <v>7248056</v>
      </c>
      <c r="F327" s="8">
        <v>-234180</v>
      </c>
      <c r="G327" s="8">
        <v>-348441</v>
      </c>
      <c r="H327" s="8">
        <v>-292496</v>
      </c>
      <c r="I327" s="8">
        <v>-125971</v>
      </c>
      <c r="J327" s="8">
        <v>-79716</v>
      </c>
      <c r="K327" s="8">
        <v>-3682</v>
      </c>
    </row>
    <row r="328" spans="1:23" x14ac:dyDescent="0.4">
      <c r="A328" s="7" t="s">
        <v>53</v>
      </c>
      <c r="B328" s="8">
        <v>6897980</v>
      </c>
      <c r="C328" s="8">
        <v>8149500</v>
      </c>
      <c r="D328" s="8">
        <v>8175056</v>
      </c>
      <c r="E328" s="8">
        <v>7342865</v>
      </c>
      <c r="F328" s="8">
        <v>7742112</v>
      </c>
      <c r="G328" s="8">
        <v>8374209</v>
      </c>
      <c r="H328" s="8">
        <v>10354839</v>
      </c>
      <c r="I328" s="8">
        <v>10258658</v>
      </c>
      <c r="J328" s="8">
        <v>10821218</v>
      </c>
      <c r="K328" s="8">
        <v>11176929</v>
      </c>
    </row>
    <row r="329" spans="1:23" x14ac:dyDescent="0.4">
      <c r="A329" s="7" t="s">
        <v>121</v>
      </c>
      <c r="B329" s="8">
        <v>1307680</v>
      </c>
      <c r="C329" s="8">
        <v>1212606</v>
      </c>
      <c r="D329" s="8">
        <v>1654836</v>
      </c>
      <c r="E329" s="8">
        <v>1073291</v>
      </c>
      <c r="F329" s="8">
        <v>1153474</v>
      </c>
      <c r="G329" s="8">
        <v>1528919</v>
      </c>
      <c r="H329" s="8">
        <v>2476626</v>
      </c>
      <c r="I329" s="8">
        <v>2754194</v>
      </c>
      <c r="J329" s="8">
        <v>2980944</v>
      </c>
      <c r="K329" s="8">
        <v>916786</v>
      </c>
    </row>
    <row r="330" spans="1:23" x14ac:dyDescent="0.4">
      <c r="A330" s="7" t="s">
        <v>54</v>
      </c>
      <c r="B330" s="9" t="s">
        <v>19</v>
      </c>
      <c r="C330" s="8">
        <v>-81719</v>
      </c>
      <c r="D330" s="8">
        <v>-66083</v>
      </c>
      <c r="E330" s="8">
        <v>-54698</v>
      </c>
      <c r="F330" s="8">
        <v>-49014</v>
      </c>
      <c r="G330" s="8">
        <v>-51738</v>
      </c>
      <c r="H330" s="8">
        <v>-44354</v>
      </c>
      <c r="I330" s="8">
        <v>-20614</v>
      </c>
      <c r="J330" s="8">
        <v>-123504</v>
      </c>
      <c r="K330" s="8">
        <v>-170593</v>
      </c>
    </row>
    <row r="331" spans="1:23" x14ac:dyDescent="0.4">
      <c r="A331" s="7" t="s">
        <v>122</v>
      </c>
      <c r="B331" s="9" t="s">
        <v>19</v>
      </c>
      <c r="C331" s="9" t="s">
        <v>19</v>
      </c>
      <c r="D331" s="9" t="s">
        <v>19</v>
      </c>
      <c r="E331" s="9" t="s">
        <v>19</v>
      </c>
      <c r="F331" s="8">
        <v>1089</v>
      </c>
      <c r="G331" s="8">
        <v>45403</v>
      </c>
      <c r="H331" s="8">
        <v>3596</v>
      </c>
      <c r="I331" s="8">
        <v>11452</v>
      </c>
      <c r="J331" s="8">
        <v>5614</v>
      </c>
      <c r="K331" s="8">
        <v>3682</v>
      </c>
    </row>
    <row r="332" spans="1:23" x14ac:dyDescent="0.4">
      <c r="A332" s="7" t="s">
        <v>123</v>
      </c>
      <c r="B332" s="9" t="s">
        <v>19</v>
      </c>
      <c r="C332" s="8">
        <v>-9226</v>
      </c>
      <c r="D332" s="8">
        <v>-24781</v>
      </c>
      <c r="E332" s="8">
        <v>-3647</v>
      </c>
      <c r="F332" s="8">
        <v>27230</v>
      </c>
      <c r="G332" s="8">
        <v>5279</v>
      </c>
      <c r="H332" s="8">
        <v>22776</v>
      </c>
      <c r="I332" s="8">
        <v>29775</v>
      </c>
      <c r="J332" s="8">
        <v>-5614</v>
      </c>
      <c r="K332" s="8">
        <v>-45410</v>
      </c>
    </row>
    <row r="333" spans="1:23" x14ac:dyDescent="0.4">
      <c r="A333" s="7" t="s">
        <v>55</v>
      </c>
      <c r="B333" s="9" t="s">
        <v>19</v>
      </c>
      <c r="C333" s="8">
        <v>0</v>
      </c>
      <c r="D333" s="8">
        <v>-2753</v>
      </c>
      <c r="E333" s="8">
        <v>0</v>
      </c>
      <c r="F333" s="8">
        <v>-1089</v>
      </c>
      <c r="G333" s="8">
        <v>-2112</v>
      </c>
      <c r="H333" s="8">
        <v>-34764</v>
      </c>
      <c r="I333" s="8">
        <v>2290</v>
      </c>
      <c r="J333" s="8">
        <v>14596</v>
      </c>
      <c r="K333" s="8">
        <v>1227</v>
      </c>
    </row>
    <row r="334" spans="1:23" x14ac:dyDescent="0.4">
      <c r="A334" s="7" t="s">
        <v>56</v>
      </c>
      <c r="B334" s="8">
        <v>-108650</v>
      </c>
      <c r="C334" s="8">
        <v>-90945</v>
      </c>
      <c r="D334" s="8">
        <v>-93618</v>
      </c>
      <c r="E334" s="8">
        <v>-58344</v>
      </c>
      <c r="F334" s="8">
        <v>-21784</v>
      </c>
      <c r="G334" s="8">
        <v>-3168</v>
      </c>
      <c r="H334" s="8">
        <v>-52745</v>
      </c>
      <c r="I334" s="8">
        <v>22904</v>
      </c>
      <c r="J334" s="8">
        <v>-108908</v>
      </c>
      <c r="K334" s="8">
        <v>-211094</v>
      </c>
    </row>
    <row r="335" spans="1:23" x14ac:dyDescent="0.4">
      <c r="A335" s="7" t="s">
        <v>124</v>
      </c>
      <c r="B335" s="8">
        <v>1199030</v>
      </c>
      <c r="C335" s="8">
        <v>1121660</v>
      </c>
      <c r="D335" s="8">
        <v>1561218</v>
      </c>
      <c r="E335" s="8">
        <v>1014947</v>
      </c>
      <c r="F335" s="8">
        <v>1131690</v>
      </c>
      <c r="G335" s="8">
        <v>1525751</v>
      </c>
      <c r="H335" s="8">
        <v>2423881</v>
      </c>
      <c r="I335" s="8">
        <v>2777098</v>
      </c>
      <c r="J335" s="8">
        <v>2872035</v>
      </c>
      <c r="K335" s="8">
        <v>705692</v>
      </c>
    </row>
    <row r="336" spans="1:23" x14ac:dyDescent="0.4">
      <c r="A336" s="7" t="s">
        <v>57</v>
      </c>
      <c r="B336" s="8">
        <v>332417</v>
      </c>
      <c r="C336" s="8">
        <v>431002</v>
      </c>
      <c r="D336" s="8">
        <v>473597</v>
      </c>
      <c r="E336" s="8">
        <v>329402</v>
      </c>
      <c r="F336" s="8">
        <v>384491</v>
      </c>
      <c r="G336" s="8">
        <v>449806</v>
      </c>
      <c r="H336" s="8">
        <v>800768</v>
      </c>
      <c r="I336" s="8">
        <v>766136</v>
      </c>
      <c r="J336" s="8">
        <v>718570</v>
      </c>
      <c r="K336" s="8">
        <v>179184</v>
      </c>
    </row>
    <row r="337" spans="1:11" x14ac:dyDescent="0.4">
      <c r="A337" s="7" t="s">
        <v>58</v>
      </c>
      <c r="B337" s="8">
        <v>866613</v>
      </c>
      <c r="C337" s="8">
        <v>690658</v>
      </c>
      <c r="D337" s="8">
        <v>1087621</v>
      </c>
      <c r="E337" s="8">
        <v>685545</v>
      </c>
      <c r="F337" s="8">
        <v>747199</v>
      </c>
      <c r="G337" s="8">
        <v>1075945</v>
      </c>
      <c r="H337" s="8">
        <v>1623113</v>
      </c>
      <c r="I337" s="8">
        <v>2010963</v>
      </c>
      <c r="J337" s="8">
        <v>2153465</v>
      </c>
      <c r="K337" s="8">
        <v>526507</v>
      </c>
    </row>
    <row r="338" spans="1:11" x14ac:dyDescent="0.4">
      <c r="A338" s="7" t="s">
        <v>36</v>
      </c>
      <c r="B338" s="8">
        <v>1293</v>
      </c>
      <c r="C338" s="8">
        <v>2636</v>
      </c>
      <c r="D338" s="8">
        <v>-4130</v>
      </c>
      <c r="E338" s="8">
        <v>-7293</v>
      </c>
      <c r="F338" s="8">
        <v>-6535</v>
      </c>
      <c r="G338" s="8">
        <v>-2112</v>
      </c>
      <c r="H338" s="8">
        <v>-3596</v>
      </c>
      <c r="I338" s="8">
        <v>-3436</v>
      </c>
      <c r="J338" s="8">
        <v>-2246</v>
      </c>
      <c r="K338" s="8">
        <v>-13500</v>
      </c>
    </row>
    <row r="339" spans="1:11" x14ac:dyDescent="0.4">
      <c r="A339" s="7" t="s">
        <v>59</v>
      </c>
      <c r="B339" s="9" t="s">
        <v>19</v>
      </c>
      <c r="C339" s="9" t="s">
        <v>19</v>
      </c>
      <c r="D339" s="9" t="s">
        <v>19</v>
      </c>
      <c r="E339" s="8">
        <v>-82654</v>
      </c>
      <c r="F339" s="8">
        <v>-50104</v>
      </c>
      <c r="G339" s="8">
        <v>1056</v>
      </c>
      <c r="H339" s="8">
        <v>-304484</v>
      </c>
      <c r="I339" s="8">
        <v>-5726</v>
      </c>
      <c r="J339" s="8">
        <v>66243</v>
      </c>
      <c r="K339" s="8">
        <v>15955</v>
      </c>
    </row>
    <row r="340" spans="1:11" x14ac:dyDescent="0.4">
      <c r="A340" s="7" t="s">
        <v>62</v>
      </c>
      <c r="B340" s="8">
        <v>867906</v>
      </c>
      <c r="C340" s="8">
        <v>693294</v>
      </c>
      <c r="D340" s="8">
        <v>1083491</v>
      </c>
      <c r="E340" s="8">
        <v>595597</v>
      </c>
      <c r="F340" s="8">
        <v>690560</v>
      </c>
      <c r="G340" s="8">
        <v>1073833</v>
      </c>
      <c r="H340" s="8">
        <v>1315033</v>
      </c>
      <c r="I340" s="8">
        <v>1949122</v>
      </c>
      <c r="J340" s="8">
        <v>2218586</v>
      </c>
      <c r="K340" s="8">
        <v>530189</v>
      </c>
    </row>
    <row r="341" spans="1:11" x14ac:dyDescent="0.4">
      <c r="A341" s="7" t="s">
        <v>65</v>
      </c>
      <c r="B341" s="46">
        <v>209216.18599999999</v>
      </c>
      <c r="C341" s="46">
        <v>209216.18599999999</v>
      </c>
      <c r="D341" s="46">
        <v>209216.18599999999</v>
      </c>
      <c r="E341" s="46">
        <v>208776.45699999999</v>
      </c>
      <c r="F341" s="46">
        <v>201536.41800000001</v>
      </c>
      <c r="G341" s="45">
        <v>200188.3</v>
      </c>
      <c r="H341" s="46">
        <v>202391.67300000001</v>
      </c>
      <c r="I341" s="46">
        <v>201759.01199999999</v>
      </c>
      <c r="J341" s="46">
        <v>197606.10699999999</v>
      </c>
      <c r="K341" s="46">
        <v>195155.924</v>
      </c>
    </row>
    <row r="342" spans="1:11" x14ac:dyDescent="0.4">
      <c r="A342" s="7" t="s">
        <v>66</v>
      </c>
      <c r="B342" s="44">
        <v>4.1399999999999997</v>
      </c>
      <c r="C342" s="44">
        <v>3.32</v>
      </c>
      <c r="D342" s="44">
        <v>5.18</v>
      </c>
      <c r="E342" s="44">
        <v>2.86</v>
      </c>
      <c r="F342" s="44">
        <v>3.43</v>
      </c>
      <c r="G342" s="44">
        <v>5.36</v>
      </c>
      <c r="H342" s="45">
        <v>6.5</v>
      </c>
      <c r="I342" s="44">
        <v>9.67</v>
      </c>
      <c r="J342" s="44">
        <v>11.23</v>
      </c>
      <c r="K342" s="44">
        <v>2.71</v>
      </c>
    </row>
    <row r="343" spans="1:11" x14ac:dyDescent="0.4">
      <c r="A343" s="7" t="s">
        <v>67</v>
      </c>
      <c r="B343" s="44">
        <v>4.1399999999999997</v>
      </c>
      <c r="C343" s="44">
        <v>3.32</v>
      </c>
      <c r="D343" s="44">
        <v>5.18</v>
      </c>
      <c r="E343" s="44">
        <v>2.86</v>
      </c>
      <c r="F343" s="44">
        <v>3.43</v>
      </c>
      <c r="G343" s="44">
        <v>5.36</v>
      </c>
      <c r="H343" s="45">
        <v>6.5</v>
      </c>
      <c r="I343" s="44">
        <v>9.67</v>
      </c>
      <c r="J343" s="44">
        <v>11.23</v>
      </c>
      <c r="K343" s="44">
        <v>2.71</v>
      </c>
    </row>
    <row r="344" spans="1:11" x14ac:dyDescent="0.4">
      <c r="A344" s="7" t="s">
        <v>68</v>
      </c>
      <c r="B344" s="46">
        <v>209216.18599999999</v>
      </c>
      <c r="C344" s="46">
        <v>209216.18599999999</v>
      </c>
      <c r="D344" s="46">
        <v>209216.18599999999</v>
      </c>
      <c r="E344" s="46">
        <v>208776.45699999999</v>
      </c>
      <c r="F344" s="46">
        <v>201536.41800000001</v>
      </c>
      <c r="G344" s="45">
        <v>200188.3</v>
      </c>
      <c r="H344" s="46">
        <v>204240.62899999999</v>
      </c>
      <c r="I344" s="46">
        <v>202044.967</v>
      </c>
      <c r="J344" s="46">
        <v>197612.533</v>
      </c>
      <c r="K344" s="46">
        <v>195161.72899999999</v>
      </c>
    </row>
    <row r="345" spans="1:11" x14ac:dyDescent="0.4">
      <c r="A345" s="7" t="s">
        <v>69</v>
      </c>
      <c r="B345" s="44">
        <v>4.1399999999999997</v>
      </c>
      <c r="C345" s="44">
        <v>3.32</v>
      </c>
      <c r="D345" s="44">
        <v>5.18</v>
      </c>
      <c r="E345" s="44">
        <v>2.86</v>
      </c>
      <c r="F345" s="44">
        <v>3.43</v>
      </c>
      <c r="G345" s="44">
        <v>5.27</v>
      </c>
      <c r="H345" s="44">
        <v>6.45</v>
      </c>
      <c r="I345" s="44">
        <v>9.64</v>
      </c>
      <c r="J345" s="44">
        <v>11.23</v>
      </c>
      <c r="K345" s="44">
        <v>2.71</v>
      </c>
    </row>
    <row r="346" spans="1:11" x14ac:dyDescent="0.4">
      <c r="A346" s="7" t="s">
        <v>70</v>
      </c>
      <c r="B346" s="44">
        <v>4.1399999999999997</v>
      </c>
      <c r="C346" s="44">
        <v>3.32</v>
      </c>
      <c r="D346" s="44">
        <v>5.18</v>
      </c>
      <c r="E346" s="44">
        <v>2.86</v>
      </c>
      <c r="F346" s="44">
        <v>3.43</v>
      </c>
      <c r="G346" s="44">
        <v>5.27</v>
      </c>
      <c r="H346" s="44">
        <v>6.45</v>
      </c>
      <c r="I346" s="44">
        <v>9.64</v>
      </c>
      <c r="J346" s="44">
        <v>11.23</v>
      </c>
      <c r="K346" s="44">
        <v>2.71</v>
      </c>
    </row>
    <row r="347" spans="1:11" x14ac:dyDescent="0.4">
      <c r="A347" s="7" t="s">
        <v>71</v>
      </c>
      <c r="B347" s="46">
        <v>209216.18599999999</v>
      </c>
      <c r="C347" s="46">
        <v>209216.18599999999</v>
      </c>
      <c r="D347" s="46">
        <v>209216.18599999999</v>
      </c>
      <c r="E347" s="46">
        <v>204327.04399999999</v>
      </c>
      <c r="F347" s="46">
        <v>200197.41699999999</v>
      </c>
      <c r="G347" s="44">
        <v>201489.31</v>
      </c>
      <c r="H347" s="46">
        <v>203861.234</v>
      </c>
      <c r="I347" s="46">
        <v>199171.345</v>
      </c>
      <c r="J347" s="46">
        <v>195969.38699999999</v>
      </c>
      <c r="K347" s="44">
        <v>195066.06</v>
      </c>
    </row>
    <row r="350" spans="1:11" ht="20.100000000000001" x14ac:dyDescent="0.7">
      <c r="A350" s="40" t="s">
        <v>134</v>
      </c>
    </row>
    <row r="352" spans="1:11" x14ac:dyDescent="0.4">
      <c r="A352" s="3" t="s">
        <v>2</v>
      </c>
    </row>
    <row r="355" spans="1:23" x14ac:dyDescent="0.4">
      <c r="A355" s="41" t="s">
        <v>3</v>
      </c>
    </row>
    <row r="356" spans="1:23" x14ac:dyDescent="0.4">
      <c r="A356" s="42" t="s">
        <v>4</v>
      </c>
      <c r="B356" s="43" t="s">
        <v>115</v>
      </c>
      <c r="C356" s="43" t="s">
        <v>114</v>
      </c>
      <c r="D356" s="43" t="s">
        <v>113</v>
      </c>
      <c r="E356" s="43" t="s">
        <v>112</v>
      </c>
      <c r="F356" s="43" t="s">
        <v>111</v>
      </c>
      <c r="G356" s="43" t="s">
        <v>110</v>
      </c>
      <c r="H356" s="43" t="s">
        <v>109</v>
      </c>
      <c r="I356" s="43" t="s">
        <v>108</v>
      </c>
      <c r="J356" s="43" t="s">
        <v>107</v>
      </c>
      <c r="K356" s="43" t="s">
        <v>106</v>
      </c>
      <c r="N356" s="34">
        <v>2011</v>
      </c>
      <c r="O356" s="34">
        <v>2012</v>
      </c>
      <c r="P356" s="34">
        <v>2013</v>
      </c>
      <c r="Q356" s="34">
        <v>2014</v>
      </c>
      <c r="R356" s="34">
        <v>2015</v>
      </c>
      <c r="S356" s="34">
        <v>2016</v>
      </c>
      <c r="T356" s="34">
        <v>2017</v>
      </c>
      <c r="U356" s="34">
        <v>2018</v>
      </c>
      <c r="V356" s="34">
        <v>2019</v>
      </c>
      <c r="W356" s="34">
        <v>2020</v>
      </c>
    </row>
    <row r="357" spans="1:23" x14ac:dyDescent="0.4">
      <c r="A357" s="42" t="s">
        <v>5</v>
      </c>
      <c r="B357" s="43" t="s">
        <v>6</v>
      </c>
      <c r="C357" s="43" t="s">
        <v>6</v>
      </c>
      <c r="D357" s="43" t="s">
        <v>6</v>
      </c>
      <c r="E357" s="43" t="s">
        <v>6</v>
      </c>
      <c r="F357" s="43" t="s">
        <v>6</v>
      </c>
      <c r="G357" s="43" t="s">
        <v>6</v>
      </c>
      <c r="H357" s="43" t="s">
        <v>6</v>
      </c>
      <c r="I357" s="43" t="s">
        <v>6</v>
      </c>
      <c r="J357" s="43" t="s">
        <v>6</v>
      </c>
      <c r="K357" s="43" t="s">
        <v>6</v>
      </c>
    </row>
    <row r="358" spans="1:23" x14ac:dyDescent="0.4">
      <c r="A358" s="42" t="s">
        <v>7</v>
      </c>
      <c r="B358" s="43" t="s">
        <v>8</v>
      </c>
      <c r="C358" s="43" t="s">
        <v>8</v>
      </c>
      <c r="D358" s="43" t="s">
        <v>8</v>
      </c>
      <c r="E358" s="43" t="s">
        <v>8</v>
      </c>
      <c r="F358" s="43" t="s">
        <v>8</v>
      </c>
      <c r="G358" s="43" t="s">
        <v>8</v>
      </c>
      <c r="H358" s="43" t="s">
        <v>8</v>
      </c>
      <c r="I358" s="43" t="s">
        <v>8</v>
      </c>
      <c r="J358" s="43" t="s">
        <v>8</v>
      </c>
      <c r="K358" s="43" t="s">
        <v>8</v>
      </c>
    </row>
    <row r="359" spans="1:23" x14ac:dyDescent="0.4">
      <c r="A359" s="42" t="s">
        <v>9</v>
      </c>
      <c r="B359" s="43" t="s">
        <v>10</v>
      </c>
      <c r="C359" s="43" t="s">
        <v>10</v>
      </c>
      <c r="D359" s="43" t="s">
        <v>10</v>
      </c>
      <c r="E359" s="43" t="s">
        <v>10</v>
      </c>
      <c r="F359" s="43" t="s">
        <v>10</v>
      </c>
      <c r="G359" s="43" t="s">
        <v>10</v>
      </c>
      <c r="H359" s="43" t="s">
        <v>10</v>
      </c>
      <c r="I359" s="43" t="s">
        <v>10</v>
      </c>
      <c r="J359" s="43" t="s">
        <v>10</v>
      </c>
      <c r="K359" s="43" t="s">
        <v>10</v>
      </c>
    </row>
    <row r="360" spans="1:23" x14ac:dyDescent="0.4">
      <c r="A360" s="42" t="s">
        <v>11</v>
      </c>
      <c r="B360" s="43" t="s">
        <v>12</v>
      </c>
      <c r="C360" s="43" t="s">
        <v>12</v>
      </c>
      <c r="D360" s="43" t="s">
        <v>12</v>
      </c>
      <c r="E360" s="43" t="s">
        <v>12</v>
      </c>
      <c r="F360" s="43" t="s">
        <v>12</v>
      </c>
      <c r="G360" s="43" t="s">
        <v>12</v>
      </c>
      <c r="H360" s="43" t="s">
        <v>12</v>
      </c>
      <c r="I360" s="43" t="s">
        <v>12</v>
      </c>
      <c r="J360" s="43" t="s">
        <v>12</v>
      </c>
      <c r="K360" s="43" t="s">
        <v>12</v>
      </c>
    </row>
    <row r="361" spans="1:23" x14ac:dyDescent="0.4">
      <c r="A361" s="7" t="s">
        <v>13</v>
      </c>
      <c r="B361" s="8">
        <v>579725</v>
      </c>
      <c r="C361" s="8">
        <v>536842</v>
      </c>
      <c r="D361" s="8">
        <v>537065</v>
      </c>
      <c r="E361" s="8">
        <v>488025</v>
      </c>
      <c r="F361" s="8">
        <v>369025</v>
      </c>
      <c r="G361" s="8">
        <v>344957</v>
      </c>
      <c r="H361" s="8">
        <v>497483</v>
      </c>
      <c r="I361" s="8">
        <v>531027</v>
      </c>
      <c r="J361" s="8">
        <v>581705</v>
      </c>
      <c r="K361" s="8">
        <v>804979</v>
      </c>
      <c r="M361" s="47" t="s">
        <v>137</v>
      </c>
      <c r="N361" s="35">
        <f>B417/B377</f>
        <v>0.12224013942478293</v>
      </c>
      <c r="O361" s="35">
        <f t="shared" ref="O361:W361" si="60">C417/C377</f>
        <v>3.7149845235214592E-2</v>
      </c>
      <c r="P361" s="35">
        <f t="shared" si="60"/>
        <v>1.8063717947991848E-2</v>
      </c>
      <c r="Q361" s="35">
        <f t="shared" si="60"/>
        <v>4.2550596628526151E-2</v>
      </c>
      <c r="R361" s="35">
        <f t="shared" si="60"/>
        <v>3.6713313665445016E-2</v>
      </c>
      <c r="S361" s="35">
        <f t="shared" si="60"/>
        <v>4.6146711407602965E-2</v>
      </c>
      <c r="T361" s="35">
        <f t="shared" si="60"/>
        <v>8.5710193349615105E-2</v>
      </c>
      <c r="U361" s="35">
        <f t="shared" si="60"/>
        <v>0.10513848843002883</v>
      </c>
      <c r="V361" s="35">
        <f t="shared" si="60"/>
        <v>0.10054368721893592</v>
      </c>
      <c r="W361" s="35">
        <f t="shared" si="60"/>
        <v>4.466172460507923E-2</v>
      </c>
    </row>
    <row r="362" spans="1:23" x14ac:dyDescent="0.4">
      <c r="A362" s="7" t="s">
        <v>14</v>
      </c>
      <c r="B362" s="8">
        <v>57947</v>
      </c>
      <c r="C362" s="8">
        <v>43364</v>
      </c>
      <c r="D362" s="8">
        <v>52867</v>
      </c>
      <c r="E362" s="8">
        <v>113771</v>
      </c>
      <c r="F362" s="8">
        <v>83651</v>
      </c>
      <c r="G362" s="8">
        <v>120476</v>
      </c>
      <c r="H362" s="8">
        <v>79957</v>
      </c>
      <c r="I362" s="8">
        <v>127346</v>
      </c>
      <c r="J362" s="8">
        <v>86004</v>
      </c>
      <c r="K362" s="8">
        <v>64924</v>
      </c>
      <c r="M362" s="47" t="s">
        <v>138</v>
      </c>
      <c r="N362" s="35">
        <f>B427/B377</f>
        <v>8.9123758959225141E-2</v>
      </c>
      <c r="O362" s="35">
        <f t="shared" ref="O362:W362" si="61">C427/C377</f>
        <v>2.7743720429701284E-2</v>
      </c>
      <c r="P362" s="35">
        <f t="shared" si="61"/>
        <v>2.2959580189252137E-3</v>
      </c>
      <c r="Q362" s="35">
        <f t="shared" si="61"/>
        <v>2.513828411545917E-2</v>
      </c>
      <c r="R362" s="35">
        <f t="shared" si="61"/>
        <v>1.4158777320729067E-2</v>
      </c>
      <c r="S362" s="35">
        <f t="shared" si="61"/>
        <v>2.2566954706138429E-2</v>
      </c>
      <c r="T362" s="35">
        <f t="shared" si="61"/>
        <v>4.7585724078158316E-2</v>
      </c>
      <c r="U362" s="35">
        <f t="shared" si="61"/>
        <v>5.8431145126290884E-2</v>
      </c>
      <c r="V362" s="35">
        <f t="shared" si="61"/>
        <v>5.9933348170166816E-2</v>
      </c>
      <c r="W362" s="35">
        <f t="shared" si="61"/>
        <v>1.6844189378278539E-2</v>
      </c>
    </row>
    <row r="363" spans="1:23" x14ac:dyDescent="0.4">
      <c r="A363" s="7" t="s">
        <v>15</v>
      </c>
      <c r="B363" s="8">
        <v>637672</v>
      </c>
      <c r="C363" s="8">
        <v>580205</v>
      </c>
      <c r="D363" s="8">
        <v>589931</v>
      </c>
      <c r="E363" s="8">
        <v>601796</v>
      </c>
      <c r="F363" s="8">
        <v>452676</v>
      </c>
      <c r="G363" s="8">
        <v>465433</v>
      </c>
      <c r="H363" s="8">
        <v>577440</v>
      </c>
      <c r="I363" s="8">
        <v>658373</v>
      </c>
      <c r="J363" s="8">
        <v>667709</v>
      </c>
      <c r="K363" s="8">
        <v>869903</v>
      </c>
      <c r="M363" s="47" t="s">
        <v>139</v>
      </c>
      <c r="N363" s="35">
        <f>B427/B393</f>
        <v>0.14340899629169912</v>
      </c>
      <c r="O363" s="35">
        <f t="shared" ref="O363:W363" si="62">C427/C393</f>
        <v>4.4192590993455676E-2</v>
      </c>
      <c r="P363" s="35">
        <f t="shared" si="62"/>
        <v>3.5773623607748125E-3</v>
      </c>
      <c r="Q363" s="35">
        <f t="shared" si="62"/>
        <v>4.0183127872332414E-2</v>
      </c>
      <c r="R363" s="35">
        <f t="shared" si="62"/>
        <v>2.3025037520384081E-2</v>
      </c>
      <c r="S363" s="35">
        <f t="shared" si="62"/>
        <v>3.6557440629600056E-2</v>
      </c>
      <c r="T363" s="35">
        <f t="shared" si="62"/>
        <v>8.3543615205983857E-2</v>
      </c>
      <c r="U363" s="35">
        <f t="shared" si="62"/>
        <v>0.11002193671623917</v>
      </c>
      <c r="V363" s="35">
        <f t="shared" si="62"/>
        <v>0.14005135923225459</v>
      </c>
      <c r="W363" s="35">
        <f t="shared" si="62"/>
        <v>4.5808095430023593E-2</v>
      </c>
    </row>
    <row r="364" spans="1:23" x14ac:dyDescent="0.4">
      <c r="A364" s="7" t="s">
        <v>16</v>
      </c>
      <c r="B364" s="8">
        <v>689539</v>
      </c>
      <c r="C364" s="8">
        <v>668251</v>
      </c>
      <c r="D364" s="8">
        <v>582910</v>
      </c>
      <c r="E364" s="8">
        <v>546005</v>
      </c>
      <c r="F364" s="8">
        <v>573143</v>
      </c>
      <c r="G364" s="8">
        <v>566798</v>
      </c>
      <c r="H364" s="8">
        <v>665309</v>
      </c>
      <c r="I364" s="8">
        <v>709105</v>
      </c>
      <c r="J364" s="8">
        <v>762470</v>
      </c>
      <c r="K364" s="8">
        <v>852476</v>
      </c>
      <c r="M364" s="47" t="s">
        <v>140</v>
      </c>
      <c r="N364" s="35">
        <f>B412/B410</f>
        <v>0.49631101976697312</v>
      </c>
      <c r="O364" s="35">
        <f t="shared" ref="O364:W364" si="63">C412/C410</f>
        <v>0.48277129092839061</v>
      </c>
      <c r="P364" s="35">
        <f t="shared" si="63"/>
        <v>0.46477747155757138</v>
      </c>
      <c r="Q364" s="35">
        <f t="shared" si="63"/>
        <v>0.46611718265568253</v>
      </c>
      <c r="R364" s="35">
        <f t="shared" si="63"/>
        <v>0.45468511025470831</v>
      </c>
      <c r="S364" s="35">
        <f t="shared" si="63"/>
        <v>0.45672383271299649</v>
      </c>
      <c r="T364" s="35">
        <f t="shared" si="63"/>
        <v>0.47254518419791491</v>
      </c>
      <c r="U364" s="35">
        <f t="shared" si="63"/>
        <v>0.48389721917842443</v>
      </c>
      <c r="V364" s="35">
        <f t="shared" si="63"/>
        <v>0.48824097966826724</v>
      </c>
      <c r="W364" s="35">
        <f t="shared" si="63"/>
        <v>0.46958574598318897</v>
      </c>
    </row>
    <row r="365" spans="1:23" x14ac:dyDescent="0.4">
      <c r="A365" s="7" t="s">
        <v>17</v>
      </c>
      <c r="B365" s="8">
        <v>694325</v>
      </c>
      <c r="C365" s="8">
        <v>728222</v>
      </c>
      <c r="D365" s="8">
        <v>717692</v>
      </c>
      <c r="E365" s="8">
        <v>694661</v>
      </c>
      <c r="F365" s="8">
        <v>715612</v>
      </c>
      <c r="G365" s="8">
        <v>759074</v>
      </c>
      <c r="H365" s="8">
        <v>933230</v>
      </c>
      <c r="I365" s="8">
        <v>1047968</v>
      </c>
      <c r="J365" s="8">
        <v>1246495</v>
      </c>
      <c r="K365" s="8">
        <v>1396656</v>
      </c>
      <c r="M365" s="47" t="s">
        <v>141</v>
      </c>
      <c r="N365" s="35" t="e">
        <f>B414/B410</f>
        <v>#VALUE!</v>
      </c>
      <c r="O365" s="35" t="e">
        <f t="shared" ref="O365:W365" si="64">C414/C410</f>
        <v>#VALUE!</v>
      </c>
      <c r="P365" s="35" t="e">
        <f t="shared" si="64"/>
        <v>#VALUE!</v>
      </c>
      <c r="Q365" s="35" t="e">
        <f t="shared" si="64"/>
        <v>#VALUE!</v>
      </c>
      <c r="R365" s="35">
        <f t="shared" si="64"/>
        <v>1.6738431583104153E-2</v>
      </c>
      <c r="S365" s="35">
        <f t="shared" si="64"/>
        <v>1.4338124981883449E-2</v>
      </c>
      <c r="T365" s="35">
        <f t="shared" si="64"/>
        <v>1.291124034072298E-2</v>
      </c>
      <c r="U365" s="35">
        <f t="shared" si="64"/>
        <v>1.1617236288398112E-2</v>
      </c>
      <c r="V365" s="35">
        <f t="shared" si="64"/>
        <v>1.1213751174995545E-2</v>
      </c>
      <c r="W365" s="35">
        <f t="shared" si="64"/>
        <v>1.0813144075941226E-2</v>
      </c>
    </row>
    <row r="366" spans="1:23" x14ac:dyDescent="0.4">
      <c r="A366" s="7" t="s">
        <v>18</v>
      </c>
      <c r="B366" s="8">
        <v>93905</v>
      </c>
      <c r="C366" s="8">
        <v>76579</v>
      </c>
      <c r="D366" s="8">
        <v>97473</v>
      </c>
      <c r="E366" s="8">
        <v>91163</v>
      </c>
      <c r="F366" s="8">
        <v>55005</v>
      </c>
      <c r="G366" s="8">
        <v>39490</v>
      </c>
      <c r="H366" s="8">
        <v>32127</v>
      </c>
      <c r="I366" s="8">
        <v>38822</v>
      </c>
      <c r="J366" s="8">
        <v>38399</v>
      </c>
      <c r="K366" s="8">
        <v>26141</v>
      </c>
      <c r="M366" s="47" t="s">
        <v>142</v>
      </c>
      <c r="N366" s="35">
        <f>B427/B410</f>
        <v>7.647051115404252E-2</v>
      </c>
      <c r="O366" s="35">
        <f t="shared" ref="O366:W366" si="65">C427/C410</f>
        <v>2.1463280432313665E-2</v>
      </c>
      <c r="P366" s="35">
        <f t="shared" si="65"/>
        <v>1.7754391821446828E-3</v>
      </c>
      <c r="Q366" s="35">
        <f t="shared" si="65"/>
        <v>2.156800868101692E-2</v>
      </c>
      <c r="R366" s="35">
        <f t="shared" si="65"/>
        <v>1.0952427544176281E-2</v>
      </c>
      <c r="S366" s="35">
        <f t="shared" si="65"/>
        <v>1.7205697750361612E-2</v>
      </c>
      <c r="T366" s="35">
        <f t="shared" si="65"/>
        <v>3.2834482469289591E-2</v>
      </c>
      <c r="U366" s="35">
        <f t="shared" si="65"/>
        <v>4.0315892043355034E-2</v>
      </c>
      <c r="V366" s="35">
        <f t="shared" si="65"/>
        <v>4.7690048194444425E-2</v>
      </c>
      <c r="W366" s="35">
        <f t="shared" si="65"/>
        <v>1.5073334489392021E-2</v>
      </c>
    </row>
    <row r="367" spans="1:23" x14ac:dyDescent="0.4">
      <c r="A367" s="7" t="s">
        <v>129</v>
      </c>
      <c r="B367" s="9" t="s">
        <v>19</v>
      </c>
      <c r="C367" s="9" t="s">
        <v>19</v>
      </c>
      <c r="D367" s="9" t="s">
        <v>19</v>
      </c>
      <c r="E367" s="9" t="s">
        <v>19</v>
      </c>
      <c r="F367" s="8">
        <v>38667</v>
      </c>
      <c r="G367" s="8">
        <v>33366</v>
      </c>
      <c r="H367" s="8">
        <v>51307</v>
      </c>
      <c r="I367" s="8">
        <v>56916</v>
      </c>
      <c r="J367" s="8">
        <v>70847</v>
      </c>
      <c r="K367" s="8">
        <v>61855</v>
      </c>
      <c r="M367" s="48" t="s">
        <v>143</v>
      </c>
      <c r="N367" s="35">
        <f>B411/B410</f>
        <v>0.50368898023302688</v>
      </c>
      <c r="O367" s="35">
        <f t="shared" ref="O367:W367" si="66">C411/C410</f>
        <v>0.51722870907160934</v>
      </c>
      <c r="P367" s="35">
        <f t="shared" si="66"/>
        <v>0.53522252844242868</v>
      </c>
      <c r="Q367" s="35">
        <f t="shared" si="66"/>
        <v>0.53388309416245905</v>
      </c>
      <c r="R367" s="35">
        <f t="shared" si="66"/>
        <v>0.5453151607778961</v>
      </c>
      <c r="S367" s="35">
        <f t="shared" si="66"/>
        <v>0.54327642842649615</v>
      </c>
      <c r="T367" s="35">
        <f t="shared" si="66"/>
        <v>0.52745461410492445</v>
      </c>
      <c r="U367" s="35">
        <f t="shared" si="66"/>
        <v>0.51610259296503558</v>
      </c>
      <c r="V367" s="35">
        <f t="shared" si="66"/>
        <v>0.5117588584587458</v>
      </c>
      <c r="W367" s="35">
        <f t="shared" si="66"/>
        <v>0.53041425401681097</v>
      </c>
    </row>
    <row r="368" spans="1:23" x14ac:dyDescent="0.4">
      <c r="A368" s="7" t="s">
        <v>20</v>
      </c>
      <c r="B368" s="8">
        <v>102183</v>
      </c>
      <c r="C368" s="8">
        <v>111771</v>
      </c>
      <c r="D368" s="8">
        <v>96647</v>
      </c>
      <c r="E368" s="8">
        <v>111462</v>
      </c>
      <c r="F368" s="8">
        <v>0</v>
      </c>
      <c r="G368" s="8">
        <v>-106</v>
      </c>
      <c r="H368" s="8">
        <v>0</v>
      </c>
      <c r="I368" s="8">
        <v>0</v>
      </c>
      <c r="J368" s="8">
        <v>-112</v>
      </c>
      <c r="K368" s="8">
        <v>-123</v>
      </c>
      <c r="M368" s="47" t="s">
        <v>144</v>
      </c>
      <c r="N368" s="35">
        <f>B413/B410</f>
        <v>0</v>
      </c>
      <c r="O368" s="35">
        <f t="shared" ref="O368:W368" si="67">C413/C410</f>
        <v>0</v>
      </c>
      <c r="P368" s="35">
        <f t="shared" si="67"/>
        <v>0</v>
      </c>
      <c r="Q368" s="35">
        <f t="shared" si="67"/>
        <v>0</v>
      </c>
      <c r="R368" s="35">
        <f t="shared" si="67"/>
        <v>0.42147385904082102</v>
      </c>
      <c r="S368" s="35">
        <f t="shared" si="67"/>
        <v>0.41177937577737961</v>
      </c>
      <c r="T368" s="35">
        <f t="shared" si="67"/>
        <v>0.40438586441755509</v>
      </c>
      <c r="U368" s="35">
        <f t="shared" si="67"/>
        <v>0.40778338487803695</v>
      </c>
      <c r="V368" s="35">
        <f t="shared" si="67"/>
        <v>0.40234809717494407</v>
      </c>
      <c r="W368" s="35">
        <f t="shared" si="67"/>
        <v>0.42195856681515898</v>
      </c>
    </row>
    <row r="369" spans="1:23" x14ac:dyDescent="0.4">
      <c r="A369" s="7" t="s">
        <v>21</v>
      </c>
      <c r="B369" s="8">
        <v>2217624</v>
      </c>
      <c r="C369" s="8">
        <v>2165028</v>
      </c>
      <c r="D369" s="8">
        <v>2084653</v>
      </c>
      <c r="E369" s="8">
        <v>2045087</v>
      </c>
      <c r="F369" s="8">
        <v>1835103</v>
      </c>
      <c r="G369" s="8">
        <v>1864056</v>
      </c>
      <c r="H369" s="8">
        <v>2259412</v>
      </c>
      <c r="I369" s="8">
        <v>2511184</v>
      </c>
      <c r="J369" s="8">
        <v>2785807</v>
      </c>
      <c r="K369" s="8">
        <v>3206908</v>
      </c>
      <c r="M369" s="7" t="s">
        <v>145</v>
      </c>
      <c r="N369" s="35">
        <f>B364/B410</f>
        <v>0.17716843049981795</v>
      </c>
      <c r="O369" s="35">
        <f t="shared" ref="O369:W369" si="68">C364/C410</f>
        <v>0.15501268399682297</v>
      </c>
      <c r="P369" s="35">
        <f t="shared" si="68"/>
        <v>0.14182832035959395</v>
      </c>
      <c r="Q369" s="35">
        <f t="shared" si="68"/>
        <v>0.15114408937904156</v>
      </c>
      <c r="R369" s="35">
        <f t="shared" si="68"/>
        <v>0.15534043998890934</v>
      </c>
      <c r="S369" s="35">
        <f t="shared" si="68"/>
        <v>0.14801334213895703</v>
      </c>
      <c r="T369" s="35">
        <f t="shared" si="68"/>
        <v>0.13419093621367637</v>
      </c>
      <c r="U369" s="35">
        <f t="shared" si="68"/>
        <v>0.13321001177672648</v>
      </c>
      <c r="V369" s="35">
        <f t="shared" si="68"/>
        <v>0.12342329640416966</v>
      </c>
      <c r="W369" s="35">
        <f t="shared" si="68"/>
        <v>0.13269914070801225</v>
      </c>
    </row>
    <row r="370" spans="1:23" x14ac:dyDescent="0.4">
      <c r="A370" s="7" t="s">
        <v>22</v>
      </c>
      <c r="B370" s="8">
        <v>632110</v>
      </c>
      <c r="C370" s="8">
        <v>654016</v>
      </c>
      <c r="D370" s="8">
        <v>643899</v>
      </c>
      <c r="E370" s="8">
        <v>596813</v>
      </c>
      <c r="F370" s="8">
        <v>558983</v>
      </c>
      <c r="G370" s="8">
        <v>590978</v>
      </c>
      <c r="H370" s="8">
        <v>658715</v>
      </c>
      <c r="I370" s="8">
        <v>710021</v>
      </c>
      <c r="J370" s="8">
        <v>868123</v>
      </c>
      <c r="K370" s="8">
        <v>1004291</v>
      </c>
      <c r="M370" s="47" t="s">
        <v>332</v>
      </c>
      <c r="N370" s="76">
        <f>B322/AVERAGE(A365,B365)</f>
        <v>13.040240521369675</v>
      </c>
      <c r="O370" s="76">
        <f t="shared" ref="O370:W370" si="69">C322/AVERAGE(B365,C365)</f>
        <v>14.416992900761803</v>
      </c>
      <c r="P370" s="76">
        <f t="shared" si="69"/>
        <v>14.000500721343039</v>
      </c>
      <c r="Q370" s="76">
        <f t="shared" si="69"/>
        <v>13.098696997138818</v>
      </c>
      <c r="R370" s="76">
        <f t="shared" si="69"/>
        <v>13.512870203145065</v>
      </c>
      <c r="S370" s="76">
        <f t="shared" si="69"/>
        <v>14.194091487950656</v>
      </c>
      <c r="T370" s="76">
        <f t="shared" si="69"/>
        <v>14.895316680690939</v>
      </c>
      <c r="U370" s="76">
        <f t="shared" si="69"/>
        <v>12.198779728225043</v>
      </c>
      <c r="V370" s="76">
        <f t="shared" si="69"/>
        <v>11.105016729404658</v>
      </c>
      <c r="W370" s="76">
        <f t="shared" si="69"/>
        <v>9.2772800343226702</v>
      </c>
    </row>
    <row r="371" spans="1:23" x14ac:dyDescent="0.4">
      <c r="A371" s="7" t="s">
        <v>23</v>
      </c>
      <c r="B371" s="8">
        <v>-328149</v>
      </c>
      <c r="C371" s="8">
        <v>-355083</v>
      </c>
      <c r="D371" s="8">
        <v>-350930</v>
      </c>
      <c r="E371" s="8">
        <v>-324540</v>
      </c>
      <c r="F371" s="8">
        <v>-305633</v>
      </c>
      <c r="G371" s="8">
        <v>-324684</v>
      </c>
      <c r="H371" s="8">
        <v>-347039</v>
      </c>
      <c r="I371" s="8">
        <v>-372646</v>
      </c>
      <c r="J371" s="8">
        <v>-424855</v>
      </c>
      <c r="K371" s="8">
        <v>-504907</v>
      </c>
      <c r="M371" s="47" t="s">
        <v>333</v>
      </c>
      <c r="N371" s="76">
        <f>365/N370</f>
        <v>27.990281268344457</v>
      </c>
      <c r="O371" s="76">
        <f t="shared" ref="O371:W371" si="70">365/O370</f>
        <v>25.317346170068042</v>
      </c>
      <c r="P371" s="76">
        <f t="shared" si="70"/>
        <v>26.070496139011397</v>
      </c>
      <c r="Q371" s="76">
        <f t="shared" si="70"/>
        <v>27.865367072749898</v>
      </c>
      <c r="R371" s="76">
        <f t="shared" si="70"/>
        <v>27.011285871379698</v>
      </c>
      <c r="S371" s="76">
        <f t="shared" si="70"/>
        <v>25.714925136973225</v>
      </c>
      <c r="T371" s="76">
        <f t="shared" si="70"/>
        <v>24.5043464213927</v>
      </c>
      <c r="U371" s="76">
        <f t="shared" si="70"/>
        <v>29.921025555980634</v>
      </c>
      <c r="V371" s="76">
        <f t="shared" si="70"/>
        <v>32.868027927731696</v>
      </c>
      <c r="W371" s="76">
        <f t="shared" si="70"/>
        <v>39.343428100653263</v>
      </c>
    </row>
    <row r="372" spans="1:23" x14ac:dyDescent="0.4">
      <c r="A372" s="7" t="s">
        <v>24</v>
      </c>
      <c r="B372" s="8">
        <v>303832</v>
      </c>
      <c r="C372" s="8">
        <v>298934</v>
      </c>
      <c r="D372" s="8">
        <v>292969</v>
      </c>
      <c r="E372" s="8">
        <v>272273</v>
      </c>
      <c r="F372" s="8">
        <v>253350</v>
      </c>
      <c r="G372" s="8">
        <v>266188</v>
      </c>
      <c r="H372" s="8">
        <v>311796</v>
      </c>
      <c r="I372" s="8">
        <v>337374</v>
      </c>
      <c r="J372" s="8">
        <v>443268</v>
      </c>
      <c r="K372" s="8">
        <v>499384</v>
      </c>
      <c r="N372" s="35"/>
      <c r="O372" s="35"/>
      <c r="P372" s="35"/>
      <c r="Q372" s="35"/>
      <c r="R372" s="35"/>
      <c r="S372" s="35"/>
      <c r="T372" s="35"/>
      <c r="U372" s="35"/>
      <c r="V372" s="35"/>
      <c r="W372" s="35"/>
    </row>
    <row r="373" spans="1:23" x14ac:dyDescent="0.4">
      <c r="A373" s="7" t="s">
        <v>116</v>
      </c>
      <c r="B373" s="8">
        <v>56524</v>
      </c>
      <c r="C373" s="8">
        <v>53908</v>
      </c>
      <c r="D373" s="8">
        <v>40063</v>
      </c>
      <c r="E373" s="8">
        <v>60532</v>
      </c>
      <c r="F373" s="8">
        <v>59362</v>
      </c>
      <c r="G373" s="8">
        <v>80564</v>
      </c>
      <c r="H373" s="8">
        <v>81875</v>
      </c>
      <c r="I373" s="8">
        <v>74896</v>
      </c>
      <c r="J373" s="8">
        <v>80278</v>
      </c>
      <c r="K373" s="8">
        <v>72165</v>
      </c>
      <c r="N373" s="35"/>
      <c r="O373" s="35"/>
      <c r="P373" s="35"/>
      <c r="Q373" s="35"/>
      <c r="R373" s="35"/>
      <c r="S373" s="35"/>
      <c r="T373" s="35"/>
      <c r="U373" s="35"/>
      <c r="V373" s="35"/>
      <c r="W373" s="35"/>
    </row>
    <row r="374" spans="1:23" x14ac:dyDescent="0.4">
      <c r="A374" s="7" t="s">
        <v>25</v>
      </c>
      <c r="B374" s="8">
        <v>584899</v>
      </c>
      <c r="C374" s="8">
        <v>610784</v>
      </c>
      <c r="D374" s="8">
        <v>515037</v>
      </c>
      <c r="E374" s="8">
        <v>475749</v>
      </c>
      <c r="F374" s="8">
        <v>439279</v>
      </c>
      <c r="G374" s="8">
        <v>446744</v>
      </c>
      <c r="H374" s="8">
        <v>494966</v>
      </c>
      <c r="I374" s="8">
        <v>501023</v>
      </c>
      <c r="J374" s="8">
        <v>510409</v>
      </c>
      <c r="K374" s="8">
        <v>544303</v>
      </c>
    </row>
    <row r="375" spans="1:23" x14ac:dyDescent="0.4">
      <c r="A375" s="7" t="s">
        <v>117</v>
      </c>
      <c r="B375" s="8">
        <v>141116</v>
      </c>
      <c r="C375" s="8">
        <v>200344</v>
      </c>
      <c r="D375" s="8">
        <v>226060</v>
      </c>
      <c r="E375" s="8">
        <v>217332</v>
      </c>
      <c r="F375" s="8">
        <v>239409</v>
      </c>
      <c r="G375" s="8">
        <v>242325</v>
      </c>
      <c r="H375" s="8">
        <v>249221</v>
      </c>
      <c r="I375" s="8">
        <v>237743</v>
      </c>
      <c r="J375" s="8">
        <v>266881</v>
      </c>
      <c r="K375" s="8">
        <v>340573</v>
      </c>
    </row>
    <row r="376" spans="1:23" x14ac:dyDescent="0.4">
      <c r="A376" s="7" t="s">
        <v>26</v>
      </c>
      <c r="B376" s="8">
        <v>35441</v>
      </c>
      <c r="C376" s="8">
        <v>5931</v>
      </c>
      <c r="D376" s="8">
        <v>19412</v>
      </c>
      <c r="E376" s="8">
        <v>28564</v>
      </c>
      <c r="F376" s="8">
        <v>27557</v>
      </c>
      <c r="G376" s="8">
        <v>19745</v>
      </c>
      <c r="H376" s="8">
        <v>23735</v>
      </c>
      <c r="I376" s="8">
        <v>10650</v>
      </c>
      <c r="J376" s="8">
        <v>829050</v>
      </c>
      <c r="K376" s="8">
        <v>1085292</v>
      </c>
    </row>
    <row r="377" spans="1:23" x14ac:dyDescent="0.4">
      <c r="A377" s="7" t="s">
        <v>27</v>
      </c>
      <c r="B377" s="8">
        <v>3339435</v>
      </c>
      <c r="C377" s="8">
        <v>3335061</v>
      </c>
      <c r="D377" s="8">
        <v>3178194</v>
      </c>
      <c r="E377" s="8">
        <v>3099416</v>
      </c>
      <c r="F377" s="8">
        <v>2854060</v>
      </c>
      <c r="G377" s="8">
        <v>2919623</v>
      </c>
      <c r="H377" s="8">
        <v>3421005</v>
      </c>
      <c r="I377" s="8">
        <v>3672870</v>
      </c>
      <c r="J377" s="8">
        <v>4915694</v>
      </c>
      <c r="K377" s="8">
        <v>5748748</v>
      </c>
    </row>
    <row r="378" spans="1:23" x14ac:dyDescent="0.4">
      <c r="A378" s="7" t="s">
        <v>28</v>
      </c>
      <c r="B378" s="8">
        <v>557995</v>
      </c>
      <c r="C378" s="8">
        <v>495718</v>
      </c>
      <c r="D378" s="8">
        <v>513660</v>
      </c>
      <c r="E378" s="8">
        <v>626228</v>
      </c>
      <c r="F378" s="8">
        <v>566063</v>
      </c>
      <c r="G378" s="8">
        <v>613046</v>
      </c>
      <c r="H378" s="8">
        <v>774515</v>
      </c>
      <c r="I378" s="8">
        <v>807706</v>
      </c>
      <c r="J378" s="8">
        <v>947278</v>
      </c>
      <c r="K378" s="8">
        <v>1155493</v>
      </c>
    </row>
    <row r="379" spans="1:23" x14ac:dyDescent="0.4">
      <c r="A379" s="7" t="s">
        <v>29</v>
      </c>
      <c r="B379" s="8">
        <v>557995</v>
      </c>
      <c r="C379" s="8">
        <v>495718</v>
      </c>
      <c r="D379" s="8">
        <v>513660</v>
      </c>
      <c r="E379" s="8">
        <v>626228</v>
      </c>
      <c r="F379" s="8">
        <v>566063</v>
      </c>
      <c r="G379" s="8">
        <v>613046</v>
      </c>
      <c r="H379" s="8">
        <v>774515</v>
      </c>
      <c r="I379" s="8">
        <v>807706</v>
      </c>
      <c r="J379" s="8">
        <v>947278</v>
      </c>
      <c r="K379" s="8">
        <v>1155493</v>
      </c>
    </row>
    <row r="380" spans="1:23" x14ac:dyDescent="0.4">
      <c r="A380" s="7" t="s">
        <v>31</v>
      </c>
      <c r="B380" s="8">
        <v>45400</v>
      </c>
      <c r="C380" s="8">
        <v>58126</v>
      </c>
      <c r="D380" s="8">
        <v>34556</v>
      </c>
      <c r="E380" s="8">
        <v>24067</v>
      </c>
      <c r="F380" s="8">
        <v>15249</v>
      </c>
      <c r="G380" s="8">
        <v>26714</v>
      </c>
      <c r="H380" s="8">
        <v>34764</v>
      </c>
      <c r="I380" s="8">
        <v>23477</v>
      </c>
      <c r="J380" s="8">
        <v>11452</v>
      </c>
      <c r="K380" s="8">
        <v>148993</v>
      </c>
    </row>
    <row r="381" spans="1:23" x14ac:dyDescent="0.4">
      <c r="A381" s="7" t="s">
        <v>33</v>
      </c>
      <c r="B381" s="8">
        <v>482070</v>
      </c>
      <c r="C381" s="8">
        <v>505208</v>
      </c>
      <c r="D381" s="8">
        <v>402833</v>
      </c>
      <c r="E381" s="8">
        <v>349579</v>
      </c>
      <c r="F381" s="8">
        <v>377194</v>
      </c>
      <c r="G381" s="8">
        <v>305150</v>
      </c>
      <c r="H381" s="8">
        <v>457205</v>
      </c>
      <c r="I381" s="8">
        <v>537555</v>
      </c>
      <c r="J381" s="8">
        <v>791550</v>
      </c>
      <c r="K381" s="8">
        <v>993982</v>
      </c>
    </row>
    <row r="382" spans="1:23" x14ac:dyDescent="0.4">
      <c r="A382" s="7" t="s">
        <v>34</v>
      </c>
      <c r="B382" s="8">
        <v>1085465</v>
      </c>
      <c r="C382" s="8">
        <v>1059053</v>
      </c>
      <c r="D382" s="8">
        <v>951049</v>
      </c>
      <c r="E382" s="8">
        <v>999874</v>
      </c>
      <c r="F382" s="8">
        <v>958506</v>
      </c>
      <c r="G382" s="8">
        <v>944910</v>
      </c>
      <c r="H382" s="8">
        <v>1266484</v>
      </c>
      <c r="I382" s="8">
        <v>1368737</v>
      </c>
      <c r="J382" s="8">
        <v>1750280</v>
      </c>
      <c r="K382" s="8">
        <v>2298468</v>
      </c>
    </row>
    <row r="383" spans="1:23" x14ac:dyDescent="0.4">
      <c r="A383" s="7" t="s">
        <v>35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</row>
    <row r="384" spans="1:23" x14ac:dyDescent="0.4">
      <c r="A384" s="7" t="s">
        <v>132</v>
      </c>
      <c r="B384" s="8">
        <v>38545</v>
      </c>
      <c r="C384" s="8">
        <v>40464</v>
      </c>
      <c r="D384" s="8">
        <v>38686</v>
      </c>
      <c r="E384" s="8">
        <v>31603</v>
      </c>
      <c r="F384" s="8">
        <v>25923</v>
      </c>
      <c r="G384" s="8">
        <v>33366</v>
      </c>
      <c r="H384" s="8">
        <v>35603</v>
      </c>
      <c r="I384" s="8">
        <v>33096</v>
      </c>
      <c r="J384" s="8">
        <v>38286</v>
      </c>
      <c r="K384" s="8">
        <v>46882</v>
      </c>
    </row>
    <row r="385" spans="1:11" x14ac:dyDescent="0.4">
      <c r="A385" s="7" t="s">
        <v>118</v>
      </c>
      <c r="B385" s="8">
        <v>82264</v>
      </c>
      <c r="C385" s="8">
        <v>71306</v>
      </c>
      <c r="D385" s="8">
        <v>69250</v>
      </c>
      <c r="E385" s="8">
        <v>66367</v>
      </c>
      <c r="F385" s="8">
        <v>69927</v>
      </c>
      <c r="G385" s="8">
        <v>66626</v>
      </c>
      <c r="H385" s="8">
        <v>45073</v>
      </c>
      <c r="I385" s="8">
        <v>54626</v>
      </c>
      <c r="J385" s="8">
        <v>59507</v>
      </c>
      <c r="K385" s="8">
        <v>49828</v>
      </c>
    </row>
    <row r="386" spans="1:11" x14ac:dyDescent="0.4">
      <c r="A386" s="7" t="s">
        <v>36</v>
      </c>
      <c r="B386" s="8">
        <v>905</v>
      </c>
      <c r="C386" s="8">
        <v>11731</v>
      </c>
      <c r="D386" s="8">
        <v>21615</v>
      </c>
      <c r="E386" s="8">
        <v>28078</v>
      </c>
      <c r="F386" s="8">
        <v>8714</v>
      </c>
      <c r="G386" s="8">
        <v>16155</v>
      </c>
      <c r="H386" s="8">
        <v>37401</v>
      </c>
      <c r="I386" s="8">
        <v>21644</v>
      </c>
      <c r="J386" s="8">
        <v>52433</v>
      </c>
      <c r="K386" s="8">
        <v>50933</v>
      </c>
    </row>
    <row r="387" spans="1:11" x14ac:dyDescent="0.4">
      <c r="A387" s="7" t="s">
        <v>37</v>
      </c>
      <c r="B387" s="8">
        <v>57041</v>
      </c>
      <c r="C387" s="8">
        <v>58785</v>
      </c>
      <c r="D387" s="8">
        <v>57823</v>
      </c>
      <c r="E387" s="8">
        <v>34520</v>
      </c>
      <c r="F387" s="8">
        <v>35944</v>
      </c>
      <c r="G387" s="8">
        <v>56279</v>
      </c>
      <c r="H387" s="8">
        <v>87989</v>
      </c>
      <c r="I387" s="8">
        <v>244041</v>
      </c>
      <c r="J387" s="8">
        <v>911574</v>
      </c>
      <c r="K387" s="8">
        <v>1188753</v>
      </c>
    </row>
    <row r="388" spans="1:11" x14ac:dyDescent="0.4">
      <c r="A388" s="7" t="s">
        <v>38</v>
      </c>
      <c r="B388" s="8">
        <v>1264220</v>
      </c>
      <c r="C388" s="8">
        <v>1241339</v>
      </c>
      <c r="D388" s="8">
        <v>1138423</v>
      </c>
      <c r="E388" s="8">
        <v>1160442</v>
      </c>
      <c r="F388" s="8">
        <v>1099014</v>
      </c>
      <c r="G388" s="8">
        <v>1117336</v>
      </c>
      <c r="H388" s="8">
        <v>1472550</v>
      </c>
      <c r="I388" s="8">
        <v>1722144</v>
      </c>
      <c r="J388" s="8">
        <v>2812080</v>
      </c>
      <c r="K388" s="8">
        <v>3634864</v>
      </c>
    </row>
    <row r="389" spans="1:11" x14ac:dyDescent="0.4">
      <c r="A389" s="7" t="s">
        <v>39</v>
      </c>
      <c r="B389" s="8">
        <v>49927</v>
      </c>
      <c r="C389" s="8">
        <v>50877</v>
      </c>
      <c r="D389" s="8">
        <v>53142</v>
      </c>
      <c r="E389" s="8">
        <v>46918</v>
      </c>
      <c r="F389" s="8">
        <v>42044</v>
      </c>
      <c r="G389" s="8">
        <v>40757</v>
      </c>
      <c r="H389" s="8">
        <v>46272</v>
      </c>
      <c r="I389" s="8">
        <v>44205</v>
      </c>
      <c r="J389" s="8">
        <v>169313</v>
      </c>
      <c r="K389" s="8">
        <v>185075</v>
      </c>
    </row>
    <row r="390" spans="1:11" x14ac:dyDescent="0.4">
      <c r="A390" s="7" t="s">
        <v>41</v>
      </c>
      <c r="B390" s="8">
        <v>1703864</v>
      </c>
      <c r="C390" s="8">
        <v>1789384</v>
      </c>
      <c r="D390" s="8">
        <v>1866027</v>
      </c>
      <c r="E390" s="8">
        <v>1716293</v>
      </c>
      <c r="F390" s="8">
        <v>1570315</v>
      </c>
      <c r="G390" s="8">
        <v>1580235</v>
      </c>
      <c r="H390" s="8">
        <v>1877369</v>
      </c>
      <c r="I390" s="8">
        <v>1771273</v>
      </c>
      <c r="J390" s="8">
        <v>1872774</v>
      </c>
      <c r="K390" s="9" t="s">
        <v>19</v>
      </c>
    </row>
    <row r="391" spans="1:11" x14ac:dyDescent="0.4">
      <c r="A391" s="7" t="s">
        <v>135</v>
      </c>
      <c r="B391" s="8">
        <v>42167</v>
      </c>
      <c r="C391" s="8">
        <v>41650</v>
      </c>
      <c r="D391" s="8">
        <v>43229</v>
      </c>
      <c r="E391" s="8">
        <v>38167</v>
      </c>
      <c r="F391" s="8">
        <v>34201</v>
      </c>
      <c r="G391" s="8">
        <v>33155</v>
      </c>
      <c r="H391" s="8">
        <v>35963</v>
      </c>
      <c r="I391" s="8">
        <v>33096</v>
      </c>
      <c r="J391" s="8">
        <v>31550</v>
      </c>
      <c r="K391" s="8">
        <v>33628</v>
      </c>
    </row>
    <row r="392" spans="1:11" x14ac:dyDescent="0.4">
      <c r="A392" s="7" t="s">
        <v>44</v>
      </c>
      <c r="B392" s="8">
        <v>363719</v>
      </c>
      <c r="C392" s="8">
        <v>295111</v>
      </c>
      <c r="D392" s="8">
        <v>163832</v>
      </c>
      <c r="E392" s="8">
        <v>213929</v>
      </c>
      <c r="F392" s="8">
        <v>176888</v>
      </c>
      <c r="G392" s="8">
        <v>214450</v>
      </c>
      <c r="H392" s="8">
        <v>60897</v>
      </c>
      <c r="I392" s="8">
        <v>168229</v>
      </c>
      <c r="J392" s="8">
        <v>93077</v>
      </c>
      <c r="K392" s="8">
        <v>1962437</v>
      </c>
    </row>
    <row r="393" spans="1:11" x14ac:dyDescent="0.4">
      <c r="A393" s="7" t="s">
        <v>45</v>
      </c>
      <c r="B393" s="8">
        <v>2075344</v>
      </c>
      <c r="C393" s="8">
        <v>2093722</v>
      </c>
      <c r="D393" s="8">
        <v>2039771</v>
      </c>
      <c r="E393" s="8">
        <v>1938973</v>
      </c>
      <c r="F393" s="8">
        <v>1755046</v>
      </c>
      <c r="G393" s="8">
        <v>1802287</v>
      </c>
      <c r="H393" s="8">
        <v>1948575</v>
      </c>
      <c r="I393" s="8">
        <v>1950611</v>
      </c>
      <c r="J393" s="8">
        <v>2103614</v>
      </c>
      <c r="K393" s="8">
        <v>2113884</v>
      </c>
    </row>
    <row r="394" spans="1:11" x14ac:dyDescent="0.4">
      <c r="A394" s="7" t="s">
        <v>46</v>
      </c>
      <c r="B394" s="8">
        <v>3339435</v>
      </c>
      <c r="C394" s="8">
        <v>3334929</v>
      </c>
      <c r="D394" s="8">
        <v>3178194</v>
      </c>
      <c r="E394" s="8">
        <v>3099416</v>
      </c>
      <c r="F394" s="8">
        <v>2854060</v>
      </c>
      <c r="G394" s="8">
        <v>2919623</v>
      </c>
      <c r="H394" s="8">
        <v>3421005</v>
      </c>
      <c r="I394" s="8">
        <v>3672870</v>
      </c>
      <c r="J394" s="8">
        <v>4915694</v>
      </c>
      <c r="K394" s="8">
        <v>5748748</v>
      </c>
    </row>
    <row r="397" spans="1:11" ht="20.100000000000001" x14ac:dyDescent="0.7">
      <c r="A397" s="40" t="s">
        <v>134</v>
      </c>
    </row>
    <row r="399" spans="1:11" x14ac:dyDescent="0.4">
      <c r="A399" s="3" t="s">
        <v>2</v>
      </c>
    </row>
    <row r="402" spans="1:23" x14ac:dyDescent="0.4">
      <c r="A402" s="41" t="s">
        <v>47</v>
      </c>
    </row>
    <row r="403" spans="1:23" x14ac:dyDescent="0.4">
      <c r="A403" s="42" t="s">
        <v>4</v>
      </c>
      <c r="B403" s="43" t="s">
        <v>115</v>
      </c>
      <c r="C403" s="43" t="s">
        <v>114</v>
      </c>
      <c r="D403" s="43" t="s">
        <v>113</v>
      </c>
      <c r="E403" s="43" t="s">
        <v>112</v>
      </c>
      <c r="F403" s="43" t="s">
        <v>111</v>
      </c>
      <c r="G403" s="43" t="s">
        <v>110</v>
      </c>
      <c r="H403" s="43" t="s">
        <v>109</v>
      </c>
      <c r="I403" s="43" t="s">
        <v>108</v>
      </c>
      <c r="J403" s="43" t="s">
        <v>107</v>
      </c>
      <c r="K403" s="43" t="s">
        <v>106</v>
      </c>
      <c r="N403" s="34">
        <v>2011</v>
      </c>
      <c r="O403" s="34">
        <v>2012</v>
      </c>
      <c r="P403" s="34">
        <v>2013</v>
      </c>
      <c r="Q403" s="34">
        <v>2014</v>
      </c>
      <c r="R403" s="34">
        <v>2015</v>
      </c>
      <c r="S403" s="34">
        <v>2016</v>
      </c>
      <c r="T403" s="34">
        <v>2017</v>
      </c>
      <c r="U403" s="34">
        <v>2018</v>
      </c>
      <c r="V403" s="34">
        <v>2019</v>
      </c>
      <c r="W403" s="34">
        <v>2020</v>
      </c>
    </row>
    <row r="404" spans="1:23" x14ac:dyDescent="0.4">
      <c r="A404" s="42" t="s">
        <v>5</v>
      </c>
      <c r="B404" s="43" t="s">
        <v>6</v>
      </c>
      <c r="C404" s="43" t="s">
        <v>6</v>
      </c>
      <c r="D404" s="43" t="s">
        <v>6</v>
      </c>
      <c r="E404" s="43" t="s">
        <v>6</v>
      </c>
      <c r="F404" s="43" t="s">
        <v>6</v>
      </c>
      <c r="G404" s="43" t="s">
        <v>6</v>
      </c>
      <c r="H404" s="43" t="s">
        <v>6</v>
      </c>
      <c r="I404" s="43" t="s">
        <v>6</v>
      </c>
      <c r="J404" s="43" t="s">
        <v>6</v>
      </c>
      <c r="K404" s="43" t="s">
        <v>6</v>
      </c>
    </row>
    <row r="405" spans="1:23" x14ac:dyDescent="0.4">
      <c r="A405" s="42" t="s">
        <v>7</v>
      </c>
      <c r="B405" s="43" t="s">
        <v>8</v>
      </c>
      <c r="C405" s="43" t="s">
        <v>8</v>
      </c>
      <c r="D405" s="43" t="s">
        <v>8</v>
      </c>
      <c r="E405" s="43" t="s">
        <v>8</v>
      </c>
      <c r="F405" s="43" t="s">
        <v>8</v>
      </c>
      <c r="G405" s="43" t="s">
        <v>8</v>
      </c>
      <c r="H405" s="43" t="s">
        <v>8</v>
      </c>
      <c r="I405" s="43" t="s">
        <v>8</v>
      </c>
      <c r="J405" s="43" t="s">
        <v>8</v>
      </c>
      <c r="K405" s="43" t="s">
        <v>8</v>
      </c>
    </row>
    <row r="406" spans="1:23" x14ac:dyDescent="0.4">
      <c r="A406" s="42" t="s">
        <v>9</v>
      </c>
      <c r="B406" s="43" t="s">
        <v>10</v>
      </c>
      <c r="C406" s="43" t="s">
        <v>10</v>
      </c>
      <c r="D406" s="43" t="s">
        <v>10</v>
      </c>
      <c r="E406" s="43" t="s">
        <v>10</v>
      </c>
      <c r="F406" s="43" t="s">
        <v>10</v>
      </c>
      <c r="G406" s="43" t="s">
        <v>10</v>
      </c>
      <c r="H406" s="43" t="s">
        <v>10</v>
      </c>
      <c r="I406" s="43" t="s">
        <v>10</v>
      </c>
      <c r="J406" s="43" t="s">
        <v>10</v>
      </c>
      <c r="K406" s="43" t="s">
        <v>10</v>
      </c>
    </row>
    <row r="407" spans="1:23" x14ac:dyDescent="0.4">
      <c r="A407" s="42" t="s">
        <v>11</v>
      </c>
      <c r="B407" s="43" t="s">
        <v>12</v>
      </c>
      <c r="C407" s="43" t="s">
        <v>12</v>
      </c>
      <c r="D407" s="43" t="s">
        <v>12</v>
      </c>
      <c r="E407" s="43" t="s">
        <v>12</v>
      </c>
      <c r="F407" s="43" t="s">
        <v>12</v>
      </c>
      <c r="G407" s="43" t="s">
        <v>12</v>
      </c>
      <c r="H407" s="43" t="s">
        <v>12</v>
      </c>
      <c r="I407" s="43" t="s">
        <v>12</v>
      </c>
      <c r="J407" s="43" t="s">
        <v>12</v>
      </c>
      <c r="K407" s="43" t="s">
        <v>12</v>
      </c>
    </row>
    <row r="408" spans="1:23" x14ac:dyDescent="0.4">
      <c r="A408" s="7" t="s">
        <v>119</v>
      </c>
      <c r="B408" s="8">
        <v>3891997</v>
      </c>
      <c r="C408" s="8">
        <v>4310944</v>
      </c>
      <c r="D408" s="8">
        <v>4109969</v>
      </c>
      <c r="E408" s="8">
        <v>3612480</v>
      </c>
      <c r="F408" s="8">
        <v>3689593</v>
      </c>
      <c r="G408" s="8">
        <v>3829371</v>
      </c>
      <c r="H408" s="8">
        <v>4957928</v>
      </c>
      <c r="I408" s="8">
        <v>5323211</v>
      </c>
      <c r="J408" s="8">
        <v>6177683</v>
      </c>
      <c r="K408" s="8">
        <v>6424126</v>
      </c>
    </row>
    <row r="409" spans="1:23" x14ac:dyDescent="0.4">
      <c r="A409" s="7" t="s">
        <v>120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</row>
    <row r="410" spans="1:23" x14ac:dyDescent="0.4">
      <c r="A410" s="7" t="s">
        <v>48</v>
      </c>
      <c r="B410" s="8">
        <v>3891997</v>
      </c>
      <c r="C410" s="8">
        <v>4310944</v>
      </c>
      <c r="D410" s="8">
        <v>4109969</v>
      </c>
      <c r="E410" s="8">
        <v>3612480</v>
      </c>
      <c r="F410" s="8">
        <v>3689593</v>
      </c>
      <c r="G410" s="8">
        <v>3829371</v>
      </c>
      <c r="H410" s="8">
        <v>4957928</v>
      </c>
      <c r="I410" s="8">
        <v>5323211</v>
      </c>
      <c r="J410" s="8">
        <v>6177683</v>
      </c>
      <c r="K410" s="8">
        <v>6424126</v>
      </c>
      <c r="M410" s="48" t="s">
        <v>146</v>
      </c>
      <c r="O410" s="35">
        <f>(C410-B410)/B410</f>
        <v>0.10764319705282403</v>
      </c>
      <c r="P410" s="35">
        <f t="shared" ref="P410:W410" si="71">(D410-C410)/C410</f>
        <v>-4.6619719486033682E-2</v>
      </c>
      <c r="Q410" s="35">
        <f t="shared" si="71"/>
        <v>-0.12104446529888668</v>
      </c>
      <c r="R410" s="35">
        <f t="shared" si="71"/>
        <v>2.1346277349632386E-2</v>
      </c>
      <c r="S410" s="35">
        <f t="shared" si="71"/>
        <v>3.7884395379110918E-2</v>
      </c>
      <c r="T410" s="35">
        <f t="shared" si="71"/>
        <v>0.29471080237459363</v>
      </c>
      <c r="U410" s="35">
        <f t="shared" si="71"/>
        <v>7.367654391108544E-2</v>
      </c>
      <c r="V410" s="35">
        <f t="shared" si="71"/>
        <v>0.16051815342281192</v>
      </c>
      <c r="W410" s="35">
        <f t="shared" si="71"/>
        <v>3.9892464537270689E-2</v>
      </c>
    </row>
    <row r="411" spans="1:23" x14ac:dyDescent="0.4">
      <c r="A411" s="7" t="s">
        <v>49</v>
      </c>
      <c r="B411" s="8">
        <v>1960356</v>
      </c>
      <c r="C411" s="8">
        <v>2229744</v>
      </c>
      <c r="D411" s="8">
        <v>2199748</v>
      </c>
      <c r="E411" s="8">
        <v>1928642</v>
      </c>
      <c r="F411" s="8">
        <v>2011991</v>
      </c>
      <c r="G411" s="8">
        <v>2080407</v>
      </c>
      <c r="H411" s="8">
        <v>2615082</v>
      </c>
      <c r="I411" s="8">
        <v>2747323</v>
      </c>
      <c r="J411" s="8">
        <v>3161484</v>
      </c>
      <c r="K411" s="8">
        <v>3407448</v>
      </c>
      <c r="M411" s="48" t="s">
        <v>147</v>
      </c>
      <c r="O411" s="35" t="e">
        <f>(C414-B414)/B414</f>
        <v>#VALUE!</v>
      </c>
      <c r="P411" s="35" t="e">
        <f t="shared" ref="P411:W411" si="72">(D414-C414)/C414</f>
        <v>#VALUE!</v>
      </c>
      <c r="Q411" s="35" t="e">
        <f t="shared" si="72"/>
        <v>#VALUE!</v>
      </c>
      <c r="R411" s="35" t="e">
        <f t="shared" si="72"/>
        <v>#VALUE!</v>
      </c>
      <c r="S411" s="35">
        <f t="shared" si="72"/>
        <v>-0.11094918876906636</v>
      </c>
      <c r="T411" s="35">
        <f t="shared" si="72"/>
        <v>0.16586529705314537</v>
      </c>
      <c r="U411" s="35">
        <f t="shared" si="72"/>
        <v>-3.393060784528143E-2</v>
      </c>
      <c r="V411" s="35">
        <f t="shared" si="72"/>
        <v>0.12021151016316037</v>
      </c>
      <c r="W411" s="35">
        <f t="shared" si="72"/>
        <v>2.7426921688920966E-3</v>
      </c>
    </row>
    <row r="412" spans="1:23" x14ac:dyDescent="0.4">
      <c r="A412" s="7" t="s">
        <v>50</v>
      </c>
      <c r="B412" s="8">
        <v>1931641</v>
      </c>
      <c r="C412" s="8">
        <v>2081200</v>
      </c>
      <c r="D412" s="8">
        <v>1910221</v>
      </c>
      <c r="E412" s="8">
        <v>1683839</v>
      </c>
      <c r="F412" s="8">
        <v>1677603</v>
      </c>
      <c r="G412" s="8">
        <v>1748965</v>
      </c>
      <c r="H412" s="8">
        <v>2342845</v>
      </c>
      <c r="I412" s="8">
        <v>2575887</v>
      </c>
      <c r="J412" s="8">
        <v>3016198</v>
      </c>
      <c r="K412" s="8">
        <v>3016678</v>
      </c>
    </row>
    <row r="413" spans="1:23" x14ac:dyDescent="0.4">
      <c r="A413" s="7" t="s">
        <v>51</v>
      </c>
      <c r="B413" s="9">
        <v>0</v>
      </c>
      <c r="C413" s="9">
        <v>0</v>
      </c>
      <c r="D413" s="9">
        <v>0</v>
      </c>
      <c r="E413" s="9">
        <v>0</v>
      </c>
      <c r="F413" s="8">
        <v>1555067</v>
      </c>
      <c r="G413" s="8">
        <v>1576856</v>
      </c>
      <c r="H413" s="8">
        <v>2004916</v>
      </c>
      <c r="I413" s="8">
        <v>2170717</v>
      </c>
      <c r="J413" s="8">
        <v>2485579</v>
      </c>
      <c r="K413" s="8">
        <v>2710715</v>
      </c>
    </row>
    <row r="414" spans="1:23" x14ac:dyDescent="0.4">
      <c r="A414" s="7" t="s">
        <v>133</v>
      </c>
      <c r="B414" s="9" t="s">
        <v>19</v>
      </c>
      <c r="C414" s="9" t="s">
        <v>19</v>
      </c>
      <c r="D414" s="9" t="s">
        <v>19</v>
      </c>
      <c r="E414" s="9" t="s">
        <v>19</v>
      </c>
      <c r="F414" s="8">
        <v>61758</v>
      </c>
      <c r="G414" s="8">
        <v>54906</v>
      </c>
      <c r="H414" s="8">
        <v>64013</v>
      </c>
      <c r="I414" s="8">
        <v>61841</v>
      </c>
      <c r="J414" s="8">
        <v>69275</v>
      </c>
      <c r="K414" s="8">
        <v>69465</v>
      </c>
    </row>
    <row r="415" spans="1:23" x14ac:dyDescent="0.4">
      <c r="A415" s="7" t="s">
        <v>52</v>
      </c>
      <c r="B415" s="9" t="s">
        <v>19</v>
      </c>
      <c r="C415" s="9" t="s">
        <v>19</v>
      </c>
      <c r="D415" s="9" t="s">
        <v>19</v>
      </c>
      <c r="E415" s="9" t="s">
        <v>19</v>
      </c>
      <c r="F415" s="8">
        <v>-44004</v>
      </c>
      <c r="G415" s="8">
        <v>-17528</v>
      </c>
      <c r="H415" s="8">
        <v>-19300</v>
      </c>
      <c r="I415" s="8">
        <v>-42830</v>
      </c>
      <c r="J415" s="8">
        <v>-32897</v>
      </c>
      <c r="K415" s="8">
        <v>-20250</v>
      </c>
    </row>
    <row r="416" spans="1:23" x14ac:dyDescent="0.4">
      <c r="A416" s="7" t="s">
        <v>53</v>
      </c>
      <c r="B416" s="8">
        <v>1523428</v>
      </c>
      <c r="C416" s="8">
        <v>1957304</v>
      </c>
      <c r="D416" s="8">
        <v>1852811</v>
      </c>
      <c r="E416" s="8">
        <v>1551957</v>
      </c>
      <c r="F416" s="8">
        <v>1572821</v>
      </c>
      <c r="G416" s="8">
        <v>1614234</v>
      </c>
      <c r="H416" s="8">
        <v>2049630</v>
      </c>
      <c r="I416" s="8">
        <v>2189728</v>
      </c>
      <c r="J416" s="8">
        <v>2521957</v>
      </c>
      <c r="K416" s="8">
        <v>2759929</v>
      </c>
    </row>
    <row r="417" spans="1:11" x14ac:dyDescent="0.4">
      <c r="A417" s="7" t="s">
        <v>121</v>
      </c>
      <c r="B417" s="8">
        <v>408213</v>
      </c>
      <c r="C417" s="8">
        <v>123897</v>
      </c>
      <c r="D417" s="8">
        <v>57410</v>
      </c>
      <c r="E417" s="8">
        <v>131882</v>
      </c>
      <c r="F417" s="8">
        <v>104782</v>
      </c>
      <c r="G417" s="8">
        <v>134731</v>
      </c>
      <c r="H417" s="8">
        <v>293215</v>
      </c>
      <c r="I417" s="8">
        <v>386160</v>
      </c>
      <c r="J417" s="8">
        <v>494242</v>
      </c>
      <c r="K417" s="8">
        <v>256749</v>
      </c>
    </row>
    <row r="418" spans="1:11" x14ac:dyDescent="0.4">
      <c r="A418" s="7" t="s">
        <v>54</v>
      </c>
      <c r="B418" s="8">
        <v>-7631</v>
      </c>
      <c r="C418" s="8">
        <v>-3954</v>
      </c>
      <c r="D418" s="8">
        <v>-826</v>
      </c>
      <c r="E418" s="8">
        <v>-6199</v>
      </c>
      <c r="F418" s="8">
        <v>-3594</v>
      </c>
      <c r="G418" s="8">
        <v>-14149</v>
      </c>
      <c r="H418" s="8">
        <v>-21338</v>
      </c>
      <c r="I418" s="8">
        <v>-12712</v>
      </c>
      <c r="J418" s="8">
        <v>-40981</v>
      </c>
      <c r="K418" s="8">
        <v>-42955</v>
      </c>
    </row>
    <row r="419" spans="1:11" x14ac:dyDescent="0.4">
      <c r="A419" s="7" t="s">
        <v>123</v>
      </c>
      <c r="B419" s="8">
        <v>-8925</v>
      </c>
      <c r="C419" s="8">
        <v>3295</v>
      </c>
      <c r="D419" s="8">
        <v>-11565</v>
      </c>
      <c r="E419" s="8">
        <v>-1823</v>
      </c>
      <c r="F419" s="8">
        <v>-8932</v>
      </c>
      <c r="G419" s="8">
        <v>-6758</v>
      </c>
      <c r="H419" s="8">
        <v>-8271</v>
      </c>
      <c r="I419" s="8">
        <v>-16491</v>
      </c>
      <c r="J419" s="8">
        <v>11452</v>
      </c>
      <c r="K419" s="8">
        <v>-4786</v>
      </c>
    </row>
    <row r="420" spans="1:11" x14ac:dyDescent="0.4">
      <c r="A420" s="7" t="s">
        <v>55</v>
      </c>
      <c r="B420" s="8">
        <v>-1423</v>
      </c>
      <c r="C420" s="8">
        <v>-1318</v>
      </c>
      <c r="D420" s="8">
        <v>-1377</v>
      </c>
      <c r="E420" s="8">
        <v>-1094</v>
      </c>
      <c r="F420" s="8">
        <v>-762</v>
      </c>
      <c r="G420" s="8">
        <v>10453</v>
      </c>
      <c r="H420" s="8">
        <v>11628</v>
      </c>
      <c r="I420" s="8">
        <v>3436</v>
      </c>
      <c r="J420" s="8">
        <v>4154</v>
      </c>
      <c r="K420" s="8">
        <v>-9696</v>
      </c>
    </row>
    <row r="421" spans="1:11" x14ac:dyDescent="0.4">
      <c r="A421" s="7" t="s">
        <v>56</v>
      </c>
      <c r="B421" s="8">
        <v>-17979</v>
      </c>
      <c r="C421" s="8">
        <v>-1977</v>
      </c>
      <c r="D421" s="8">
        <v>-13767</v>
      </c>
      <c r="E421" s="8">
        <v>-9116</v>
      </c>
      <c r="F421" s="8">
        <v>-13288</v>
      </c>
      <c r="G421" s="8">
        <v>-10453</v>
      </c>
      <c r="H421" s="8">
        <v>-17981</v>
      </c>
      <c r="I421" s="8">
        <v>-25767</v>
      </c>
      <c r="J421" s="8">
        <v>-25375</v>
      </c>
      <c r="K421" s="8">
        <v>-57437</v>
      </c>
    </row>
    <row r="422" spans="1:11" x14ac:dyDescent="0.4">
      <c r="A422" s="7" t="s">
        <v>124</v>
      </c>
      <c r="B422" s="8">
        <v>390234</v>
      </c>
      <c r="C422" s="8">
        <v>121920</v>
      </c>
      <c r="D422" s="8">
        <v>43643</v>
      </c>
      <c r="E422" s="8">
        <v>122766</v>
      </c>
      <c r="F422" s="8">
        <v>91494</v>
      </c>
      <c r="G422" s="8">
        <v>124277</v>
      </c>
      <c r="H422" s="8">
        <v>275234</v>
      </c>
      <c r="I422" s="8">
        <v>360393</v>
      </c>
      <c r="J422" s="8">
        <v>468867</v>
      </c>
      <c r="K422" s="8">
        <v>199312</v>
      </c>
    </row>
    <row r="423" spans="1:11" x14ac:dyDescent="0.4">
      <c r="A423" s="7" t="s">
        <v>57</v>
      </c>
      <c r="B423" s="8">
        <v>116411</v>
      </c>
      <c r="C423" s="8">
        <v>42837</v>
      </c>
      <c r="D423" s="8">
        <v>44744</v>
      </c>
      <c r="E423" s="8">
        <v>44974</v>
      </c>
      <c r="F423" s="8">
        <v>25379</v>
      </c>
      <c r="G423" s="8">
        <v>32204</v>
      </c>
      <c r="H423" s="8">
        <v>75881</v>
      </c>
      <c r="I423" s="8">
        <v>95738</v>
      </c>
      <c r="J423" s="8">
        <v>121932</v>
      </c>
      <c r="K423" s="8">
        <v>48110</v>
      </c>
    </row>
    <row r="424" spans="1:11" x14ac:dyDescent="0.4">
      <c r="A424" s="7" t="s">
        <v>58</v>
      </c>
      <c r="B424" s="8">
        <v>273824</v>
      </c>
      <c r="C424" s="8">
        <v>79083</v>
      </c>
      <c r="D424" s="8">
        <v>-1101</v>
      </c>
      <c r="E424" s="8">
        <v>77792</v>
      </c>
      <c r="F424" s="8">
        <v>66115</v>
      </c>
      <c r="G424" s="8">
        <v>92073</v>
      </c>
      <c r="H424" s="8">
        <v>199353</v>
      </c>
      <c r="I424" s="8">
        <v>264655</v>
      </c>
      <c r="J424" s="8">
        <v>346935</v>
      </c>
      <c r="K424" s="8">
        <v>151202</v>
      </c>
    </row>
    <row r="425" spans="1:11" x14ac:dyDescent="0.4">
      <c r="A425" s="7" t="s">
        <v>36</v>
      </c>
      <c r="B425" s="8">
        <v>-388</v>
      </c>
      <c r="C425" s="8">
        <v>-12653</v>
      </c>
      <c r="D425" s="8">
        <v>-21890</v>
      </c>
      <c r="E425" s="8">
        <v>-25283</v>
      </c>
      <c r="F425" s="8">
        <v>-26795</v>
      </c>
      <c r="G425" s="8">
        <v>-27453</v>
      </c>
      <c r="H425" s="8">
        <v>-38600</v>
      </c>
      <c r="I425" s="8">
        <v>-48556</v>
      </c>
      <c r="J425" s="8">
        <v>-52321</v>
      </c>
      <c r="K425" s="8">
        <v>-54246</v>
      </c>
    </row>
    <row r="426" spans="1:11" x14ac:dyDescent="0.4">
      <c r="A426" s="7" t="s">
        <v>136</v>
      </c>
      <c r="B426" s="8">
        <v>1423</v>
      </c>
      <c r="C426" s="8">
        <v>791</v>
      </c>
      <c r="D426" s="8">
        <v>1790</v>
      </c>
      <c r="E426" s="8">
        <v>1580</v>
      </c>
      <c r="F426" s="8">
        <v>1089</v>
      </c>
      <c r="G426" s="8">
        <v>1267</v>
      </c>
      <c r="H426" s="8">
        <v>1918</v>
      </c>
      <c r="I426" s="8">
        <v>-1718</v>
      </c>
      <c r="J426" s="9" t="s">
        <v>19</v>
      </c>
      <c r="K426" s="9" t="s">
        <v>19</v>
      </c>
    </row>
    <row r="427" spans="1:11" x14ac:dyDescent="0.4">
      <c r="A427" s="7" t="s">
        <v>62</v>
      </c>
      <c r="B427" s="8">
        <v>297623</v>
      </c>
      <c r="C427" s="8">
        <v>92527</v>
      </c>
      <c r="D427" s="8">
        <v>7297</v>
      </c>
      <c r="E427" s="8">
        <v>77914</v>
      </c>
      <c r="F427" s="8">
        <v>40410</v>
      </c>
      <c r="G427" s="8">
        <v>65887</v>
      </c>
      <c r="H427" s="8">
        <v>162791</v>
      </c>
      <c r="I427" s="8">
        <v>214610</v>
      </c>
      <c r="J427" s="8">
        <v>294614</v>
      </c>
      <c r="K427" s="8">
        <v>96833</v>
      </c>
    </row>
    <row r="428" spans="1:11" x14ac:dyDescent="0.4">
      <c r="A428" s="7" t="s">
        <v>65</v>
      </c>
      <c r="B428" s="8">
        <v>149810</v>
      </c>
      <c r="C428" s="8">
        <v>149670</v>
      </c>
      <c r="D428" s="8">
        <v>149400</v>
      </c>
      <c r="E428" s="8">
        <v>149400</v>
      </c>
      <c r="F428" s="44">
        <v>149399.13</v>
      </c>
      <c r="G428" s="44">
        <v>149399.13</v>
      </c>
      <c r="H428" s="44">
        <v>149431.60999999999</v>
      </c>
      <c r="I428" s="8">
        <v>149470</v>
      </c>
      <c r="J428" s="8">
        <v>149520</v>
      </c>
      <c r="K428" s="8">
        <v>149560</v>
      </c>
    </row>
    <row r="429" spans="1:11" x14ac:dyDescent="0.4">
      <c r="A429" s="7" t="s">
        <v>66</v>
      </c>
      <c r="B429" s="44">
        <v>1.99</v>
      </c>
      <c r="C429" s="44">
        <v>0.62</v>
      </c>
      <c r="D429" s="44">
        <v>0.05</v>
      </c>
      <c r="E429" s="44">
        <v>0.52</v>
      </c>
      <c r="F429" s="44">
        <v>0.27</v>
      </c>
      <c r="G429" s="44">
        <v>0.44</v>
      </c>
      <c r="H429" s="44">
        <v>1.0900000000000001</v>
      </c>
      <c r="I429" s="44">
        <v>1.44</v>
      </c>
      <c r="J429" s="44">
        <v>1.98</v>
      </c>
      <c r="K429" s="44">
        <v>0.65</v>
      </c>
    </row>
    <row r="430" spans="1:11" x14ac:dyDescent="0.4">
      <c r="A430" s="7" t="s">
        <v>67</v>
      </c>
      <c r="B430" s="44">
        <v>1.99</v>
      </c>
      <c r="C430" s="44">
        <v>0.62</v>
      </c>
      <c r="D430" s="44">
        <v>0.05</v>
      </c>
      <c r="E430" s="44">
        <v>0.52</v>
      </c>
      <c r="F430" s="44">
        <v>0.27</v>
      </c>
      <c r="G430" s="44">
        <v>0.44</v>
      </c>
      <c r="H430" s="44">
        <v>1.0900000000000001</v>
      </c>
      <c r="I430" s="44">
        <v>1.44</v>
      </c>
      <c r="J430" s="44">
        <v>1.98</v>
      </c>
      <c r="K430" s="44">
        <v>0.65</v>
      </c>
    </row>
    <row r="431" spans="1:11" x14ac:dyDescent="0.4">
      <c r="A431" s="7" t="s">
        <v>68</v>
      </c>
      <c r="B431" s="8">
        <v>149850</v>
      </c>
      <c r="C431" s="8">
        <v>149680</v>
      </c>
      <c r="D431" s="8">
        <v>149410</v>
      </c>
      <c r="E431" s="8">
        <v>149400</v>
      </c>
      <c r="F431" s="44">
        <v>149399.13</v>
      </c>
      <c r="G431" s="44">
        <v>149399.13</v>
      </c>
      <c r="H431" s="44">
        <v>149431.60999999999</v>
      </c>
      <c r="I431" s="8">
        <v>149470</v>
      </c>
      <c r="J431" s="8">
        <v>149520</v>
      </c>
      <c r="K431" s="8">
        <v>149560</v>
      </c>
    </row>
    <row r="432" spans="1:11" x14ac:dyDescent="0.4">
      <c r="A432" s="7" t="s">
        <v>69</v>
      </c>
      <c r="B432" s="44">
        <v>1.99</v>
      </c>
      <c r="C432" s="44">
        <v>0.62</v>
      </c>
      <c r="D432" s="44">
        <v>0.05</v>
      </c>
      <c r="E432" s="44">
        <v>0.52</v>
      </c>
      <c r="F432" s="44">
        <v>0.27</v>
      </c>
      <c r="G432" s="44">
        <v>0.44</v>
      </c>
      <c r="H432" s="44">
        <v>1.0900000000000001</v>
      </c>
      <c r="I432" s="44">
        <v>1.44</v>
      </c>
      <c r="J432" s="44">
        <v>1.98</v>
      </c>
      <c r="K432" s="44">
        <v>0.65</v>
      </c>
    </row>
    <row r="433" spans="1:23" x14ac:dyDescent="0.4">
      <c r="A433" s="7" t="s">
        <v>70</v>
      </c>
      <c r="B433" s="44">
        <v>1.99</v>
      </c>
      <c r="C433" s="44">
        <v>0.62</v>
      </c>
      <c r="D433" s="44">
        <v>0.05</v>
      </c>
      <c r="E433" s="44">
        <v>0.52</v>
      </c>
      <c r="F433" s="44">
        <v>0.27</v>
      </c>
      <c r="G433" s="44">
        <v>0.44</v>
      </c>
      <c r="H433" s="44">
        <v>1.0900000000000001</v>
      </c>
      <c r="I433" s="44">
        <v>1.44</v>
      </c>
      <c r="J433" s="44">
        <v>1.98</v>
      </c>
      <c r="K433" s="44">
        <v>0.65</v>
      </c>
    </row>
    <row r="434" spans="1:23" x14ac:dyDescent="0.4">
      <c r="A434" s="7" t="s">
        <v>71</v>
      </c>
      <c r="B434" s="44">
        <v>149346.32999999999</v>
      </c>
      <c r="C434" s="44">
        <v>149392.79</v>
      </c>
      <c r="D434" s="44">
        <v>149399.13</v>
      </c>
      <c r="E434" s="44">
        <v>149399.13</v>
      </c>
      <c r="F434" s="44">
        <v>149399.13</v>
      </c>
      <c r="G434" s="44">
        <v>149399.13</v>
      </c>
      <c r="H434" s="44">
        <v>149463.56</v>
      </c>
      <c r="I434" s="45">
        <v>149514.70000000001</v>
      </c>
      <c r="J434" s="46">
        <v>149547.80100000001</v>
      </c>
      <c r="K434" s="46">
        <v>149583.859</v>
      </c>
    </row>
    <row r="437" spans="1:23" ht="20.100000000000001" x14ac:dyDescent="0.7">
      <c r="A437" s="2" t="s">
        <v>160</v>
      </c>
    </row>
    <row r="439" spans="1:23" x14ac:dyDescent="0.4">
      <c r="A439" s="3" t="s">
        <v>2</v>
      </c>
    </row>
    <row r="442" spans="1:23" x14ac:dyDescent="0.4">
      <c r="A442" s="4" t="s">
        <v>3</v>
      </c>
    </row>
    <row r="443" spans="1:23" x14ac:dyDescent="0.4">
      <c r="A443" s="5" t="s">
        <v>4</v>
      </c>
      <c r="B443" s="43" t="s">
        <v>115</v>
      </c>
      <c r="C443" s="43" t="s">
        <v>114</v>
      </c>
      <c r="D443" s="43" t="s">
        <v>113</v>
      </c>
      <c r="E443" s="43" t="s">
        <v>112</v>
      </c>
      <c r="F443" s="43" t="s">
        <v>111</v>
      </c>
      <c r="G443" s="43" t="s">
        <v>110</v>
      </c>
      <c r="H443" s="43" t="s">
        <v>109</v>
      </c>
      <c r="I443" s="43" t="s">
        <v>108</v>
      </c>
      <c r="J443" s="43" t="s">
        <v>107</v>
      </c>
      <c r="K443" s="43" t="s">
        <v>106</v>
      </c>
      <c r="N443" s="34">
        <v>2011</v>
      </c>
      <c r="O443" s="34">
        <v>2012</v>
      </c>
      <c r="P443" s="34">
        <v>2013</v>
      </c>
      <c r="Q443" s="34">
        <v>2014</v>
      </c>
      <c r="R443" s="34">
        <v>2015</v>
      </c>
      <c r="S443" s="34">
        <v>2016</v>
      </c>
      <c r="T443" s="34">
        <v>2017</v>
      </c>
      <c r="U443" s="34">
        <v>2018</v>
      </c>
      <c r="V443" s="34">
        <v>2019</v>
      </c>
      <c r="W443" s="34">
        <v>2020</v>
      </c>
    </row>
    <row r="444" spans="1:23" x14ac:dyDescent="0.4">
      <c r="A444" s="5" t="s">
        <v>5</v>
      </c>
      <c r="B444" s="6" t="s">
        <v>6</v>
      </c>
      <c r="C444" s="6" t="s">
        <v>6</v>
      </c>
      <c r="D444" s="6" t="s">
        <v>6</v>
      </c>
      <c r="E444" s="6" t="s">
        <v>6</v>
      </c>
      <c r="F444" s="6" t="s">
        <v>6</v>
      </c>
      <c r="G444" s="6" t="s">
        <v>6</v>
      </c>
      <c r="H444" s="6" t="s">
        <v>6</v>
      </c>
      <c r="I444" s="6" t="s">
        <v>6</v>
      </c>
      <c r="J444" s="6" t="s">
        <v>6</v>
      </c>
      <c r="K444" s="6" t="s">
        <v>6</v>
      </c>
    </row>
    <row r="445" spans="1:23" x14ac:dyDescent="0.4">
      <c r="A445" s="5" t="s">
        <v>7</v>
      </c>
      <c r="B445" s="6" t="s">
        <v>8</v>
      </c>
      <c r="C445" s="6" t="s">
        <v>8</v>
      </c>
      <c r="D445" s="6" t="s">
        <v>8</v>
      </c>
      <c r="E445" s="6" t="s">
        <v>8</v>
      </c>
      <c r="F445" s="6" t="s">
        <v>8</v>
      </c>
      <c r="G445" s="6" t="s">
        <v>8</v>
      </c>
      <c r="H445" s="6" t="s">
        <v>8</v>
      </c>
      <c r="I445" s="6" t="s">
        <v>8</v>
      </c>
      <c r="J445" s="6" t="s">
        <v>8</v>
      </c>
      <c r="K445" s="6" t="s">
        <v>8</v>
      </c>
    </row>
    <row r="446" spans="1:23" x14ac:dyDescent="0.4">
      <c r="A446" s="5" t="s">
        <v>9</v>
      </c>
      <c r="B446" s="6" t="s">
        <v>10</v>
      </c>
      <c r="C446" s="6" t="s">
        <v>10</v>
      </c>
      <c r="D446" s="6" t="s">
        <v>10</v>
      </c>
      <c r="E446" s="6" t="s">
        <v>10</v>
      </c>
      <c r="F446" s="6" t="s">
        <v>10</v>
      </c>
      <c r="G446" s="6" t="s">
        <v>10</v>
      </c>
      <c r="H446" s="6" t="s">
        <v>10</v>
      </c>
      <c r="I446" s="6" t="s">
        <v>10</v>
      </c>
      <c r="J446" s="6" t="s">
        <v>10</v>
      </c>
      <c r="K446" s="6" t="s">
        <v>10</v>
      </c>
    </row>
    <row r="447" spans="1:23" x14ac:dyDescent="0.4">
      <c r="A447" s="5" t="s">
        <v>11</v>
      </c>
      <c r="B447" s="6" t="s">
        <v>12</v>
      </c>
      <c r="C447" s="6" t="s">
        <v>12</v>
      </c>
      <c r="D447" s="6" t="s">
        <v>12</v>
      </c>
      <c r="E447" s="6" t="s">
        <v>12</v>
      </c>
      <c r="F447" s="6" t="s">
        <v>12</v>
      </c>
      <c r="G447" s="6" t="s">
        <v>12</v>
      </c>
      <c r="H447" s="6" t="s">
        <v>12</v>
      </c>
      <c r="I447" s="6" t="s">
        <v>12</v>
      </c>
      <c r="J447" s="6" t="s">
        <v>12</v>
      </c>
      <c r="K447" s="6" t="s">
        <v>12</v>
      </c>
    </row>
    <row r="448" spans="1:23" x14ac:dyDescent="0.4">
      <c r="A448" s="7" t="s">
        <v>13</v>
      </c>
      <c r="B448" s="8">
        <v>352638</v>
      </c>
      <c r="C448" s="8">
        <v>397696</v>
      </c>
      <c r="D448" s="8">
        <v>570261</v>
      </c>
      <c r="E448" s="8">
        <v>460028</v>
      </c>
      <c r="F448" s="8">
        <v>435265</v>
      </c>
      <c r="G448" s="8">
        <v>551342</v>
      </c>
      <c r="H448" s="8">
        <v>703174</v>
      </c>
      <c r="I448" s="8">
        <v>620965</v>
      </c>
      <c r="J448" s="8">
        <v>361050</v>
      </c>
      <c r="K448" s="8">
        <v>790428</v>
      </c>
      <c r="M448" s="47" t="s">
        <v>137</v>
      </c>
      <c r="N448" s="35">
        <f>B507/B464</f>
        <v>9.243547175205083E-2</v>
      </c>
      <c r="O448" s="35">
        <f t="shared" ref="O448:W448" si="73">C507/C464</f>
        <v>7.6260942315618516E-2</v>
      </c>
      <c r="P448" s="35">
        <f t="shared" si="73"/>
        <v>8.3507680145008006E-2</v>
      </c>
      <c r="Q448" s="35">
        <f t="shared" si="73"/>
        <v>8.5618016106502215E-2</v>
      </c>
      <c r="R448" s="35">
        <f t="shared" si="73"/>
        <v>7.9920496229143573E-2</v>
      </c>
      <c r="S448" s="35">
        <f t="shared" si="73"/>
        <v>7.4305974447085921E-2</v>
      </c>
      <c r="T448" s="35">
        <f t="shared" si="73"/>
        <v>5.6203972486241829E-2</v>
      </c>
      <c r="U448" s="35">
        <f t="shared" si="73"/>
        <v>3.4539902008058239E-2</v>
      </c>
      <c r="V448" s="35">
        <f t="shared" si="73"/>
        <v>3.3639507136194222E-2</v>
      </c>
      <c r="W448" s="35">
        <f t="shared" si="73"/>
        <v>-1.1861434391199343E-2</v>
      </c>
    </row>
    <row r="449" spans="1:23" x14ac:dyDescent="0.4">
      <c r="A449" s="7" t="s">
        <v>14</v>
      </c>
      <c r="B449" s="8">
        <v>29635</v>
      </c>
      <c r="C449" s="8">
        <v>26272</v>
      </c>
      <c r="D449" s="8">
        <v>21101</v>
      </c>
      <c r="E449" s="8">
        <v>23644</v>
      </c>
      <c r="F449" s="8">
        <v>35421</v>
      </c>
      <c r="G449" s="8">
        <v>33747</v>
      </c>
      <c r="H449" s="8">
        <v>19010</v>
      </c>
      <c r="I449" s="9" t="s">
        <v>19</v>
      </c>
      <c r="J449" s="9" t="s">
        <v>19</v>
      </c>
      <c r="K449" s="9" t="s">
        <v>19</v>
      </c>
      <c r="M449" s="47" t="s">
        <v>138</v>
      </c>
      <c r="N449" s="35">
        <f>B517/B464</f>
        <v>5.9417946801257053E-2</v>
      </c>
      <c r="O449" s="35">
        <f t="shared" ref="O449:W449" si="74">C517/C464</f>
        <v>5.6279489655936071E-2</v>
      </c>
      <c r="P449" s="35">
        <f t="shared" si="74"/>
        <v>5.0729395977692278E-2</v>
      </c>
      <c r="Q449" s="35">
        <f t="shared" si="74"/>
        <v>6.2627120860461946E-2</v>
      </c>
      <c r="R449" s="35">
        <f t="shared" si="74"/>
        <v>2.9804801489416437E-2</v>
      </c>
      <c r="S449" s="35">
        <f t="shared" si="74"/>
        <v>4.5406780447462589E-2</v>
      </c>
      <c r="T449" s="35">
        <f t="shared" si="74"/>
        <v>3.7245289651838771E-2</v>
      </c>
      <c r="U449" s="35">
        <f t="shared" si="74"/>
        <v>-6.6764189056181922E-2</v>
      </c>
      <c r="V449" s="35">
        <f t="shared" si="74"/>
        <v>2.2450608523867682E-2</v>
      </c>
      <c r="W449" s="35">
        <f t="shared" si="74"/>
        <v>-4.8400393865327879E-2</v>
      </c>
    </row>
    <row r="450" spans="1:23" x14ac:dyDescent="0.4">
      <c r="A450" s="7" t="s">
        <v>15</v>
      </c>
      <c r="B450" s="8">
        <v>382274</v>
      </c>
      <c r="C450" s="8">
        <v>423968</v>
      </c>
      <c r="D450" s="8">
        <v>591362</v>
      </c>
      <c r="E450" s="8">
        <v>483672</v>
      </c>
      <c r="F450" s="8">
        <v>470686</v>
      </c>
      <c r="G450" s="8">
        <v>585088</v>
      </c>
      <c r="H450" s="8">
        <v>722184</v>
      </c>
      <c r="I450" s="8">
        <v>620965</v>
      </c>
      <c r="J450" s="8">
        <v>361050</v>
      </c>
      <c r="K450" s="8">
        <v>790428</v>
      </c>
      <c r="M450" s="47" t="s">
        <v>139</v>
      </c>
      <c r="N450" s="35">
        <f>B517/B484</f>
        <v>0.11687587338326737</v>
      </c>
      <c r="O450" s="35">
        <f t="shared" ref="O450:W450" si="75">C517/C484</f>
        <v>0.10603835775214156</v>
      </c>
      <c r="P450" s="35">
        <f t="shared" si="75"/>
        <v>0.10166435180962755</v>
      </c>
      <c r="Q450" s="35">
        <f t="shared" si="75"/>
        <v>0.110866494135524</v>
      </c>
      <c r="R450" s="35">
        <f t="shared" si="75"/>
        <v>5.1582273298277519E-2</v>
      </c>
      <c r="S450" s="35">
        <f t="shared" si="75"/>
        <v>7.7784070419925744E-2</v>
      </c>
      <c r="T450" s="35">
        <f t="shared" si="75"/>
        <v>6.4886011820996348E-2</v>
      </c>
      <c r="U450" s="35">
        <f t="shared" si="75"/>
        <v>-0.12300545277170362</v>
      </c>
      <c r="V450" s="35">
        <f t="shared" si="75"/>
        <v>4.6634767329123687E-2</v>
      </c>
      <c r="W450" s="35">
        <f t="shared" si="75"/>
        <v>-0.12735776871155857</v>
      </c>
    </row>
    <row r="451" spans="1:23" x14ac:dyDescent="0.4">
      <c r="A451" s="7" t="s">
        <v>16</v>
      </c>
      <c r="B451" s="8">
        <v>695597</v>
      </c>
      <c r="C451" s="8">
        <v>722771</v>
      </c>
      <c r="D451" s="8">
        <v>771609</v>
      </c>
      <c r="E451" s="8">
        <v>646144</v>
      </c>
      <c r="F451" s="8">
        <v>598224</v>
      </c>
      <c r="G451" s="8">
        <v>582805</v>
      </c>
      <c r="H451" s="8">
        <v>619410</v>
      </c>
      <c r="I451" s="8">
        <v>588965</v>
      </c>
      <c r="J451" s="8">
        <v>586666</v>
      </c>
      <c r="K451" s="8">
        <v>475155</v>
      </c>
      <c r="M451" s="47" t="s">
        <v>140</v>
      </c>
      <c r="N451" s="35">
        <f>B503/B501</f>
        <v>0.43402926632902322</v>
      </c>
      <c r="O451" s="35">
        <f t="shared" ref="O451:W451" si="76">C503/C501</f>
        <v>0.43750517564278318</v>
      </c>
      <c r="P451" s="35">
        <f t="shared" si="76"/>
        <v>0.43818738856492456</v>
      </c>
      <c r="Q451" s="35">
        <f t="shared" si="76"/>
        <v>0.43831815352616693</v>
      </c>
      <c r="R451" s="35">
        <f t="shared" si="76"/>
        <v>0.42507430234452692</v>
      </c>
      <c r="S451" s="35">
        <f t="shared" si="76"/>
        <v>0.44230744435953095</v>
      </c>
      <c r="T451" s="35">
        <f t="shared" si="76"/>
        <v>0.45809282005458152</v>
      </c>
      <c r="U451" s="35">
        <f t="shared" si="76"/>
        <v>0.46718249156564012</v>
      </c>
      <c r="V451" s="35">
        <f t="shared" si="76"/>
        <v>0.47532401288296938</v>
      </c>
      <c r="W451" s="35">
        <f t="shared" si="76"/>
        <v>0.46476401067623352</v>
      </c>
    </row>
    <row r="452" spans="1:23" x14ac:dyDescent="0.4">
      <c r="A452" s="7" t="s">
        <v>17</v>
      </c>
      <c r="B452" s="8">
        <v>589393</v>
      </c>
      <c r="C452" s="8">
        <v>594503</v>
      </c>
      <c r="D452" s="8">
        <v>785599</v>
      </c>
      <c r="E452" s="8">
        <v>841581</v>
      </c>
      <c r="F452" s="8">
        <v>825181</v>
      </c>
      <c r="G452" s="8">
        <v>753889</v>
      </c>
      <c r="H452" s="8">
        <v>767883</v>
      </c>
      <c r="I452" s="8">
        <v>810091</v>
      </c>
      <c r="J452" s="8">
        <v>858049</v>
      </c>
      <c r="K452" s="8">
        <v>854987</v>
      </c>
      <c r="M452" s="47" t="s">
        <v>141</v>
      </c>
      <c r="N452" s="35"/>
      <c r="O452" s="35"/>
      <c r="P452" s="35"/>
      <c r="Q452" s="35"/>
      <c r="R452" s="35"/>
      <c r="S452" s="35"/>
      <c r="T452" s="35"/>
      <c r="U452" s="35"/>
      <c r="V452" s="35"/>
      <c r="W452" s="35"/>
    </row>
    <row r="453" spans="1:23" x14ac:dyDescent="0.4">
      <c r="A453" s="7" t="s">
        <v>18</v>
      </c>
      <c r="B453" s="8">
        <v>59710</v>
      </c>
      <c r="C453" s="8">
        <v>51386</v>
      </c>
      <c r="D453" s="8">
        <v>57499</v>
      </c>
      <c r="E453" s="8">
        <v>46257</v>
      </c>
      <c r="F453" s="9" t="s">
        <v>19</v>
      </c>
      <c r="G453" s="9" t="s">
        <v>19</v>
      </c>
      <c r="H453" s="9" t="s">
        <v>19</v>
      </c>
      <c r="I453" s="9" t="s">
        <v>19</v>
      </c>
      <c r="J453" s="9" t="s">
        <v>19</v>
      </c>
      <c r="K453" s="9" t="s">
        <v>19</v>
      </c>
      <c r="M453" s="47" t="s">
        <v>142</v>
      </c>
      <c r="N453" s="35">
        <f>B517/B501</f>
        <v>5.0917639082595958E-2</v>
      </c>
      <c r="O453" s="35">
        <f t="shared" ref="O453:W453" si="77">C517/C501</f>
        <v>5.293276781261877E-2</v>
      </c>
      <c r="P453" s="35">
        <f t="shared" si="77"/>
        <v>4.8891547021959782E-2</v>
      </c>
      <c r="Q453" s="35">
        <f t="shared" si="77"/>
        <v>6.2943039243735913E-2</v>
      </c>
      <c r="R453" s="35">
        <f t="shared" si="77"/>
        <v>2.3888835826933127E-2</v>
      </c>
      <c r="S453" s="35">
        <f t="shared" si="77"/>
        <v>3.8998729423458313E-2</v>
      </c>
      <c r="T453" s="35">
        <f t="shared" si="77"/>
        <v>3.2420950903930539E-2</v>
      </c>
      <c r="U453" s="35">
        <f t="shared" si="77"/>
        <v>-5.2563465287746462E-2</v>
      </c>
      <c r="V453" s="35">
        <f t="shared" si="77"/>
        <v>1.8774164901777985E-2</v>
      </c>
      <c r="W453" s="35">
        <f t="shared" si="77"/>
        <v>-4.9030825007607304E-2</v>
      </c>
    </row>
    <row r="454" spans="1:23" x14ac:dyDescent="0.4">
      <c r="A454" s="7" t="s">
        <v>20</v>
      </c>
      <c r="B454" s="8">
        <v>82518</v>
      </c>
      <c r="C454" s="8">
        <v>85299</v>
      </c>
      <c r="D454" s="8">
        <v>122099</v>
      </c>
      <c r="E454" s="8">
        <v>203147</v>
      </c>
      <c r="F454" s="8">
        <v>272845</v>
      </c>
      <c r="G454" s="8">
        <v>225829</v>
      </c>
      <c r="H454" s="8">
        <v>162747</v>
      </c>
      <c r="I454" s="8">
        <v>168856</v>
      </c>
      <c r="J454" s="8">
        <v>170085</v>
      </c>
      <c r="K454" s="8">
        <v>167324</v>
      </c>
      <c r="M454" s="48" t="s">
        <v>143</v>
      </c>
      <c r="N454" s="35">
        <f>B502/B501</f>
        <v>0.56597073367097672</v>
      </c>
      <c r="O454" s="35">
        <f t="shared" ref="O454:W454" si="78">C502/C501</f>
        <v>0.56249844052684694</v>
      </c>
      <c r="P454" s="35">
        <f t="shared" si="78"/>
        <v>0.56180947848619667</v>
      </c>
      <c r="Q454" s="35">
        <f t="shared" si="78"/>
        <v>0.56167881354532834</v>
      </c>
      <c r="R454" s="35">
        <f t="shared" si="78"/>
        <v>0.57492541673923669</v>
      </c>
      <c r="S454" s="35">
        <f t="shared" si="78"/>
        <v>0.55769255564046905</v>
      </c>
      <c r="T454" s="35">
        <f t="shared" si="78"/>
        <v>0.54190717994541848</v>
      </c>
      <c r="U454" s="35">
        <f t="shared" si="78"/>
        <v>0.53281750843435982</v>
      </c>
      <c r="V454" s="35">
        <f t="shared" si="78"/>
        <v>0.52467598711703067</v>
      </c>
      <c r="W454" s="35">
        <f t="shared" si="78"/>
        <v>0.53523598932376648</v>
      </c>
    </row>
    <row r="455" spans="1:23" x14ac:dyDescent="0.4">
      <c r="A455" s="7" t="s">
        <v>21</v>
      </c>
      <c r="B455" s="8">
        <v>1809492</v>
      </c>
      <c r="C455" s="8">
        <v>1877928</v>
      </c>
      <c r="D455" s="8">
        <v>2328168</v>
      </c>
      <c r="E455" s="8">
        <v>2220801</v>
      </c>
      <c r="F455" s="8">
        <v>2166936</v>
      </c>
      <c r="G455" s="8">
        <v>2147612</v>
      </c>
      <c r="H455" s="8">
        <v>2272223</v>
      </c>
      <c r="I455" s="8">
        <v>2188878</v>
      </c>
      <c r="J455" s="8">
        <v>1975849</v>
      </c>
      <c r="K455" s="8">
        <v>2287894</v>
      </c>
      <c r="M455" s="47" t="s">
        <v>144</v>
      </c>
      <c r="N455" s="35">
        <f>B504/B501</f>
        <v>0.35481360368201048</v>
      </c>
      <c r="O455" s="35">
        <f t="shared" ref="O455:W455" si="79">C504/C501</f>
        <v>0.36577519647553641</v>
      </c>
      <c r="P455" s="35">
        <f t="shared" si="79"/>
        <v>0.35770537811403369</v>
      </c>
      <c r="Q455" s="35">
        <f t="shared" si="79"/>
        <v>0.35226857997276428</v>
      </c>
      <c r="R455" s="35">
        <f t="shared" si="79"/>
        <v>0.36101753479147586</v>
      </c>
      <c r="S455" s="35">
        <f t="shared" si="79"/>
        <v>0.37848793186709112</v>
      </c>
      <c r="T455" s="35">
        <f t="shared" si="79"/>
        <v>0.40916888229988213</v>
      </c>
      <c r="U455" s="35">
        <f t="shared" si="79"/>
        <v>0.43998921675906738</v>
      </c>
      <c r="V455" s="35">
        <f t="shared" si="79"/>
        <v>0.44719292229377511</v>
      </c>
      <c r="W455" s="35">
        <f t="shared" si="79"/>
        <v>0.47677994417446751</v>
      </c>
    </row>
    <row r="456" spans="1:23" x14ac:dyDescent="0.4">
      <c r="A456" s="7" t="s">
        <v>22</v>
      </c>
      <c r="B456" s="9" t="s">
        <v>19</v>
      </c>
      <c r="C456" s="9" t="s">
        <v>19</v>
      </c>
      <c r="D456" s="9" t="s">
        <v>19</v>
      </c>
      <c r="E456" s="9" t="s">
        <v>19</v>
      </c>
      <c r="F456" s="8">
        <v>577731</v>
      </c>
      <c r="G456" s="8">
        <v>611935</v>
      </c>
      <c r="H456" s="8">
        <v>688403</v>
      </c>
      <c r="I456" s="8">
        <v>708590</v>
      </c>
      <c r="J456" s="8">
        <v>726871</v>
      </c>
      <c r="K456" s="8">
        <v>762612</v>
      </c>
      <c r="M456" s="7" t="s">
        <v>145</v>
      </c>
      <c r="N456" s="35">
        <f>B451/B501</f>
        <v>0.23027363153610322</v>
      </c>
      <c r="O456" s="35">
        <f t="shared" ref="O456:W456" si="80">C451/C501</f>
        <v>0.26136625397733459</v>
      </c>
      <c r="P456" s="35">
        <f t="shared" si="80"/>
        <v>0.24174115513704927</v>
      </c>
      <c r="Q456" s="35">
        <f t="shared" si="80"/>
        <v>0.21774539508780161</v>
      </c>
      <c r="R456" s="35">
        <f t="shared" si="80"/>
        <v>0.16805083460213832</v>
      </c>
      <c r="S456" s="35">
        <f t="shared" si="80"/>
        <v>0.17077914238427674</v>
      </c>
      <c r="T456" s="35">
        <f t="shared" si="80"/>
        <v>0.17421585147396212</v>
      </c>
      <c r="U456" s="35">
        <f t="shared" si="80"/>
        <v>0.16748289809837319</v>
      </c>
      <c r="V456" s="35">
        <f t="shared" si="80"/>
        <v>0.16849474094765762</v>
      </c>
      <c r="W456" s="35">
        <f t="shared" si="80"/>
        <v>0.14890412542976164</v>
      </c>
    </row>
    <row r="457" spans="1:23" x14ac:dyDescent="0.4">
      <c r="A457" s="7" t="s">
        <v>23</v>
      </c>
      <c r="B457" s="9" t="s">
        <v>19</v>
      </c>
      <c r="C457" s="9" t="s">
        <v>19</v>
      </c>
      <c r="D457" s="9" t="s">
        <v>19</v>
      </c>
      <c r="E457" s="9" t="s">
        <v>19</v>
      </c>
      <c r="F457" s="8">
        <v>-327830</v>
      </c>
      <c r="G457" s="8">
        <v>-353582</v>
      </c>
      <c r="H457" s="8">
        <v>-384177</v>
      </c>
      <c r="I457" s="8">
        <v>-456146</v>
      </c>
      <c r="J457" s="8">
        <v>-472186</v>
      </c>
      <c r="K457" s="8">
        <v>-535881</v>
      </c>
      <c r="M457" s="47" t="s">
        <v>332</v>
      </c>
      <c r="N457" s="44">
        <f>B502/AVERAGE(A452,B452)</f>
        <v>2.9006978365878116</v>
      </c>
      <c r="O457" s="44">
        <f t="shared" ref="O457:W457" si="81">C502/AVERAGE(B452,C452)</f>
        <v>2.62777980498287</v>
      </c>
      <c r="P457" s="44">
        <f t="shared" si="81"/>
        <v>2.5986905315694058</v>
      </c>
      <c r="Q457" s="44">
        <f t="shared" si="81"/>
        <v>2.0486264580439779</v>
      </c>
      <c r="R457" s="44">
        <f t="shared" si="81"/>
        <v>2.455789128861829</v>
      </c>
      <c r="S457" s="44">
        <f t="shared" si="81"/>
        <v>2.4105264491124521</v>
      </c>
      <c r="T457" s="44">
        <f t="shared" si="81"/>
        <v>2.5321874761790859</v>
      </c>
      <c r="U457" s="44">
        <f t="shared" si="81"/>
        <v>2.3748033871280514</v>
      </c>
      <c r="V457" s="44">
        <f t="shared" si="81"/>
        <v>2.190247820926301</v>
      </c>
      <c r="W457" s="44">
        <f t="shared" si="81"/>
        <v>1.9940561669457033</v>
      </c>
    </row>
    <row r="458" spans="1:23" x14ac:dyDescent="0.4">
      <c r="A458" s="7" t="s">
        <v>24</v>
      </c>
      <c r="B458" s="8">
        <v>368230</v>
      </c>
      <c r="C458" s="8">
        <v>336309</v>
      </c>
      <c r="D458" s="8">
        <v>364011</v>
      </c>
      <c r="E458" s="8">
        <v>352931</v>
      </c>
      <c r="F458" s="8">
        <v>325545</v>
      </c>
      <c r="G458" s="8">
        <v>324401</v>
      </c>
      <c r="H458" s="8">
        <v>361825</v>
      </c>
      <c r="I458" s="8">
        <v>311060</v>
      </c>
      <c r="J458" s="8">
        <v>315890</v>
      </c>
      <c r="K458" s="8">
        <v>284779</v>
      </c>
      <c r="M458" s="47" t="s">
        <v>333</v>
      </c>
      <c r="N458" s="44">
        <f>365/N457</f>
        <v>125.83178964595697</v>
      </c>
      <c r="O458" s="44">
        <f t="shared" ref="O458:W458" si="82">365/O457</f>
        <v>138.90052709434661</v>
      </c>
      <c r="P458" s="44">
        <f t="shared" si="82"/>
        <v>140.45535455873176</v>
      </c>
      <c r="Q458" s="44">
        <f t="shared" si="82"/>
        <v>178.16815679931267</v>
      </c>
      <c r="R458" s="44">
        <f t="shared" si="82"/>
        <v>148.62839635142637</v>
      </c>
      <c r="S458" s="44">
        <f t="shared" si="82"/>
        <v>151.41920559900589</v>
      </c>
      <c r="T458" s="44">
        <f t="shared" si="82"/>
        <v>144.14414550014376</v>
      </c>
      <c r="U458" s="44">
        <f t="shared" si="82"/>
        <v>153.69693422974677</v>
      </c>
      <c r="V458" s="44">
        <f t="shared" si="82"/>
        <v>166.6478087605785</v>
      </c>
      <c r="W458" s="44">
        <f t="shared" si="82"/>
        <v>183.04399146342536</v>
      </c>
    </row>
    <row r="459" spans="1:23" x14ac:dyDescent="0.4">
      <c r="A459" s="7" t="s">
        <v>161</v>
      </c>
      <c r="B459" s="8">
        <v>4218</v>
      </c>
      <c r="C459" s="8">
        <v>4241</v>
      </c>
      <c r="D459" s="8">
        <v>4476</v>
      </c>
      <c r="E459" s="8">
        <v>3445</v>
      </c>
      <c r="F459" s="8">
        <v>-3215</v>
      </c>
      <c r="G459" s="8">
        <v>-3010</v>
      </c>
      <c r="H459" s="8">
        <v>-2871</v>
      </c>
      <c r="I459" s="8">
        <v>-4674</v>
      </c>
      <c r="J459" s="8">
        <v>-6429</v>
      </c>
      <c r="K459" s="8">
        <v>-6782</v>
      </c>
    </row>
    <row r="460" spans="1:23" x14ac:dyDescent="0.4">
      <c r="A460" s="7" t="s">
        <v>116</v>
      </c>
      <c r="B460" s="8">
        <v>80617</v>
      </c>
      <c r="C460" s="8">
        <v>94323</v>
      </c>
      <c r="D460" s="8">
        <v>80043</v>
      </c>
      <c r="E460" s="8">
        <v>85197</v>
      </c>
      <c r="F460" s="8">
        <v>100216</v>
      </c>
      <c r="G460" s="8">
        <v>98905</v>
      </c>
      <c r="H460" s="8">
        <v>125419</v>
      </c>
      <c r="I460" s="8">
        <v>85569</v>
      </c>
      <c r="J460" s="8">
        <v>90937</v>
      </c>
      <c r="K460" s="8">
        <v>88804</v>
      </c>
    </row>
    <row r="461" spans="1:23" x14ac:dyDescent="0.4">
      <c r="A461" s="7" t="s">
        <v>25</v>
      </c>
      <c r="B461" s="8">
        <v>201755</v>
      </c>
      <c r="C461" s="8">
        <v>190303</v>
      </c>
      <c r="D461" s="8">
        <v>199052</v>
      </c>
      <c r="E461" s="8">
        <v>164191</v>
      </c>
      <c r="F461" s="8">
        <v>158457</v>
      </c>
      <c r="G461" s="8">
        <v>235559</v>
      </c>
      <c r="H461" s="8">
        <v>234024</v>
      </c>
      <c r="I461" s="8">
        <v>77149</v>
      </c>
      <c r="J461" s="8">
        <v>371762</v>
      </c>
      <c r="K461" s="8">
        <v>419358</v>
      </c>
    </row>
    <row r="462" spans="1:23" x14ac:dyDescent="0.4">
      <c r="A462" s="7" t="s">
        <v>117</v>
      </c>
      <c r="B462" s="8">
        <v>15884</v>
      </c>
      <c r="C462" s="8">
        <v>12477</v>
      </c>
      <c r="D462" s="8">
        <v>21537</v>
      </c>
      <c r="E462" s="8">
        <v>8339</v>
      </c>
      <c r="F462" s="8">
        <v>8432</v>
      </c>
      <c r="G462" s="8">
        <v>28163</v>
      </c>
      <c r="H462" s="8">
        <v>40660</v>
      </c>
      <c r="I462" s="8">
        <v>29727</v>
      </c>
      <c r="J462" s="8">
        <v>72249</v>
      </c>
      <c r="K462" s="8">
        <v>84244</v>
      </c>
    </row>
    <row r="463" spans="1:23" x14ac:dyDescent="0.4">
      <c r="A463" s="7" t="s">
        <v>26</v>
      </c>
      <c r="B463" s="8">
        <v>108387</v>
      </c>
      <c r="C463" s="8">
        <v>85310</v>
      </c>
      <c r="D463" s="8">
        <v>78939</v>
      </c>
      <c r="E463" s="8">
        <v>147470</v>
      </c>
      <c r="F463" s="8">
        <v>96827</v>
      </c>
      <c r="G463" s="8">
        <v>99376</v>
      </c>
      <c r="H463" s="8">
        <v>63598</v>
      </c>
      <c r="I463" s="8">
        <v>80886</v>
      </c>
      <c r="J463" s="8">
        <v>91370</v>
      </c>
      <c r="K463" s="8">
        <v>74280</v>
      </c>
    </row>
    <row r="464" spans="1:23" x14ac:dyDescent="0.4">
      <c r="A464" s="7" t="s">
        <v>27</v>
      </c>
      <c r="B464" s="8">
        <v>2588595</v>
      </c>
      <c r="C464" s="8">
        <v>2600912</v>
      </c>
      <c r="D464" s="8">
        <v>3076244</v>
      </c>
      <c r="E464" s="8">
        <v>2982398</v>
      </c>
      <c r="F464" s="8">
        <v>2853198</v>
      </c>
      <c r="G464" s="8">
        <v>2931016</v>
      </c>
      <c r="H464" s="8">
        <v>3094888</v>
      </c>
      <c r="I464" s="8">
        <v>2768595</v>
      </c>
      <c r="J464" s="8">
        <v>2911636</v>
      </c>
      <c r="K464" s="8">
        <v>3232577</v>
      </c>
    </row>
    <row r="465" spans="1:11" x14ac:dyDescent="0.4">
      <c r="A465" s="7" t="s">
        <v>28</v>
      </c>
      <c r="B465" s="8">
        <v>419114</v>
      </c>
      <c r="C465" s="8">
        <v>444958</v>
      </c>
      <c r="D465" s="8">
        <v>493183</v>
      </c>
      <c r="E465" s="8">
        <v>394201</v>
      </c>
      <c r="F465" s="8">
        <v>358267</v>
      </c>
      <c r="G465" s="8">
        <v>344057</v>
      </c>
      <c r="H465" s="8">
        <v>453206</v>
      </c>
      <c r="I465" s="8">
        <v>448608</v>
      </c>
      <c r="J465" s="8">
        <v>475539</v>
      </c>
      <c r="K465" s="8">
        <v>506445</v>
      </c>
    </row>
    <row r="466" spans="1:11" x14ac:dyDescent="0.4">
      <c r="A466" s="7" t="s">
        <v>29</v>
      </c>
      <c r="B466" s="8">
        <v>264147</v>
      </c>
      <c r="C466" s="8">
        <v>286666</v>
      </c>
      <c r="D466" s="8">
        <v>297076</v>
      </c>
      <c r="E466" s="8">
        <v>228501</v>
      </c>
      <c r="F466" s="8">
        <v>231501</v>
      </c>
      <c r="G466" s="8">
        <v>193793</v>
      </c>
      <c r="H466" s="8">
        <v>273066</v>
      </c>
      <c r="I466" s="8">
        <v>283361</v>
      </c>
      <c r="J466" s="8">
        <v>309276</v>
      </c>
      <c r="K466" s="8">
        <v>320192</v>
      </c>
    </row>
    <row r="467" spans="1:11" x14ac:dyDescent="0.4">
      <c r="A467" s="7" t="s">
        <v>30</v>
      </c>
      <c r="B467" s="8">
        <v>154967</v>
      </c>
      <c r="C467" s="8">
        <v>158292</v>
      </c>
      <c r="D467" s="8">
        <v>196107</v>
      </c>
      <c r="E467" s="8">
        <v>165699</v>
      </c>
      <c r="F467" s="8">
        <v>126766</v>
      </c>
      <c r="G467" s="8">
        <v>150265</v>
      </c>
      <c r="H467" s="8">
        <v>180139</v>
      </c>
      <c r="I467" s="8">
        <v>165246</v>
      </c>
      <c r="J467" s="8">
        <v>166262</v>
      </c>
      <c r="K467" s="8">
        <v>186253</v>
      </c>
    </row>
    <row r="468" spans="1:11" x14ac:dyDescent="0.4">
      <c r="A468" s="7" t="s">
        <v>31</v>
      </c>
      <c r="B468" s="8">
        <v>160587</v>
      </c>
      <c r="C468" s="8">
        <v>121998</v>
      </c>
      <c r="D468" s="8">
        <v>139470</v>
      </c>
      <c r="E468" s="8">
        <v>129190</v>
      </c>
      <c r="F468" s="8">
        <v>85388</v>
      </c>
      <c r="G468" s="8">
        <v>24880</v>
      </c>
      <c r="H468" s="8">
        <v>49565</v>
      </c>
      <c r="I468" s="8">
        <v>284898</v>
      </c>
      <c r="J468" s="8">
        <v>58866</v>
      </c>
      <c r="K468" s="8">
        <v>254382</v>
      </c>
    </row>
    <row r="469" spans="1:11" x14ac:dyDescent="0.4">
      <c r="A469" s="7" t="s">
        <v>131</v>
      </c>
      <c r="B469" s="8">
        <v>6010</v>
      </c>
      <c r="C469" s="8">
        <v>5952</v>
      </c>
      <c r="D469" s="8">
        <v>6443</v>
      </c>
      <c r="E469" s="8">
        <v>5171</v>
      </c>
      <c r="F469" s="8">
        <v>5881</v>
      </c>
      <c r="G469" s="8">
        <v>5805</v>
      </c>
      <c r="H469" s="8">
        <v>6568</v>
      </c>
      <c r="I469" s="8">
        <v>7220</v>
      </c>
      <c r="J469" s="8">
        <v>66658</v>
      </c>
      <c r="K469" s="8">
        <v>76531</v>
      </c>
    </row>
    <row r="470" spans="1:11" x14ac:dyDescent="0.4">
      <c r="A470" s="7" t="s">
        <v>33</v>
      </c>
      <c r="B470" s="8">
        <v>96586</v>
      </c>
      <c r="C470" s="8">
        <v>107576</v>
      </c>
      <c r="D470" s="8">
        <v>147356</v>
      </c>
      <c r="E470" s="8">
        <v>119719</v>
      </c>
      <c r="F470" s="8">
        <v>242499</v>
      </c>
      <c r="G470" s="8">
        <v>207053</v>
      </c>
      <c r="H470" s="8">
        <v>156330</v>
      </c>
      <c r="I470" s="8">
        <v>139121</v>
      </c>
      <c r="J470" s="8">
        <v>146045</v>
      </c>
      <c r="K470" s="8">
        <v>147570</v>
      </c>
    </row>
    <row r="471" spans="1:11" x14ac:dyDescent="0.4">
      <c r="A471" s="7" t="s">
        <v>34</v>
      </c>
      <c r="B471" s="8">
        <v>682297</v>
      </c>
      <c r="C471" s="8">
        <v>680483</v>
      </c>
      <c r="D471" s="8">
        <v>786451</v>
      </c>
      <c r="E471" s="8">
        <v>648281</v>
      </c>
      <c r="F471" s="8">
        <v>692036</v>
      </c>
      <c r="G471" s="8">
        <v>581797</v>
      </c>
      <c r="H471" s="8">
        <v>665669</v>
      </c>
      <c r="I471" s="8">
        <v>879847</v>
      </c>
      <c r="J471" s="8">
        <v>747106</v>
      </c>
      <c r="K471" s="8">
        <v>984928</v>
      </c>
    </row>
    <row r="472" spans="1:11" x14ac:dyDescent="0.4">
      <c r="A472" s="7" t="s">
        <v>35</v>
      </c>
      <c r="B472" s="8">
        <v>295135</v>
      </c>
      <c r="C472" s="8">
        <v>290503</v>
      </c>
      <c r="D472" s="8">
        <v>567733</v>
      </c>
      <c r="E472" s="8">
        <v>494257</v>
      </c>
      <c r="F472" s="8">
        <v>337640</v>
      </c>
      <c r="G472" s="8">
        <v>462252</v>
      </c>
      <c r="H472" s="8">
        <v>445571</v>
      </c>
      <c r="I472" s="8">
        <v>183224</v>
      </c>
      <c r="J472" s="8">
        <v>368566</v>
      </c>
      <c r="K472" s="8">
        <v>606387</v>
      </c>
    </row>
    <row r="473" spans="1:11" x14ac:dyDescent="0.4">
      <c r="A473" s="7" t="s">
        <v>132</v>
      </c>
      <c r="B473" s="8">
        <v>98781</v>
      </c>
      <c r="C473" s="8">
        <v>89327</v>
      </c>
      <c r="D473" s="8">
        <v>83182</v>
      </c>
      <c r="E473" s="8">
        <v>69071</v>
      </c>
      <c r="F473" s="8">
        <v>39666</v>
      </c>
      <c r="G473" s="8">
        <v>41818</v>
      </c>
      <c r="H473" s="8">
        <v>51574</v>
      </c>
      <c r="I473" s="8">
        <v>56279</v>
      </c>
      <c r="J473" s="8">
        <v>60929</v>
      </c>
      <c r="K473" s="8">
        <v>67595</v>
      </c>
    </row>
    <row r="474" spans="1:11" x14ac:dyDescent="0.4">
      <c r="A474" s="7" t="s">
        <v>118</v>
      </c>
      <c r="B474" s="8">
        <v>44154</v>
      </c>
      <c r="C474" s="8">
        <v>41629</v>
      </c>
      <c r="D474" s="8">
        <v>39644</v>
      </c>
      <c r="E474" s="8">
        <v>50908</v>
      </c>
      <c r="F474" s="8">
        <v>40613</v>
      </c>
      <c r="G474" s="8">
        <v>47520</v>
      </c>
      <c r="H474" s="8">
        <v>34163</v>
      </c>
      <c r="I474" s="8">
        <v>19433</v>
      </c>
      <c r="J474" s="8">
        <v>13890</v>
      </c>
      <c r="K474" s="8">
        <v>6442</v>
      </c>
    </row>
    <row r="475" spans="1:11" x14ac:dyDescent="0.4">
      <c r="A475" s="7" t="s">
        <v>36</v>
      </c>
      <c r="B475" s="8">
        <v>89772</v>
      </c>
      <c r="C475" s="8">
        <v>87053</v>
      </c>
      <c r="D475" s="8">
        <v>10744</v>
      </c>
      <c r="E475" s="8">
        <v>7510</v>
      </c>
      <c r="F475" s="8">
        <v>11829</v>
      </c>
      <c r="G475" s="8">
        <v>9311</v>
      </c>
      <c r="H475" s="8">
        <v>12558</v>
      </c>
      <c r="I475" s="8">
        <v>14331</v>
      </c>
      <c r="J475" s="8">
        <v>1299</v>
      </c>
      <c r="K475" s="8">
        <v>1387</v>
      </c>
    </row>
    <row r="476" spans="1:11" x14ac:dyDescent="0.4">
      <c r="A476" s="7" t="s">
        <v>37</v>
      </c>
      <c r="B476" s="8">
        <v>62453</v>
      </c>
      <c r="C476" s="8">
        <v>31480</v>
      </c>
      <c r="D476" s="8">
        <v>53314</v>
      </c>
      <c r="E476" s="8">
        <v>27332</v>
      </c>
      <c r="F476" s="8">
        <v>82796</v>
      </c>
      <c r="G476" s="8">
        <v>77317</v>
      </c>
      <c r="H476" s="8">
        <v>108844</v>
      </c>
      <c r="I476" s="8">
        <v>112759</v>
      </c>
      <c r="J476" s="8">
        <v>318137</v>
      </c>
      <c r="K476" s="8">
        <v>337345</v>
      </c>
    </row>
    <row r="477" spans="1:11" x14ac:dyDescent="0.4">
      <c r="A477" s="7" t="s">
        <v>38</v>
      </c>
      <c r="B477" s="8">
        <v>1272592</v>
      </c>
      <c r="C477" s="8">
        <v>1220476</v>
      </c>
      <c r="D477" s="8">
        <v>1541077</v>
      </c>
      <c r="E477" s="8">
        <v>1297368</v>
      </c>
      <c r="F477" s="8">
        <v>1204589</v>
      </c>
      <c r="G477" s="8">
        <v>1220014</v>
      </c>
      <c r="H477" s="8">
        <v>1318388</v>
      </c>
      <c r="I477" s="8">
        <v>1265873</v>
      </c>
      <c r="J477" s="8">
        <v>1509926</v>
      </c>
      <c r="K477" s="8">
        <v>2004085</v>
      </c>
    </row>
    <row r="478" spans="1:11" x14ac:dyDescent="0.4">
      <c r="A478" s="7" t="s">
        <v>39</v>
      </c>
      <c r="B478" s="8">
        <v>292234</v>
      </c>
      <c r="C478" s="8">
        <v>254772</v>
      </c>
      <c r="D478" s="8">
        <v>232243</v>
      </c>
      <c r="E478" s="8">
        <v>200918</v>
      </c>
      <c r="F478" s="8">
        <v>199137</v>
      </c>
      <c r="G478" s="8">
        <v>204959</v>
      </c>
      <c r="H478" s="8">
        <v>213050</v>
      </c>
      <c r="I478" s="8">
        <v>217988</v>
      </c>
      <c r="J478" s="8">
        <v>220799</v>
      </c>
      <c r="K478" s="8">
        <v>232581</v>
      </c>
    </row>
    <row r="479" spans="1:11" x14ac:dyDescent="0.4">
      <c r="A479" s="7" t="s">
        <v>40</v>
      </c>
      <c r="B479" s="8">
        <v>209459</v>
      </c>
      <c r="C479" s="8">
        <v>182608</v>
      </c>
      <c r="D479" s="8">
        <v>169445</v>
      </c>
      <c r="E479" s="8">
        <v>146590</v>
      </c>
      <c r="F479" s="9" t="s">
        <v>19</v>
      </c>
      <c r="G479" s="9" t="s">
        <v>19</v>
      </c>
      <c r="H479" s="9" t="s">
        <v>19</v>
      </c>
      <c r="I479" s="9" t="s">
        <v>19</v>
      </c>
      <c r="J479" s="9" t="s">
        <v>19</v>
      </c>
      <c r="K479" s="9" t="s">
        <v>19</v>
      </c>
    </row>
    <row r="480" spans="1:11" x14ac:dyDescent="0.4">
      <c r="A480" s="7" t="s">
        <v>41</v>
      </c>
      <c r="B480" s="8">
        <v>1094450</v>
      </c>
      <c r="C480" s="8">
        <v>1077328</v>
      </c>
      <c r="D480" s="8">
        <v>1116980</v>
      </c>
      <c r="E480" s="8">
        <v>1128466</v>
      </c>
      <c r="F480" s="8">
        <v>1166759</v>
      </c>
      <c r="G480" s="8">
        <v>1296125</v>
      </c>
      <c r="H480" s="8">
        <v>1423251</v>
      </c>
      <c r="I480" s="8">
        <v>1210403</v>
      </c>
      <c r="J480" s="8">
        <v>1169453</v>
      </c>
      <c r="K480" s="8">
        <v>1041938</v>
      </c>
    </row>
    <row r="481" spans="1:23" x14ac:dyDescent="0.4">
      <c r="A481" s="7" t="s">
        <v>135</v>
      </c>
      <c r="B481" s="8">
        <v>-95343</v>
      </c>
      <c r="C481" s="8">
        <v>-83142</v>
      </c>
      <c r="D481" s="8">
        <v>-74133</v>
      </c>
      <c r="E481" s="8">
        <v>-64184</v>
      </c>
      <c r="F481" s="8">
        <v>63690</v>
      </c>
      <c r="G481" s="8">
        <v>65544</v>
      </c>
      <c r="H481" s="8">
        <v>68131</v>
      </c>
      <c r="I481" s="8">
        <v>87161</v>
      </c>
      <c r="J481" s="8">
        <v>100940</v>
      </c>
      <c r="K481" s="8">
        <v>100360</v>
      </c>
    </row>
    <row r="482" spans="1:23" x14ac:dyDescent="0.4">
      <c r="A482" s="7" t="s">
        <v>43</v>
      </c>
      <c r="B482" s="8">
        <v>-226538</v>
      </c>
      <c r="C482" s="8">
        <v>-90082</v>
      </c>
      <c r="D482" s="8">
        <v>87920</v>
      </c>
      <c r="E482" s="8">
        <v>121924</v>
      </c>
      <c r="F482" s="9" t="s">
        <v>19</v>
      </c>
      <c r="G482" s="9" t="s">
        <v>19</v>
      </c>
      <c r="H482" s="9" t="s">
        <v>19</v>
      </c>
      <c r="I482" s="9" t="s">
        <v>19</v>
      </c>
      <c r="J482" s="9" t="s">
        <v>19</v>
      </c>
      <c r="K482" s="9" t="s">
        <v>19</v>
      </c>
    </row>
    <row r="483" spans="1:23" x14ac:dyDescent="0.4">
      <c r="A483" s="7" t="s">
        <v>44</v>
      </c>
      <c r="B483" s="8">
        <v>41741</v>
      </c>
      <c r="C483" s="8">
        <v>38941</v>
      </c>
      <c r="D483" s="8">
        <v>2558</v>
      </c>
      <c r="E483" s="8">
        <v>151007</v>
      </c>
      <c r="F483" s="8">
        <v>346404</v>
      </c>
      <c r="G483" s="8">
        <v>275453</v>
      </c>
      <c r="H483" s="8">
        <v>208330</v>
      </c>
      <c r="I483" s="8">
        <v>161491</v>
      </c>
      <c r="J483" s="8">
        <v>112389</v>
      </c>
      <c r="K483" s="8">
        <v>54332</v>
      </c>
    </row>
    <row r="484" spans="1:23" x14ac:dyDescent="0.4">
      <c r="A484" s="7" t="s">
        <v>45</v>
      </c>
      <c r="B484" s="8">
        <v>1316003</v>
      </c>
      <c r="C484" s="8">
        <v>1380425</v>
      </c>
      <c r="D484" s="8">
        <v>1535012</v>
      </c>
      <c r="E484" s="8">
        <v>1684720</v>
      </c>
      <c r="F484" s="8">
        <v>1648609</v>
      </c>
      <c r="G484" s="8">
        <v>1710993</v>
      </c>
      <c r="H484" s="8">
        <v>1776500</v>
      </c>
      <c r="I484" s="8">
        <v>1502722</v>
      </c>
      <c r="J484" s="8">
        <v>1401701</v>
      </c>
      <c r="K484" s="8">
        <v>1228492</v>
      </c>
    </row>
    <row r="485" spans="1:23" x14ac:dyDescent="0.4">
      <c r="A485" s="7" t="s">
        <v>46</v>
      </c>
      <c r="B485" s="8">
        <v>2588595</v>
      </c>
      <c r="C485" s="8">
        <v>2600912</v>
      </c>
      <c r="D485" s="8">
        <v>3076244</v>
      </c>
      <c r="E485" s="8">
        <v>2982398</v>
      </c>
      <c r="F485" s="8">
        <v>2853198</v>
      </c>
      <c r="G485" s="8">
        <v>2931016</v>
      </c>
      <c r="H485" s="8">
        <v>3094888</v>
      </c>
      <c r="I485" s="8">
        <v>2768595</v>
      </c>
      <c r="J485" s="8">
        <v>2911636</v>
      </c>
      <c r="K485" s="8">
        <v>3232577</v>
      </c>
    </row>
    <row r="488" spans="1:23" ht="20.100000000000001" x14ac:dyDescent="0.7">
      <c r="A488" s="2" t="s">
        <v>160</v>
      </c>
    </row>
    <row r="490" spans="1:23" x14ac:dyDescent="0.4">
      <c r="A490" s="3" t="s">
        <v>2</v>
      </c>
    </row>
    <row r="493" spans="1:23" x14ac:dyDescent="0.4">
      <c r="A493" s="4" t="s">
        <v>47</v>
      </c>
    </row>
    <row r="494" spans="1:23" x14ac:dyDescent="0.4">
      <c r="A494" s="5" t="s">
        <v>4</v>
      </c>
      <c r="B494" s="43" t="s">
        <v>115</v>
      </c>
      <c r="C494" s="43" t="s">
        <v>114</v>
      </c>
      <c r="D494" s="43" t="s">
        <v>113</v>
      </c>
      <c r="E494" s="43" t="s">
        <v>112</v>
      </c>
      <c r="F494" s="43" t="s">
        <v>111</v>
      </c>
      <c r="G494" s="43" t="s">
        <v>110</v>
      </c>
      <c r="H494" s="43" t="s">
        <v>109</v>
      </c>
      <c r="I494" s="43" t="s">
        <v>108</v>
      </c>
      <c r="J494" s="43" t="s">
        <v>107</v>
      </c>
      <c r="K494" s="43" t="s">
        <v>106</v>
      </c>
      <c r="M494" s="48"/>
      <c r="N494" s="34">
        <v>2011</v>
      </c>
      <c r="O494" s="34">
        <v>2012</v>
      </c>
      <c r="P494" s="34">
        <v>2013</v>
      </c>
      <c r="Q494" s="34">
        <v>2014</v>
      </c>
      <c r="R494" s="34">
        <v>2015</v>
      </c>
      <c r="S494" s="34">
        <v>2016</v>
      </c>
      <c r="T494" s="34">
        <v>2017</v>
      </c>
      <c r="U494" s="34">
        <v>2018</v>
      </c>
      <c r="V494" s="34">
        <v>2019</v>
      </c>
      <c r="W494" s="34">
        <v>2020</v>
      </c>
    </row>
    <row r="495" spans="1:23" x14ac:dyDescent="0.4">
      <c r="A495" s="5" t="s">
        <v>5</v>
      </c>
      <c r="B495" s="6" t="s">
        <v>6</v>
      </c>
      <c r="C495" s="6" t="s">
        <v>6</v>
      </c>
      <c r="D495" s="6" t="s">
        <v>6</v>
      </c>
      <c r="E495" s="6" t="s">
        <v>6</v>
      </c>
      <c r="F495" s="6" t="s">
        <v>6</v>
      </c>
      <c r="G495" s="6" t="s">
        <v>6</v>
      </c>
      <c r="H495" s="6" t="s">
        <v>6</v>
      </c>
      <c r="I495" s="6" t="s">
        <v>6</v>
      </c>
      <c r="J495" s="6" t="s">
        <v>6</v>
      </c>
      <c r="K495" s="6" t="s">
        <v>6</v>
      </c>
      <c r="M495" s="48"/>
    </row>
    <row r="496" spans="1:23" x14ac:dyDescent="0.4">
      <c r="A496" s="5" t="s">
        <v>7</v>
      </c>
      <c r="B496" s="6" t="s">
        <v>8</v>
      </c>
      <c r="C496" s="6" t="s">
        <v>8</v>
      </c>
      <c r="D496" s="6" t="s">
        <v>8</v>
      </c>
      <c r="E496" s="6" t="s">
        <v>8</v>
      </c>
      <c r="F496" s="6" t="s">
        <v>8</v>
      </c>
      <c r="G496" s="6" t="s">
        <v>8</v>
      </c>
      <c r="H496" s="6" t="s">
        <v>8</v>
      </c>
      <c r="I496" s="6" t="s">
        <v>8</v>
      </c>
      <c r="J496" s="6" t="s">
        <v>8</v>
      </c>
      <c r="K496" s="6" t="s">
        <v>8</v>
      </c>
    </row>
    <row r="497" spans="1:23" x14ac:dyDescent="0.4">
      <c r="A497" s="5" t="s">
        <v>9</v>
      </c>
      <c r="B497" s="6" t="s">
        <v>10</v>
      </c>
      <c r="C497" s="6" t="s">
        <v>10</v>
      </c>
      <c r="D497" s="6" t="s">
        <v>10</v>
      </c>
      <c r="E497" s="6" t="s">
        <v>10</v>
      </c>
      <c r="F497" s="6" t="s">
        <v>10</v>
      </c>
      <c r="G497" s="6" t="s">
        <v>10</v>
      </c>
      <c r="H497" s="6" t="s">
        <v>10</v>
      </c>
      <c r="I497" s="6" t="s">
        <v>10</v>
      </c>
      <c r="J497" s="6" t="s">
        <v>10</v>
      </c>
      <c r="K497" s="6" t="s">
        <v>10</v>
      </c>
    </row>
    <row r="498" spans="1:23" x14ac:dyDescent="0.4">
      <c r="A498" s="5" t="s">
        <v>11</v>
      </c>
      <c r="B498" s="6" t="s">
        <v>12</v>
      </c>
      <c r="C498" s="6" t="s">
        <v>12</v>
      </c>
      <c r="D498" s="6" t="s">
        <v>12</v>
      </c>
      <c r="E498" s="6" t="s">
        <v>12</v>
      </c>
      <c r="F498" s="6" t="s">
        <v>12</v>
      </c>
      <c r="G498" s="6" t="s">
        <v>12</v>
      </c>
      <c r="H498" s="6" t="s">
        <v>12</v>
      </c>
      <c r="I498" s="6" t="s">
        <v>12</v>
      </c>
      <c r="J498" s="6" t="s">
        <v>12</v>
      </c>
      <c r="K498" s="6" t="s">
        <v>12</v>
      </c>
    </row>
    <row r="499" spans="1:23" x14ac:dyDescent="0.4">
      <c r="A499" s="7" t="s">
        <v>119</v>
      </c>
      <c r="B499" s="8">
        <v>3020741</v>
      </c>
      <c r="C499" s="8">
        <v>2765357</v>
      </c>
      <c r="D499" s="8">
        <v>3191881</v>
      </c>
      <c r="E499" s="8">
        <v>2967429</v>
      </c>
      <c r="F499" s="8">
        <v>3559780</v>
      </c>
      <c r="G499" s="8">
        <v>3412624</v>
      </c>
      <c r="H499" s="8">
        <v>3555417</v>
      </c>
      <c r="I499" s="8">
        <v>3516568</v>
      </c>
      <c r="J499" s="8">
        <v>3481806</v>
      </c>
      <c r="K499" s="8">
        <v>3191013</v>
      </c>
    </row>
    <row r="500" spans="1:23" x14ac:dyDescent="0.4">
      <c r="A500" s="7" t="s">
        <v>120</v>
      </c>
      <c r="B500" s="9" t="s">
        <v>19</v>
      </c>
      <c r="C500" s="9" t="s">
        <v>19</v>
      </c>
      <c r="D500" s="9" t="s">
        <v>19</v>
      </c>
      <c r="E500" s="9" t="s">
        <v>19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</row>
    <row r="501" spans="1:23" x14ac:dyDescent="0.4">
      <c r="A501" s="7" t="s">
        <v>48</v>
      </c>
      <c r="B501" s="8">
        <v>3020741</v>
      </c>
      <c r="C501" s="8">
        <v>2765357</v>
      </c>
      <c r="D501" s="8">
        <v>3191881</v>
      </c>
      <c r="E501" s="8">
        <v>2967429</v>
      </c>
      <c r="F501" s="8">
        <v>3559780</v>
      </c>
      <c r="G501" s="8">
        <v>3412624</v>
      </c>
      <c r="H501" s="8">
        <v>3555417</v>
      </c>
      <c r="I501" s="8">
        <v>3516568</v>
      </c>
      <c r="J501" s="8">
        <v>3481806</v>
      </c>
      <c r="K501" s="8">
        <v>3191013</v>
      </c>
      <c r="M501" s="48" t="s">
        <v>146</v>
      </c>
      <c r="O501" s="35">
        <f>(C501-B501)/B501</f>
        <v>-8.4543494460465163E-2</v>
      </c>
      <c r="P501" s="35">
        <f t="shared" ref="P501:W501" si="83">(D501-C501)/C501</f>
        <v>0.15423831353420192</v>
      </c>
      <c r="Q501" s="35">
        <f t="shared" si="83"/>
        <v>-7.0319664172943788E-2</v>
      </c>
      <c r="R501" s="35">
        <f t="shared" si="83"/>
        <v>0.1996175814147533</v>
      </c>
      <c r="S501" s="35">
        <f t="shared" si="83"/>
        <v>-4.1338509683182666E-2</v>
      </c>
      <c r="T501" s="35">
        <f t="shared" si="83"/>
        <v>4.1842582130348964E-2</v>
      </c>
      <c r="U501" s="35">
        <f t="shared" si="83"/>
        <v>-1.0926707050115359E-2</v>
      </c>
      <c r="V501" s="35">
        <f t="shared" si="83"/>
        <v>-9.8852062579196532E-3</v>
      </c>
      <c r="W501" s="35">
        <f t="shared" si="83"/>
        <v>-8.351786400505945E-2</v>
      </c>
    </row>
    <row r="502" spans="1:23" x14ac:dyDescent="0.4">
      <c r="A502" s="7" t="s">
        <v>49</v>
      </c>
      <c r="B502" s="8">
        <v>1709651</v>
      </c>
      <c r="C502" s="8">
        <v>1555509</v>
      </c>
      <c r="D502" s="8">
        <v>1793229</v>
      </c>
      <c r="E502" s="8">
        <v>1666742</v>
      </c>
      <c r="F502" s="8">
        <v>2046608</v>
      </c>
      <c r="G502" s="8">
        <v>1903195</v>
      </c>
      <c r="H502" s="8">
        <v>1926706</v>
      </c>
      <c r="I502" s="8">
        <v>1873689</v>
      </c>
      <c r="J502" s="8">
        <v>1826820</v>
      </c>
      <c r="K502" s="8">
        <v>1707945</v>
      </c>
      <c r="M502" s="48" t="s">
        <v>147</v>
      </c>
    </row>
    <row r="503" spans="1:23" x14ac:dyDescent="0.4">
      <c r="A503" s="7" t="s">
        <v>50</v>
      </c>
      <c r="B503" s="8">
        <v>1311090</v>
      </c>
      <c r="C503" s="8">
        <v>1209858</v>
      </c>
      <c r="D503" s="8">
        <v>1398642</v>
      </c>
      <c r="E503" s="8">
        <v>1300678</v>
      </c>
      <c r="F503" s="8">
        <v>1513171</v>
      </c>
      <c r="G503" s="8">
        <v>1509429</v>
      </c>
      <c r="H503" s="8">
        <v>1628711</v>
      </c>
      <c r="I503" s="8">
        <v>1642879</v>
      </c>
      <c r="J503" s="8">
        <v>1654986</v>
      </c>
      <c r="K503" s="8">
        <v>1483068</v>
      </c>
    </row>
    <row r="504" spans="1:23" x14ac:dyDescent="0.4">
      <c r="A504" s="7" t="s">
        <v>51</v>
      </c>
      <c r="B504" s="8">
        <v>1071800</v>
      </c>
      <c r="C504" s="8">
        <v>1011499</v>
      </c>
      <c r="D504" s="8">
        <v>1141753</v>
      </c>
      <c r="E504" s="8">
        <v>1045332</v>
      </c>
      <c r="F504" s="8">
        <v>1285143</v>
      </c>
      <c r="G504" s="8">
        <v>1291637</v>
      </c>
      <c r="H504" s="8">
        <v>1454766</v>
      </c>
      <c r="I504" s="8">
        <v>1547252</v>
      </c>
      <c r="J504" s="8">
        <v>1557039</v>
      </c>
      <c r="K504" s="8">
        <v>1521411</v>
      </c>
    </row>
    <row r="505" spans="1:23" x14ac:dyDescent="0.4">
      <c r="A505" s="7" t="s">
        <v>52</v>
      </c>
      <c r="B505" s="8">
        <v>0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</row>
    <row r="506" spans="1:23" x14ac:dyDescent="0.4">
      <c r="A506" s="7" t="s">
        <v>53</v>
      </c>
      <c r="B506" s="8">
        <v>1071800</v>
      </c>
      <c r="C506" s="8">
        <v>1011499</v>
      </c>
      <c r="D506" s="8">
        <v>1141753</v>
      </c>
      <c r="E506" s="8">
        <v>1045332</v>
      </c>
      <c r="F506" s="8">
        <v>1285143</v>
      </c>
      <c r="G506" s="8">
        <v>1291637</v>
      </c>
      <c r="H506" s="8">
        <v>1454766</v>
      </c>
      <c r="I506" s="8">
        <v>1547252</v>
      </c>
      <c r="J506" s="8">
        <v>1557039</v>
      </c>
      <c r="K506" s="8">
        <v>1521411</v>
      </c>
    </row>
    <row r="507" spans="1:23" x14ac:dyDescent="0.4">
      <c r="A507" s="7" t="s">
        <v>121</v>
      </c>
      <c r="B507" s="8">
        <v>239278</v>
      </c>
      <c r="C507" s="8">
        <v>198348</v>
      </c>
      <c r="D507" s="8">
        <v>256890</v>
      </c>
      <c r="E507" s="8">
        <v>255347</v>
      </c>
      <c r="F507" s="8">
        <v>228029</v>
      </c>
      <c r="G507" s="8">
        <v>217792</v>
      </c>
      <c r="H507" s="8">
        <v>173945</v>
      </c>
      <c r="I507" s="8">
        <v>95627</v>
      </c>
      <c r="J507" s="8">
        <v>97946</v>
      </c>
      <c r="K507" s="8">
        <v>-38343</v>
      </c>
    </row>
    <row r="508" spans="1:23" x14ac:dyDescent="0.4">
      <c r="A508" s="7" t="s">
        <v>54</v>
      </c>
      <c r="B508" s="8">
        <v>-256</v>
      </c>
      <c r="C508" s="8">
        <v>-414</v>
      </c>
      <c r="D508" s="8">
        <v>-707</v>
      </c>
      <c r="E508" s="8">
        <v>-1073</v>
      </c>
      <c r="F508" s="8">
        <v>-3755</v>
      </c>
      <c r="G508" s="8">
        <v>-2975</v>
      </c>
      <c r="H508" s="8">
        <v>-524</v>
      </c>
      <c r="I508" s="8">
        <v>264</v>
      </c>
      <c r="J508" s="8">
        <v>-10546</v>
      </c>
      <c r="K508" s="8">
        <v>-12875</v>
      </c>
    </row>
    <row r="509" spans="1:23" x14ac:dyDescent="0.4">
      <c r="A509" s="7" t="s">
        <v>122</v>
      </c>
      <c r="B509" s="8">
        <v>15531</v>
      </c>
      <c r="C509" s="8">
        <v>1849</v>
      </c>
      <c r="D509" s="8">
        <v>9833</v>
      </c>
      <c r="E509" s="8">
        <v>779</v>
      </c>
      <c r="F509" s="9" t="s">
        <v>19</v>
      </c>
      <c r="G509" s="9" t="s">
        <v>19</v>
      </c>
      <c r="H509" s="9" t="s">
        <v>19</v>
      </c>
      <c r="I509" s="9" t="s">
        <v>19</v>
      </c>
      <c r="J509" s="9" t="s">
        <v>19</v>
      </c>
      <c r="K509" s="9" t="s">
        <v>19</v>
      </c>
    </row>
    <row r="510" spans="1:23" x14ac:dyDescent="0.4">
      <c r="A510" s="7" t="s">
        <v>123</v>
      </c>
      <c r="B510" s="8">
        <v>-5339</v>
      </c>
      <c r="C510" s="8">
        <v>18365</v>
      </c>
      <c r="D510" s="8">
        <v>3526</v>
      </c>
      <c r="E510" s="8">
        <v>30818</v>
      </c>
      <c r="F510" s="8">
        <v>-34159</v>
      </c>
      <c r="G510" s="8">
        <v>-14988</v>
      </c>
      <c r="H510" s="8">
        <v>11074</v>
      </c>
      <c r="I510" s="8">
        <v>-22343</v>
      </c>
      <c r="J510" s="8">
        <v>-5370</v>
      </c>
      <c r="K510" s="8">
        <v>-15776</v>
      </c>
    </row>
    <row r="511" spans="1:23" x14ac:dyDescent="0.4">
      <c r="A511" s="7" t="s">
        <v>55</v>
      </c>
      <c r="B511" s="8">
        <v>2511</v>
      </c>
      <c r="C511" s="8">
        <v>2944</v>
      </c>
      <c r="D511" s="8">
        <v>-1240</v>
      </c>
      <c r="E511" s="8">
        <v>620</v>
      </c>
      <c r="F511" s="8">
        <v>-46652</v>
      </c>
      <c r="G511" s="8">
        <v>-10576</v>
      </c>
      <c r="H511" s="8">
        <v>9563</v>
      </c>
      <c r="I511" s="8">
        <v>-203312</v>
      </c>
      <c r="J511" s="8">
        <v>11965</v>
      </c>
      <c r="K511" s="8">
        <v>-88824</v>
      </c>
    </row>
    <row r="512" spans="1:23" x14ac:dyDescent="0.4">
      <c r="A512" s="7" t="s">
        <v>56</v>
      </c>
      <c r="B512" s="8">
        <v>12447</v>
      </c>
      <c r="C512" s="8">
        <v>22744</v>
      </c>
      <c r="D512" s="8">
        <v>11413</v>
      </c>
      <c r="E512" s="8">
        <v>31145</v>
      </c>
      <c r="F512" s="8">
        <v>-84566</v>
      </c>
      <c r="G512" s="8">
        <v>-28540</v>
      </c>
      <c r="H512" s="8">
        <v>20112</v>
      </c>
      <c r="I512" s="8">
        <v>-225390</v>
      </c>
      <c r="J512" s="8">
        <v>-3951</v>
      </c>
      <c r="K512" s="8">
        <v>-117474</v>
      </c>
    </row>
    <row r="513" spans="1:11" x14ac:dyDescent="0.4">
      <c r="A513" s="7" t="s">
        <v>124</v>
      </c>
      <c r="B513" s="8">
        <v>251724</v>
      </c>
      <c r="C513" s="8">
        <v>221092</v>
      </c>
      <c r="D513" s="8">
        <v>268293</v>
      </c>
      <c r="E513" s="8">
        <v>286492</v>
      </c>
      <c r="F513" s="8">
        <v>143463</v>
      </c>
      <c r="G513" s="8">
        <v>189253</v>
      </c>
      <c r="H513" s="8">
        <v>194057</v>
      </c>
      <c r="I513" s="8">
        <v>-129764</v>
      </c>
      <c r="J513" s="8">
        <v>93995</v>
      </c>
      <c r="K513" s="8">
        <v>-155817</v>
      </c>
    </row>
    <row r="514" spans="1:11" x14ac:dyDescent="0.4">
      <c r="A514" s="7" t="s">
        <v>57</v>
      </c>
      <c r="B514" s="8">
        <v>90845</v>
      </c>
      <c r="C514" s="8">
        <v>68890</v>
      </c>
      <c r="D514" s="8">
        <v>101241</v>
      </c>
      <c r="E514" s="8">
        <v>98422</v>
      </c>
      <c r="F514" s="8">
        <v>57659</v>
      </c>
      <c r="G514" s="8">
        <v>53967</v>
      </c>
      <c r="H514" s="8">
        <v>76423</v>
      </c>
      <c r="I514" s="8">
        <v>52788</v>
      </c>
      <c r="J514" s="8">
        <v>26094</v>
      </c>
      <c r="K514" s="8">
        <v>631</v>
      </c>
    </row>
    <row r="515" spans="1:11" x14ac:dyDescent="0.4">
      <c r="A515" s="7" t="s">
        <v>58</v>
      </c>
      <c r="B515" s="8">
        <v>160880</v>
      </c>
      <c r="C515" s="8">
        <v>152202</v>
      </c>
      <c r="D515" s="8">
        <v>167052</v>
      </c>
      <c r="E515" s="8">
        <v>188069</v>
      </c>
      <c r="F515" s="8">
        <v>85804</v>
      </c>
      <c r="G515" s="8">
        <v>135285</v>
      </c>
      <c r="H515" s="8">
        <v>117634</v>
      </c>
      <c r="I515" s="8">
        <v>-182551</v>
      </c>
      <c r="J515" s="8">
        <v>67901</v>
      </c>
      <c r="K515" s="8">
        <v>-156448</v>
      </c>
    </row>
    <row r="516" spans="1:11" x14ac:dyDescent="0.4">
      <c r="A516" s="7" t="s">
        <v>36</v>
      </c>
      <c r="B516" s="8">
        <v>7058</v>
      </c>
      <c r="C516" s="8">
        <v>5813</v>
      </c>
      <c r="D516" s="8">
        <v>10996</v>
      </c>
      <c r="E516" s="8">
        <v>1282</v>
      </c>
      <c r="F516" s="8">
        <v>-739</v>
      </c>
      <c r="G516" s="8">
        <v>-2172</v>
      </c>
      <c r="H516" s="8">
        <v>-2355</v>
      </c>
      <c r="I516" s="8">
        <v>-2282</v>
      </c>
      <c r="J516" s="8">
        <v>-2542</v>
      </c>
      <c r="K516" s="8">
        <v>0</v>
      </c>
    </row>
    <row r="517" spans="1:11" x14ac:dyDescent="0.4">
      <c r="A517" s="7" t="s">
        <v>62</v>
      </c>
      <c r="B517" s="8">
        <v>153809</v>
      </c>
      <c r="C517" s="8">
        <v>146378</v>
      </c>
      <c r="D517" s="8">
        <v>156056</v>
      </c>
      <c r="E517" s="8">
        <v>186779</v>
      </c>
      <c r="F517" s="8">
        <v>85039</v>
      </c>
      <c r="G517" s="8">
        <v>133088</v>
      </c>
      <c r="H517" s="8">
        <v>115270</v>
      </c>
      <c r="I517" s="8">
        <v>-184843</v>
      </c>
      <c r="J517" s="8">
        <v>65368</v>
      </c>
      <c r="K517" s="8">
        <v>-156458</v>
      </c>
    </row>
    <row r="518" spans="1:11" x14ac:dyDescent="0.4">
      <c r="A518" s="7" t="s">
        <v>65</v>
      </c>
      <c r="B518" s="8">
        <v>189594</v>
      </c>
      <c r="C518" s="8">
        <v>189590</v>
      </c>
      <c r="D518" s="8">
        <v>189604</v>
      </c>
      <c r="E518" s="8">
        <v>189823</v>
      </c>
      <c r="F518" s="8">
        <v>189820</v>
      </c>
      <c r="G518" s="8">
        <v>189820</v>
      </c>
      <c r="H518" s="8">
        <v>189823</v>
      </c>
      <c r="I518" s="8">
        <v>188935</v>
      </c>
      <c r="J518" s="8">
        <v>187225</v>
      </c>
      <c r="K518" s="8">
        <v>182888</v>
      </c>
    </row>
    <row r="519" spans="1:11" x14ac:dyDescent="0.4">
      <c r="A519" s="7" t="s">
        <v>66</v>
      </c>
      <c r="B519" s="44">
        <v>0.81</v>
      </c>
      <c r="C519" s="44">
        <v>0.77</v>
      </c>
      <c r="D519" s="44">
        <v>0.82</v>
      </c>
      <c r="E519" s="44">
        <v>0.98</v>
      </c>
      <c r="F519" s="44">
        <v>0.45</v>
      </c>
      <c r="G519" s="45">
        <v>0.7</v>
      </c>
      <c r="H519" s="44">
        <v>0.61</v>
      </c>
      <c r="I519" s="44">
        <v>-0.98</v>
      </c>
      <c r="J519" s="44">
        <v>0.35</v>
      </c>
      <c r="K519" s="44">
        <v>-0.86</v>
      </c>
    </row>
    <row r="520" spans="1:11" x14ac:dyDescent="0.4">
      <c r="A520" s="7" t="s">
        <v>67</v>
      </c>
      <c r="B520" s="9" t="s">
        <v>19</v>
      </c>
      <c r="C520" s="9" t="s">
        <v>19</v>
      </c>
      <c r="D520" s="9" t="s">
        <v>19</v>
      </c>
      <c r="E520" s="9" t="s">
        <v>19</v>
      </c>
      <c r="F520" s="44">
        <v>0.45</v>
      </c>
      <c r="G520" s="45">
        <v>0.7</v>
      </c>
      <c r="H520" s="44">
        <v>0.61</v>
      </c>
      <c r="I520" s="44">
        <v>-0.98</v>
      </c>
      <c r="J520" s="44">
        <v>0.35</v>
      </c>
      <c r="K520" s="44">
        <v>-0.86</v>
      </c>
    </row>
    <row r="521" spans="1:11" x14ac:dyDescent="0.4">
      <c r="A521" s="7" t="s">
        <v>68</v>
      </c>
      <c r="B521" s="9" t="s">
        <v>19</v>
      </c>
      <c r="C521" s="9" t="s">
        <v>19</v>
      </c>
      <c r="D521" s="8">
        <v>190483</v>
      </c>
      <c r="E521" s="8">
        <v>200802</v>
      </c>
      <c r="F521" s="8">
        <v>200821</v>
      </c>
      <c r="G521" s="8">
        <v>200843</v>
      </c>
      <c r="H521" s="8">
        <v>201004</v>
      </c>
      <c r="I521" s="8">
        <v>188935</v>
      </c>
      <c r="J521" s="8">
        <v>189299</v>
      </c>
      <c r="K521" s="8">
        <v>182888</v>
      </c>
    </row>
    <row r="522" spans="1:11" x14ac:dyDescent="0.4">
      <c r="A522" s="7" t="s">
        <v>69</v>
      </c>
      <c r="B522" s="9" t="s">
        <v>19</v>
      </c>
      <c r="C522" s="9" t="s">
        <v>19</v>
      </c>
      <c r="D522" s="44">
        <v>0.82</v>
      </c>
      <c r="E522" s="44">
        <v>0.93</v>
      </c>
      <c r="F522" s="44">
        <v>0.42</v>
      </c>
      <c r="G522" s="44">
        <v>0.66</v>
      </c>
      <c r="H522" s="44">
        <v>0.56999999999999995</v>
      </c>
      <c r="I522" s="9" t="s">
        <v>19</v>
      </c>
      <c r="J522" s="44">
        <v>0.35</v>
      </c>
      <c r="K522" s="9" t="s">
        <v>19</v>
      </c>
    </row>
    <row r="523" spans="1:11" x14ac:dyDescent="0.4">
      <c r="A523" s="7" t="s">
        <v>70</v>
      </c>
      <c r="B523" s="9" t="s">
        <v>19</v>
      </c>
      <c r="C523" s="9" t="s">
        <v>19</v>
      </c>
      <c r="D523" s="9" t="s">
        <v>19</v>
      </c>
      <c r="E523" s="9" t="s">
        <v>19</v>
      </c>
      <c r="F523" s="44">
        <v>0.42</v>
      </c>
      <c r="G523" s="44">
        <v>0.66</v>
      </c>
      <c r="H523" s="44">
        <v>0.56999999999999995</v>
      </c>
      <c r="I523" s="44">
        <v>-0.98</v>
      </c>
      <c r="J523" s="44">
        <v>0.35</v>
      </c>
      <c r="K523" s="44">
        <v>-0.86</v>
      </c>
    </row>
    <row r="524" spans="1:11" x14ac:dyDescent="0.4">
      <c r="A524" s="7" t="s">
        <v>71</v>
      </c>
      <c r="B524" s="8">
        <v>189591</v>
      </c>
      <c r="C524" s="45">
        <v>189589.5</v>
      </c>
      <c r="D524" s="8">
        <v>189825</v>
      </c>
      <c r="E524" s="45">
        <v>189822.2</v>
      </c>
      <c r="F524" s="46">
        <v>189819.41899999999</v>
      </c>
      <c r="G524" s="46">
        <v>189823.51500000001</v>
      </c>
      <c r="H524" s="46">
        <v>189825.69899999999</v>
      </c>
      <c r="I524" s="46">
        <v>188705.209</v>
      </c>
      <c r="J524" s="46">
        <v>182691.23699999999</v>
      </c>
      <c r="K524" s="46">
        <v>183042.902</v>
      </c>
    </row>
    <row r="525" spans="1:11" x14ac:dyDescent="0.4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x14ac:dyDescent="0.4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 spans="1:11" x14ac:dyDescent="0.4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x14ac:dyDescent="0.4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 spans="1:11" x14ac:dyDescent="0.4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x14ac:dyDescent="0.4">
      <c r="A530" s="7"/>
      <c r="B530" s="8"/>
      <c r="C530" s="8"/>
      <c r="D530" s="8"/>
      <c r="E530" s="8"/>
      <c r="F530" s="9"/>
      <c r="G530" s="9"/>
      <c r="H530" s="9"/>
      <c r="I530" s="9"/>
      <c r="J530" s="9"/>
      <c r="K530" s="9"/>
    </row>
    <row r="531" spans="1:11" x14ac:dyDescent="0.4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x14ac:dyDescent="0.4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 spans="1:11" x14ac:dyDescent="0.4">
      <c r="A533" s="7"/>
      <c r="B533" s="8"/>
      <c r="C533" s="8"/>
      <c r="D533" s="8"/>
      <c r="E533" s="8"/>
      <c r="F533" s="9"/>
      <c r="G533" s="9"/>
      <c r="H533" s="9"/>
      <c r="I533" s="9"/>
      <c r="J533" s="9"/>
      <c r="K533" s="9"/>
    </row>
    <row r="534" spans="1:11" x14ac:dyDescent="0.4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 spans="1:11" x14ac:dyDescent="0.4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x14ac:dyDescent="0.4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columnSort="1" ref="B494:K524">
    <sortCondition ref="B494:K494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0D43-0CE6-48E9-BC8A-3BD624942B44}">
  <dimension ref="A2:K134"/>
  <sheetViews>
    <sheetView workbookViewId="0">
      <selection activeCell="F128" sqref="F128"/>
    </sheetView>
  </sheetViews>
  <sheetFormatPr defaultRowHeight="12.3" x14ac:dyDescent="0.4"/>
  <cols>
    <col min="1" max="1" width="30.44140625" bestFit="1" customWidth="1"/>
    <col min="2" max="2" width="16.83203125" customWidth="1"/>
    <col min="3" max="3" width="14.38671875" customWidth="1"/>
    <col min="4" max="4" width="15.27734375" bestFit="1" customWidth="1"/>
    <col min="5" max="8" width="14.21875" bestFit="1" customWidth="1"/>
    <col min="9" max="9" width="14.5" bestFit="1" customWidth="1"/>
    <col min="11" max="11" width="18.5546875" bestFit="1" customWidth="1"/>
  </cols>
  <sheetData>
    <row r="2" spans="1:9" x14ac:dyDescent="0.4">
      <c r="B2" s="34">
        <v>2019</v>
      </c>
      <c r="C2" s="34">
        <v>2020</v>
      </c>
      <c r="D2" s="34">
        <v>2021</v>
      </c>
      <c r="E2" s="34">
        <v>2022</v>
      </c>
      <c r="F2" s="34">
        <v>2023</v>
      </c>
      <c r="G2" s="34">
        <v>2024</v>
      </c>
      <c r="H2" s="34">
        <v>2025</v>
      </c>
      <c r="I2" s="34">
        <v>2026</v>
      </c>
    </row>
    <row r="3" spans="1:9" x14ac:dyDescent="0.4">
      <c r="A3" s="38" t="s">
        <v>196</v>
      </c>
    </row>
    <row r="4" spans="1:9" ht="13.2" customHeight="1" x14ac:dyDescent="0.4"/>
    <row r="5" spans="1:9" x14ac:dyDescent="0.4">
      <c r="A5" s="64" t="s">
        <v>197</v>
      </c>
      <c r="D5" s="74">
        <v>0.02</v>
      </c>
      <c r="E5" s="74">
        <v>0.02</v>
      </c>
      <c r="F5" s="74">
        <v>0.02</v>
      </c>
      <c r="G5" s="74">
        <v>2.2499999999999999E-2</v>
      </c>
      <c r="H5" s="74">
        <v>2.2499999999999999E-2</v>
      </c>
      <c r="I5" s="74">
        <v>2.2499999999999999E-2</v>
      </c>
    </row>
    <row r="6" spans="1:9" x14ac:dyDescent="0.4">
      <c r="A6" s="64" t="s">
        <v>198</v>
      </c>
      <c r="D6" s="94">
        <v>5.5E-2</v>
      </c>
      <c r="E6" s="94">
        <v>5.5E-2</v>
      </c>
      <c r="F6" s="94">
        <v>5.5E-2</v>
      </c>
      <c r="G6" s="94">
        <v>0.06</v>
      </c>
      <c r="H6" s="94">
        <v>0.06</v>
      </c>
      <c r="I6" s="94">
        <v>0.06</v>
      </c>
    </row>
    <row r="7" spans="1:9" x14ac:dyDescent="0.4">
      <c r="A7" s="64" t="s">
        <v>199</v>
      </c>
      <c r="D7" s="94">
        <v>2.1999999999999999E-2</v>
      </c>
      <c r="E7" s="94">
        <v>2.1999999999999999E-2</v>
      </c>
      <c r="F7" s="94">
        <v>2.1999999999999999E-2</v>
      </c>
      <c r="G7" s="94">
        <v>2.1999999999999999E-2</v>
      </c>
      <c r="H7" s="94">
        <v>2.1999999999999999E-2</v>
      </c>
      <c r="I7" s="94">
        <v>2.1999999999999999E-2</v>
      </c>
    </row>
    <row r="8" spans="1:9" s="72" customFormat="1" ht="15" x14ac:dyDescent="0.5">
      <c r="A8" s="65" t="s">
        <v>200</v>
      </c>
      <c r="D8" s="73">
        <v>0.08</v>
      </c>
      <c r="E8" s="73">
        <v>0.1</v>
      </c>
      <c r="F8" s="73">
        <v>7.0000000000000007E-2</v>
      </c>
      <c r="G8" s="73">
        <v>0.05</v>
      </c>
      <c r="H8" s="73">
        <v>0.06</v>
      </c>
      <c r="I8" s="73">
        <v>0.04</v>
      </c>
    </row>
    <row r="9" spans="1:9" x14ac:dyDescent="0.4">
      <c r="A9" s="50" t="s">
        <v>201</v>
      </c>
      <c r="D9" s="37">
        <f>D6*D34+D5</f>
        <v>7.1974999999999997E-2</v>
      </c>
      <c r="E9" s="37">
        <f t="shared" ref="E9:H9" si="0">E6*E34+E5</f>
        <v>7.1974999999999997E-2</v>
      </c>
      <c r="F9" s="37">
        <f t="shared" si="0"/>
        <v>7.1974999999999997E-2</v>
      </c>
      <c r="G9" s="37">
        <f t="shared" si="0"/>
        <v>7.9199999999999993E-2</v>
      </c>
      <c r="H9" s="37">
        <f t="shared" si="0"/>
        <v>7.9199999999999993E-2</v>
      </c>
      <c r="I9" s="37">
        <f>I6*I34+I5</f>
        <v>7.9199999999999993E-2</v>
      </c>
    </row>
    <row r="10" spans="1:9" x14ac:dyDescent="0.4">
      <c r="A10" s="66" t="s">
        <v>202</v>
      </c>
      <c r="D10" s="35">
        <f>D75/(D75+D78)</f>
        <v>0.51182458362685046</v>
      </c>
      <c r="E10" s="35">
        <f t="shared" ref="E10:I10" si="1">E75/(E75+E78)</f>
        <v>0.4633107345392693</v>
      </c>
      <c r="F10" s="35">
        <f t="shared" si="1"/>
        <v>0.42624539454734184</v>
      </c>
      <c r="G10" s="35">
        <f t="shared" si="1"/>
        <v>0.42045234461058129</v>
      </c>
      <c r="H10" s="35">
        <f t="shared" si="1"/>
        <v>0.39721902374844059</v>
      </c>
      <c r="I10" s="35">
        <f t="shared" si="1"/>
        <v>0.38361983596082355</v>
      </c>
    </row>
    <row r="11" spans="1:9" x14ac:dyDescent="0.4">
      <c r="A11" s="67" t="s">
        <v>203</v>
      </c>
      <c r="D11" s="37">
        <f>(1-D10)*D9+D10*D7*(1-D27)</f>
        <v>4.4594943898881634E-2</v>
      </c>
      <c r="E11" s="37">
        <f t="shared" ref="E11:H11" si="2">(1-E10)*E9+E10*E7*(1-E27)</f>
        <v>4.7190192255821786E-2</v>
      </c>
      <c r="F11" s="37">
        <f t="shared" si="2"/>
        <v>4.917300261868994E-2</v>
      </c>
      <c r="G11" s="37">
        <f t="shared" si="2"/>
        <v>5.3670133635245504E-2</v>
      </c>
      <c r="H11" s="37">
        <f t="shared" si="2"/>
        <v>5.5080860877994686E-2</v>
      </c>
      <c r="I11" s="37">
        <f>(1-I10)*I9+I10*I7*(1-I27)</f>
        <v>5.5906603560458783E-2</v>
      </c>
    </row>
    <row r="12" spans="1:9" x14ac:dyDescent="0.4">
      <c r="A12" s="64" t="s">
        <v>204</v>
      </c>
      <c r="D12" s="95">
        <v>0.03</v>
      </c>
    </row>
    <row r="13" spans="1:9" x14ac:dyDescent="0.4">
      <c r="A13" s="64" t="s">
        <v>205</v>
      </c>
      <c r="D13" s="37">
        <f>I11</f>
        <v>5.5906603560458783E-2</v>
      </c>
    </row>
    <row r="14" spans="1:9" s="93" customFormat="1" x14ac:dyDescent="0.4">
      <c r="A14" s="93" t="s">
        <v>214</v>
      </c>
      <c r="D14" s="96">
        <v>0.94499999999999995</v>
      </c>
      <c r="E14" s="96">
        <v>0.94499999999999995</v>
      </c>
      <c r="F14" s="96">
        <v>0.94499999999999995</v>
      </c>
      <c r="G14" s="96">
        <v>0.94499999999999995</v>
      </c>
      <c r="H14" s="96">
        <v>0.94499999999999995</v>
      </c>
      <c r="I14" s="96">
        <v>0.94499999999999995</v>
      </c>
    </row>
    <row r="15" spans="1:9" s="110" customFormat="1" ht="15" x14ac:dyDescent="0.5">
      <c r="A15" s="64" t="s">
        <v>215</v>
      </c>
      <c r="B15"/>
      <c r="C15"/>
      <c r="D15" s="100">
        <v>1583000</v>
      </c>
      <c r="E15" s="148"/>
      <c r="F15" s="148"/>
      <c r="G15" s="148"/>
      <c r="H15" s="148"/>
      <c r="I15" s="148"/>
    </row>
    <row r="16" spans="1:9" s="110" customFormat="1" ht="15" x14ac:dyDescent="0.5">
      <c r="A16" s="64"/>
      <c r="B16"/>
      <c r="C16"/>
      <c r="D16" s="100"/>
      <c r="E16" s="148"/>
      <c r="F16" s="148"/>
      <c r="G16" s="148"/>
      <c r="H16" s="148"/>
      <c r="I16" s="148"/>
    </row>
    <row r="17" spans="1:9" x14ac:dyDescent="0.4">
      <c r="A17" s="38" t="s">
        <v>206</v>
      </c>
      <c r="C17" s="75"/>
    </row>
    <row r="19" spans="1:9" x14ac:dyDescent="0.4">
      <c r="A19" s="64" t="s">
        <v>207</v>
      </c>
      <c r="B19" s="64"/>
      <c r="C19" s="64"/>
      <c r="D19" s="83">
        <v>1</v>
      </c>
      <c r="E19" s="75">
        <v>1</v>
      </c>
      <c r="F19" s="75">
        <v>1</v>
      </c>
      <c r="G19" s="75">
        <v>1</v>
      </c>
      <c r="H19" s="75">
        <v>1</v>
      </c>
      <c r="I19" s="75">
        <v>1</v>
      </c>
    </row>
    <row r="20" spans="1:9" x14ac:dyDescent="0.4">
      <c r="A20" s="64" t="s">
        <v>208</v>
      </c>
      <c r="B20" s="75">
        <v>0</v>
      </c>
      <c r="C20" s="75">
        <v>0</v>
      </c>
      <c r="D20" s="75">
        <v>0</v>
      </c>
      <c r="E20" s="75">
        <v>0</v>
      </c>
      <c r="F20" s="75">
        <v>0</v>
      </c>
      <c r="G20" s="75">
        <v>0</v>
      </c>
      <c r="H20" s="75">
        <v>0</v>
      </c>
      <c r="I20" s="75">
        <v>0</v>
      </c>
    </row>
    <row r="22" spans="1:9" x14ac:dyDescent="0.4">
      <c r="A22" s="38" t="s">
        <v>209</v>
      </c>
    </row>
    <row r="24" spans="1:9" x14ac:dyDescent="0.4">
      <c r="A24" s="64" t="s">
        <v>143</v>
      </c>
      <c r="D24" s="83">
        <v>0.55000000000000004</v>
      </c>
      <c r="E24" s="83">
        <v>0.55000000000000004</v>
      </c>
      <c r="F24" s="83">
        <v>0.54</v>
      </c>
      <c r="G24" s="83">
        <v>0.54</v>
      </c>
      <c r="H24" s="83">
        <v>0.53</v>
      </c>
      <c r="I24" s="83">
        <v>0.53</v>
      </c>
    </row>
    <row r="25" spans="1:9" x14ac:dyDescent="0.4">
      <c r="A25" s="64" t="s">
        <v>144</v>
      </c>
      <c r="D25" s="39">
        <v>0.3</v>
      </c>
      <c r="E25" s="39">
        <v>0.3</v>
      </c>
      <c r="F25" s="39">
        <v>0.3</v>
      </c>
      <c r="G25" s="39">
        <v>0.3</v>
      </c>
      <c r="H25" s="39">
        <v>0.3</v>
      </c>
      <c r="I25" s="39">
        <v>0.3</v>
      </c>
    </row>
    <row r="26" spans="1:9" x14ac:dyDescent="0.4">
      <c r="A26" s="64" t="s">
        <v>210</v>
      </c>
      <c r="D26" s="37">
        <v>0.03</v>
      </c>
      <c r="E26" s="37">
        <v>0.03</v>
      </c>
      <c r="F26" s="37">
        <v>0.03</v>
      </c>
      <c r="G26" s="37">
        <v>0.03</v>
      </c>
      <c r="H26" s="37">
        <v>0.03</v>
      </c>
      <c r="I26" s="37">
        <v>0.03</v>
      </c>
    </row>
    <row r="27" spans="1:9" x14ac:dyDescent="0.4">
      <c r="A27" s="64" t="s">
        <v>171</v>
      </c>
      <c r="B27" s="35">
        <v>0.12054035330793211</v>
      </c>
      <c r="C27" s="35">
        <v>0.14021918630836211</v>
      </c>
      <c r="D27" s="39">
        <v>0.16</v>
      </c>
      <c r="E27" s="39">
        <v>0.16</v>
      </c>
      <c r="F27" s="39">
        <v>0.16</v>
      </c>
      <c r="G27" s="39">
        <v>0.16</v>
      </c>
      <c r="H27" s="39">
        <v>0.16</v>
      </c>
      <c r="I27" s="39">
        <v>0.16</v>
      </c>
    </row>
    <row r="28" spans="1:9" x14ac:dyDescent="0.4">
      <c r="A28" s="64" t="s">
        <v>211</v>
      </c>
      <c r="B28" s="37"/>
      <c r="C28" s="37"/>
      <c r="D28" s="39">
        <v>0.3</v>
      </c>
      <c r="E28" s="39">
        <v>0.3</v>
      </c>
      <c r="F28" s="39">
        <v>0.3</v>
      </c>
      <c r="G28" s="39">
        <v>0.3</v>
      </c>
      <c r="H28" s="39">
        <v>0.3</v>
      </c>
      <c r="I28" s="39">
        <v>0.3</v>
      </c>
    </row>
    <row r="29" spans="1:9" x14ac:dyDescent="0.4">
      <c r="A29" s="64" t="s">
        <v>145</v>
      </c>
      <c r="D29" s="39">
        <v>0.1</v>
      </c>
      <c r="E29" s="39">
        <v>0.1</v>
      </c>
      <c r="F29" s="39">
        <v>0.12</v>
      </c>
      <c r="G29" s="39">
        <v>0.12</v>
      </c>
      <c r="H29" s="39">
        <v>0.12</v>
      </c>
      <c r="I29" s="39">
        <v>0.12</v>
      </c>
    </row>
    <row r="30" spans="1:9" x14ac:dyDescent="0.4">
      <c r="A30" s="64" t="s">
        <v>347</v>
      </c>
      <c r="D30" s="39">
        <v>0.15</v>
      </c>
      <c r="E30" s="39">
        <v>0.15</v>
      </c>
      <c r="F30" s="39">
        <v>0.15</v>
      </c>
      <c r="G30" s="39">
        <v>0.15</v>
      </c>
      <c r="H30" s="39">
        <v>0.15</v>
      </c>
      <c r="I30" s="39">
        <v>0.15</v>
      </c>
    </row>
    <row r="31" spans="1:9" x14ac:dyDescent="0.4">
      <c r="A31" s="64" t="s">
        <v>177</v>
      </c>
      <c r="D31" s="39">
        <v>0.13</v>
      </c>
      <c r="E31" s="39">
        <v>0.13</v>
      </c>
      <c r="F31" s="39">
        <v>0.12</v>
      </c>
      <c r="G31" s="39">
        <v>0.1</v>
      </c>
      <c r="H31" s="39">
        <v>0.1</v>
      </c>
      <c r="I31" s="39">
        <v>0.1</v>
      </c>
    </row>
    <row r="32" spans="1:9" x14ac:dyDescent="0.4">
      <c r="A32" s="64" t="s">
        <v>212</v>
      </c>
      <c r="D32" s="39">
        <v>0.22</v>
      </c>
      <c r="E32" s="39">
        <v>0.22</v>
      </c>
      <c r="F32" s="39">
        <v>0.22</v>
      </c>
      <c r="G32" s="39">
        <v>0.22</v>
      </c>
      <c r="H32" s="39">
        <v>0.22</v>
      </c>
      <c r="I32" s="39">
        <v>0.22</v>
      </c>
    </row>
    <row r="33" spans="1:9" x14ac:dyDescent="0.4">
      <c r="A33" s="64" t="s">
        <v>213</v>
      </c>
      <c r="D33" s="39">
        <v>0.18</v>
      </c>
      <c r="E33" s="39">
        <v>0.18</v>
      </c>
      <c r="F33" s="39">
        <v>0.18</v>
      </c>
      <c r="G33" s="39">
        <v>0.18</v>
      </c>
      <c r="H33" s="39">
        <v>0.18</v>
      </c>
      <c r="I33" s="39">
        <v>0.18</v>
      </c>
    </row>
    <row r="34" spans="1:9" s="93" customFormat="1" x14ac:dyDescent="0.4">
      <c r="A34" s="93" t="s">
        <v>214</v>
      </c>
      <c r="D34" s="96">
        <v>0.94499999999999995</v>
      </c>
      <c r="E34" s="96">
        <v>0.94499999999999995</v>
      </c>
      <c r="F34" s="96">
        <v>0.94499999999999995</v>
      </c>
      <c r="G34" s="96">
        <v>0.94499999999999995</v>
      </c>
      <c r="H34" s="96">
        <v>0.94499999999999995</v>
      </c>
      <c r="I34" s="96">
        <v>0.94499999999999995</v>
      </c>
    </row>
    <row r="35" spans="1:9" ht="15" x14ac:dyDescent="0.5">
      <c r="A35" s="64" t="s">
        <v>215</v>
      </c>
      <c r="D35" s="100">
        <v>1583000</v>
      </c>
    </row>
    <row r="37" spans="1:9" x14ac:dyDescent="0.4">
      <c r="A37" s="38" t="s">
        <v>216</v>
      </c>
      <c r="B37" s="34">
        <v>2019</v>
      </c>
      <c r="C37" s="34">
        <v>2020</v>
      </c>
      <c r="D37" s="34">
        <v>2021</v>
      </c>
      <c r="E37" s="34">
        <v>2022</v>
      </c>
      <c r="F37" s="34">
        <v>2023</v>
      </c>
      <c r="G37" s="34">
        <v>2024</v>
      </c>
      <c r="H37" s="34">
        <v>2025</v>
      </c>
      <c r="I37" s="34">
        <v>2026</v>
      </c>
    </row>
    <row r="39" spans="1:9" x14ac:dyDescent="0.4">
      <c r="A39" s="7" t="s">
        <v>119</v>
      </c>
    </row>
    <row r="40" spans="1:9" x14ac:dyDescent="0.4">
      <c r="A40" s="7" t="s">
        <v>120</v>
      </c>
    </row>
    <row r="41" spans="1:9" ht="14.1" x14ac:dyDescent="0.5">
      <c r="A41" s="68" t="s">
        <v>48</v>
      </c>
      <c r="B41" s="84">
        <f>'Income Statement'!J16</f>
        <v>37403000</v>
      </c>
      <c r="C41" s="84">
        <f>'Income Statement'!K16</f>
        <v>44538000</v>
      </c>
      <c r="D41" s="84">
        <f t="shared" ref="D41:F41" si="3">C41*(1+D8)</f>
        <v>48101040</v>
      </c>
      <c r="E41" s="84">
        <f t="shared" si="3"/>
        <v>52911144.000000007</v>
      </c>
      <c r="F41" s="84">
        <f t="shared" si="3"/>
        <v>56614924.080000013</v>
      </c>
      <c r="G41" s="84">
        <f t="shared" ref="G41" si="4">F41*(1+G8)</f>
        <v>59445670.284000017</v>
      </c>
      <c r="H41" s="84">
        <f t="shared" ref="H41" si="5">G41*(1+H8)</f>
        <v>63012410.501040019</v>
      </c>
      <c r="I41" s="84">
        <f>H41*(1+I8)</f>
        <v>65532906.921081625</v>
      </c>
    </row>
    <row r="42" spans="1:9" x14ac:dyDescent="0.4">
      <c r="A42" s="7" t="s">
        <v>49</v>
      </c>
      <c r="B42" s="85">
        <f>'Income Statement'!J17</f>
        <v>21162000</v>
      </c>
      <c r="C42" s="85">
        <f>'Income Statement'!K17</f>
        <v>24576000</v>
      </c>
      <c r="D42" s="85">
        <f>D41*D24</f>
        <v>26455572.000000004</v>
      </c>
      <c r="E42" s="85">
        <f t="shared" ref="E42:F42" si="6">E41*E24</f>
        <v>29101129.200000007</v>
      </c>
      <c r="F42" s="85">
        <f t="shared" si="6"/>
        <v>30572059.003200009</v>
      </c>
      <c r="G42" s="85">
        <f t="shared" ref="G42:I42" si="7">G41*G24</f>
        <v>32100661.95336001</v>
      </c>
      <c r="H42" s="85">
        <f>H41*H24</f>
        <v>33396577.56555121</v>
      </c>
      <c r="I42" s="85">
        <f t="shared" si="7"/>
        <v>34732440.668173261</v>
      </c>
    </row>
    <row r="43" spans="1:9" ht="14.1" x14ac:dyDescent="0.5">
      <c r="A43" s="68" t="s">
        <v>50</v>
      </c>
      <c r="B43" s="84">
        <f>B41-B42</f>
        <v>16241000</v>
      </c>
      <c r="C43" s="84">
        <f t="shared" ref="C43:F43" si="8">C41-C42</f>
        <v>19962000</v>
      </c>
      <c r="D43" s="84">
        <f>D41-D42</f>
        <v>21645467.999999996</v>
      </c>
      <c r="E43" s="84">
        <f t="shared" si="8"/>
        <v>23810014.800000001</v>
      </c>
      <c r="F43" s="84">
        <f t="shared" si="8"/>
        <v>26042865.076800004</v>
      </c>
      <c r="G43" s="84">
        <f t="shared" ref="G43:H43" si="9">G41-G42</f>
        <v>27345008.330640007</v>
      </c>
      <c r="H43" s="84">
        <f t="shared" si="9"/>
        <v>29615832.935488809</v>
      </c>
      <c r="I43" s="84">
        <f>I41-I42</f>
        <v>30800466.252908364</v>
      </c>
    </row>
    <row r="44" spans="1:9" x14ac:dyDescent="0.4">
      <c r="A44" s="7" t="s">
        <v>51</v>
      </c>
      <c r="B44" s="85">
        <f>'Income Statement'!J19</f>
        <v>13126000</v>
      </c>
      <c r="C44" s="85">
        <f>'Income Statement'!K19</f>
        <v>13025000</v>
      </c>
      <c r="D44" s="85">
        <f>D41*D25</f>
        <v>14430312</v>
      </c>
      <c r="E44" s="85">
        <f t="shared" ref="E44:F44" si="10">E41*E25</f>
        <v>15873343.200000001</v>
      </c>
      <c r="F44" s="85">
        <f t="shared" si="10"/>
        <v>16984477.224000003</v>
      </c>
      <c r="G44" s="85">
        <f t="shared" ref="G44:I44" si="11">G41*G25</f>
        <v>17833701.085200004</v>
      </c>
      <c r="H44" s="85">
        <f t="shared" si="11"/>
        <v>18903723.150312006</v>
      </c>
      <c r="I44" s="85">
        <f t="shared" si="11"/>
        <v>19659872.076324485</v>
      </c>
    </row>
    <row r="45" spans="1:9" s="82" customFormat="1" x14ac:dyDescent="0.4">
      <c r="A45" s="69" t="s">
        <v>53</v>
      </c>
      <c r="B45" s="86">
        <f>B44</f>
        <v>13126000</v>
      </c>
      <c r="C45" s="86">
        <f t="shared" ref="C45:F45" si="12">C44</f>
        <v>13025000</v>
      </c>
      <c r="D45" s="86">
        <f>D44</f>
        <v>14430312</v>
      </c>
      <c r="E45" s="86">
        <f t="shared" si="12"/>
        <v>15873343.200000001</v>
      </c>
      <c r="F45" s="86">
        <f t="shared" si="12"/>
        <v>16984477.224000003</v>
      </c>
      <c r="G45" s="86">
        <f t="shared" ref="G45:I45" si="13">G44</f>
        <v>17833701.085200004</v>
      </c>
      <c r="H45" s="86">
        <f t="shared" si="13"/>
        <v>18903723.150312006</v>
      </c>
      <c r="I45" s="86">
        <f t="shared" si="13"/>
        <v>19659872.076324485</v>
      </c>
    </row>
    <row r="46" spans="1:9" s="34" customFormat="1" ht="14.1" x14ac:dyDescent="0.5">
      <c r="A46" s="68" t="s">
        <v>100</v>
      </c>
      <c r="B46" s="84">
        <f>B43-B45</f>
        <v>3115000</v>
      </c>
      <c r="C46" s="84">
        <f>C43-C45</f>
        <v>6937000</v>
      </c>
      <c r="D46" s="84">
        <f>D43-D45</f>
        <v>7215155.9999999963</v>
      </c>
      <c r="E46" s="84">
        <f t="shared" ref="E46:F46" si="14">E43-E45</f>
        <v>7936671.5999999996</v>
      </c>
      <c r="F46" s="84">
        <f t="shared" si="14"/>
        <v>9058387.8528000005</v>
      </c>
      <c r="G46" s="84">
        <f t="shared" ref="G46:H46" si="15">G43-G45</f>
        <v>9511307.2454400025</v>
      </c>
      <c r="H46" s="84">
        <f t="shared" si="15"/>
        <v>10712109.785176802</v>
      </c>
      <c r="I46" s="84">
        <f>I43-I45</f>
        <v>11140594.176583879</v>
      </c>
    </row>
    <row r="47" spans="1:9" x14ac:dyDescent="0.4">
      <c r="A47" s="47" t="s">
        <v>217</v>
      </c>
      <c r="B47" s="85"/>
      <c r="C47" s="85"/>
      <c r="D47" s="85"/>
      <c r="E47" s="85"/>
      <c r="F47" s="85"/>
      <c r="G47" s="85"/>
      <c r="H47" s="85"/>
      <c r="I47" s="85"/>
    </row>
    <row r="48" spans="1:9" x14ac:dyDescent="0.4">
      <c r="A48" s="7" t="s">
        <v>218</v>
      </c>
      <c r="B48" s="85">
        <v>0</v>
      </c>
      <c r="C48" s="85">
        <v>0</v>
      </c>
      <c r="D48" s="85">
        <v>0</v>
      </c>
      <c r="E48" s="85">
        <v>0</v>
      </c>
      <c r="F48" s="85">
        <v>0</v>
      </c>
      <c r="G48" s="85">
        <v>1</v>
      </c>
      <c r="H48" s="85">
        <v>2</v>
      </c>
      <c r="I48" s="85">
        <v>3</v>
      </c>
    </row>
    <row r="49" spans="1:11" x14ac:dyDescent="0.4">
      <c r="A49" s="69" t="s">
        <v>219</v>
      </c>
      <c r="B49" s="85">
        <f>-1*B47+B48</f>
        <v>0</v>
      </c>
      <c r="C49" s="85">
        <f t="shared" ref="C49:F49" si="16">-1*C47+C48</f>
        <v>0</v>
      </c>
      <c r="D49" s="85">
        <f t="shared" si="16"/>
        <v>0</v>
      </c>
      <c r="E49" s="85">
        <f t="shared" si="16"/>
        <v>0</v>
      </c>
      <c r="F49" s="85">
        <f t="shared" si="16"/>
        <v>0</v>
      </c>
      <c r="G49" s="85">
        <f t="shared" ref="G49:I49" si="17">-1*G47+G48</f>
        <v>1</v>
      </c>
      <c r="H49" s="85">
        <f t="shared" si="17"/>
        <v>2</v>
      </c>
      <c r="I49" s="85">
        <f t="shared" si="17"/>
        <v>3</v>
      </c>
    </row>
    <row r="50" spans="1:11" s="34" customFormat="1" ht="14.1" x14ac:dyDescent="0.5">
      <c r="A50" s="68" t="s">
        <v>101</v>
      </c>
      <c r="B50" s="84">
        <f>B46+B49</f>
        <v>3115000</v>
      </c>
      <c r="C50" s="84">
        <f t="shared" ref="C50:F50" si="18">C46+C49</f>
        <v>6937000</v>
      </c>
      <c r="D50" s="84">
        <f t="shared" si="18"/>
        <v>7215155.9999999963</v>
      </c>
      <c r="E50" s="84">
        <f t="shared" si="18"/>
        <v>7936671.5999999996</v>
      </c>
      <c r="F50" s="84">
        <f t="shared" si="18"/>
        <v>9058387.8528000005</v>
      </c>
      <c r="G50" s="84">
        <f t="shared" ref="G50:I50" si="19">G46+G49</f>
        <v>9511308.2454400025</v>
      </c>
      <c r="H50" s="84">
        <f t="shared" si="19"/>
        <v>10712111.785176802</v>
      </c>
      <c r="I50" s="84">
        <f t="shared" si="19"/>
        <v>11140597.176583879</v>
      </c>
    </row>
    <row r="51" spans="1:11" x14ac:dyDescent="0.4">
      <c r="A51" s="7" t="s">
        <v>57</v>
      </c>
      <c r="B51" s="85">
        <f>'Income Statement'!J27</f>
        <v>348000</v>
      </c>
      <c r="C51" s="85">
        <f>'Income Statement'!K27</f>
        <v>934000</v>
      </c>
      <c r="D51" s="85">
        <f>D50*D27</f>
        <v>1154424.9599999995</v>
      </c>
      <c r="E51" s="85">
        <f t="shared" ref="E51:F51" si="20">E50*E27</f>
        <v>1269867.456</v>
      </c>
      <c r="F51" s="85">
        <f t="shared" si="20"/>
        <v>1449342.056448</v>
      </c>
      <c r="G51" s="85">
        <f t="shared" ref="G51:I51" si="21">G50*G27</f>
        <v>1521809.3192704003</v>
      </c>
      <c r="H51" s="85">
        <f t="shared" si="21"/>
        <v>1713937.8856282884</v>
      </c>
      <c r="I51" s="85">
        <f t="shared" si="21"/>
        <v>1782495.5482534207</v>
      </c>
    </row>
    <row r="52" spans="1:11" s="34" customFormat="1" ht="14.1" x14ac:dyDescent="0.5">
      <c r="A52" s="68" t="s">
        <v>62</v>
      </c>
      <c r="B52" s="84">
        <f>B50-B51</f>
        <v>2767000</v>
      </c>
      <c r="C52" s="84">
        <f>C50-C51</f>
        <v>6003000</v>
      </c>
      <c r="D52" s="84">
        <f>D50-D51</f>
        <v>6060731.0399999972</v>
      </c>
      <c r="E52" s="84">
        <f t="shared" ref="E52:F52" si="22">E50-E51</f>
        <v>6666804.1439999994</v>
      </c>
      <c r="F52" s="84">
        <f t="shared" si="22"/>
        <v>7609045.7963520009</v>
      </c>
      <c r="G52" s="84">
        <f t="shared" ref="G52:I52" si="23">G50-G51</f>
        <v>7989498.9261696022</v>
      </c>
      <c r="H52" s="84">
        <f t="shared" si="23"/>
        <v>8998173.8995485138</v>
      </c>
      <c r="I52" s="84">
        <f t="shared" si="23"/>
        <v>9358101.628330458</v>
      </c>
    </row>
    <row r="53" spans="1:11" ht="14.1" x14ac:dyDescent="0.5">
      <c r="A53" s="68"/>
      <c r="K53" s="106">
        <f>C60/C41</f>
        <v>0.30257308365889801</v>
      </c>
    </row>
    <row r="54" spans="1:11" ht="14.1" x14ac:dyDescent="0.5">
      <c r="A54" s="68" t="s">
        <v>220</v>
      </c>
      <c r="B54" s="35">
        <f>B52/B41</f>
        <v>7.3978023153223008E-2</v>
      </c>
      <c r="C54" s="35">
        <f t="shared" ref="C54:F54" si="24">C52/C41</f>
        <v>0.1347837801427994</v>
      </c>
      <c r="D54" s="35">
        <f t="shared" si="24"/>
        <v>0.12599999999999995</v>
      </c>
      <c r="E54" s="35">
        <f t="shared" si="24"/>
        <v>0.12599999999999997</v>
      </c>
      <c r="F54" s="35">
        <f t="shared" si="24"/>
        <v>0.13439999999999999</v>
      </c>
      <c r="G54" s="35">
        <f t="shared" ref="G54:I54" si="25">G52/G41</f>
        <v>0.13440001413054972</v>
      </c>
      <c r="H54" s="35">
        <f t="shared" si="25"/>
        <v>0.14280002666141456</v>
      </c>
      <c r="I54" s="35">
        <f t="shared" si="25"/>
        <v>0.14280003845396336</v>
      </c>
    </row>
    <row r="56" spans="1:11" x14ac:dyDescent="0.4">
      <c r="A56" s="50" t="s">
        <v>221</v>
      </c>
      <c r="B56" s="101">
        <f>'Balance Sheet'!J25-'Balance Sheet'!I25</f>
        <v>70000</v>
      </c>
      <c r="C56" s="101">
        <f>'Balance Sheet'!K25-'Balance Sheet'!J25</f>
        <v>362000</v>
      </c>
      <c r="D56" s="101">
        <f>D26*AVERAGE(C65:D65)</f>
        <v>309648.43199999997</v>
      </c>
      <c r="E56" s="101">
        <f>E26*AVERAGE(D65:E65)</f>
        <v>333340.20720000006</v>
      </c>
      <c r="F56" s="101">
        <f t="shared" ref="F56" si="26">F26*AVERAGE(E65:F65)</f>
        <v>361436.02466400003</v>
      </c>
      <c r="G56" s="101">
        <f t="shared" ref="G56" si="27">G26*AVERAGE(F65:G65)</f>
        <v>382999.9614012001</v>
      </c>
      <c r="H56" s="101">
        <f t="shared" ref="H56" si="28">H26*AVERAGE(G65:H65)</f>
        <v>404111.66659063211</v>
      </c>
      <c r="I56" s="101">
        <f t="shared" ref="I56" si="29">I26*AVERAGE(H65:I65)</f>
        <v>424199.54749300139</v>
      </c>
    </row>
    <row r="58" spans="1:11" x14ac:dyDescent="0.4">
      <c r="A58" s="38" t="s">
        <v>222</v>
      </c>
      <c r="B58" s="34">
        <v>2019</v>
      </c>
      <c r="C58" s="34">
        <v>2020</v>
      </c>
      <c r="D58" s="34">
        <v>2021</v>
      </c>
      <c r="E58" s="34">
        <v>2022</v>
      </c>
      <c r="F58" s="34">
        <v>2023</v>
      </c>
      <c r="G58" s="34">
        <v>2024</v>
      </c>
      <c r="H58" s="34">
        <v>2025</v>
      </c>
      <c r="I58" s="34">
        <v>2029</v>
      </c>
    </row>
    <row r="60" spans="1:11" x14ac:dyDescent="0.4">
      <c r="A60" s="48" t="s">
        <v>15</v>
      </c>
      <c r="B60" s="101">
        <f>'Balance Sheet'!J18</f>
        <v>8787000</v>
      </c>
      <c r="C60" s="101">
        <f>'Balance Sheet'!K18</f>
        <v>13476000</v>
      </c>
      <c r="D60" s="101">
        <f>D41*D28</f>
        <v>14430312</v>
      </c>
      <c r="E60" s="101">
        <f t="shared" ref="E60:I60" si="30">E41*E28</f>
        <v>15873343.200000001</v>
      </c>
      <c r="F60" s="101">
        <f t="shared" si="30"/>
        <v>16984477.224000003</v>
      </c>
      <c r="G60" s="101">
        <f>G41*G28</f>
        <v>17833701.085200004</v>
      </c>
      <c r="H60" s="101">
        <f>H41*H28</f>
        <v>18903723.150312006</v>
      </c>
      <c r="I60" s="101">
        <f t="shared" si="30"/>
        <v>19659872.076324485</v>
      </c>
    </row>
    <row r="61" spans="1:11" x14ac:dyDescent="0.4">
      <c r="A61" s="7" t="s">
        <v>16</v>
      </c>
      <c r="B61" s="101">
        <f>'Balance Sheet'!J19</f>
        <v>2749000</v>
      </c>
      <c r="C61" s="101">
        <f>'Balance Sheet'!K19</f>
        <v>4463000</v>
      </c>
      <c r="D61" s="101">
        <f>D41*D29</f>
        <v>4810104</v>
      </c>
      <c r="E61" s="101">
        <f t="shared" ref="E61:H61" si="31">E41*E29</f>
        <v>5291114.4000000013</v>
      </c>
      <c r="F61" s="101">
        <f t="shared" si="31"/>
        <v>6793790.8896000013</v>
      </c>
      <c r="G61" s="101">
        <f t="shared" si="31"/>
        <v>7133480.4340800019</v>
      </c>
      <c r="H61" s="101">
        <f t="shared" si="31"/>
        <v>7561489.2601248017</v>
      </c>
      <c r="I61" s="101">
        <f>I41*I29</f>
        <v>7863948.830529795</v>
      </c>
    </row>
    <row r="62" spans="1:11" x14ac:dyDescent="0.4">
      <c r="A62" s="7" t="s">
        <v>17</v>
      </c>
      <c r="B62" s="101">
        <f>'Balance Sheet'!J20</f>
        <v>7367000</v>
      </c>
      <c r="C62" s="101">
        <f>'Balance Sheet'!K20</f>
        <v>6854000</v>
      </c>
      <c r="D62" s="101">
        <f>D41*D30</f>
        <v>7215156</v>
      </c>
      <c r="E62" s="101">
        <f>E41*E30</f>
        <v>7936671.6000000006</v>
      </c>
      <c r="F62" s="101">
        <f t="shared" ref="F62:I62" si="32">F41*F30</f>
        <v>8492238.6120000016</v>
      </c>
      <c r="G62" s="101">
        <f t="shared" si="32"/>
        <v>8916850.5426000021</v>
      </c>
      <c r="H62" s="101">
        <f t="shared" si="32"/>
        <v>9451861.5751560032</v>
      </c>
      <c r="I62" s="101">
        <f t="shared" si="32"/>
        <v>9829936.0381622426</v>
      </c>
    </row>
    <row r="63" spans="1:11" x14ac:dyDescent="0.4">
      <c r="A63" s="47" t="s">
        <v>223</v>
      </c>
      <c r="B63" s="101">
        <f>SUM('Balance Sheet'!J21:J22)</f>
        <v>1653000</v>
      </c>
      <c r="C63" s="101">
        <f>SUM('Balance Sheet'!K21:K22)</f>
        <v>1498000</v>
      </c>
      <c r="D63" s="101">
        <f>$C$63</f>
        <v>1498000</v>
      </c>
      <c r="E63" s="101">
        <f t="shared" ref="E63:I63" si="33">$C$63</f>
        <v>1498000</v>
      </c>
      <c r="F63" s="101">
        <f t="shared" si="33"/>
        <v>1498000</v>
      </c>
      <c r="G63" s="101">
        <f t="shared" si="33"/>
        <v>1498000</v>
      </c>
      <c r="H63" s="101">
        <f t="shared" si="33"/>
        <v>1498000</v>
      </c>
      <c r="I63" s="101">
        <f t="shared" si="33"/>
        <v>1498000</v>
      </c>
    </row>
    <row r="64" spans="1:11" x14ac:dyDescent="0.4">
      <c r="A64" s="69" t="s">
        <v>21</v>
      </c>
      <c r="B64" s="101">
        <f>SUM(B60:B63)</f>
        <v>20556000</v>
      </c>
      <c r="C64" s="101">
        <f>SUM(C60:C63)</f>
        <v>26291000</v>
      </c>
      <c r="D64" s="101">
        <f>SUM(D60:D63)</f>
        <v>27953572</v>
      </c>
      <c r="E64" s="101">
        <f t="shared" ref="E64:G64" si="34">SUM(E60:E63)</f>
        <v>30599129.200000003</v>
      </c>
      <c r="F64" s="101">
        <f t="shared" si="34"/>
        <v>33768506.725600004</v>
      </c>
      <c r="G64" s="101">
        <f t="shared" si="34"/>
        <v>35382032.061880007</v>
      </c>
      <c r="H64" s="101">
        <f>SUM(H60:H63)</f>
        <v>37415073.985592812</v>
      </c>
      <c r="I64" s="101">
        <f>SUM(I60:I63)</f>
        <v>38851756.945016518</v>
      </c>
    </row>
    <row r="65" spans="1:9" x14ac:dyDescent="0.4">
      <c r="A65" s="7" t="s">
        <v>22</v>
      </c>
      <c r="B65" s="101">
        <f>'Balance Sheet'!J24</f>
        <v>9661000</v>
      </c>
      <c r="C65" s="101">
        <f>'Balance Sheet'!K24</f>
        <v>10061000</v>
      </c>
      <c r="D65" s="101">
        <f>D41*D32</f>
        <v>10582228.800000001</v>
      </c>
      <c r="E65" s="101">
        <f>E41*E32</f>
        <v>11640451.680000002</v>
      </c>
      <c r="F65" s="101">
        <f>F41*F32</f>
        <v>12455283.297600003</v>
      </c>
      <c r="G65" s="101">
        <f t="shared" ref="G65:I65" si="35">G41*G32</f>
        <v>13078047.462480003</v>
      </c>
      <c r="H65" s="101">
        <f t="shared" si="35"/>
        <v>13862730.310228804</v>
      </c>
      <c r="I65" s="101">
        <f t="shared" si="35"/>
        <v>14417239.522637958</v>
      </c>
    </row>
    <row r="66" spans="1:9" x14ac:dyDescent="0.4">
      <c r="A66" s="7" t="s">
        <v>23</v>
      </c>
      <c r="B66" s="101">
        <f>'Balance Sheet'!J25</f>
        <v>4795000</v>
      </c>
      <c r="C66" s="101">
        <f>'Balance Sheet'!K25</f>
        <v>5157000</v>
      </c>
      <c r="D66" s="101">
        <f>C66+D56</f>
        <v>5466648.432</v>
      </c>
      <c r="E66" s="101">
        <f t="shared" ref="E66:I66" si="36">D66+E56</f>
        <v>5799988.6392000001</v>
      </c>
      <c r="F66" s="101">
        <f t="shared" si="36"/>
        <v>6161424.6638639998</v>
      </c>
      <c r="G66" s="101">
        <f t="shared" si="36"/>
        <v>6544424.6252651997</v>
      </c>
      <c r="H66" s="101">
        <f t="shared" si="36"/>
        <v>6948536.2918558316</v>
      </c>
      <c r="I66" s="101">
        <f t="shared" si="36"/>
        <v>7372735.8393488331</v>
      </c>
    </row>
    <row r="67" spans="1:9" x14ac:dyDescent="0.4">
      <c r="A67" s="7" t="s">
        <v>24</v>
      </c>
      <c r="B67" s="101">
        <f>B65-B66</f>
        <v>4866000</v>
      </c>
      <c r="C67" s="101">
        <f t="shared" ref="C67:D67" si="37">C65-C66</f>
        <v>4904000</v>
      </c>
      <c r="D67" s="101">
        <f t="shared" si="37"/>
        <v>5115580.3680000007</v>
      </c>
      <c r="E67" s="101">
        <f t="shared" ref="E67:I67" si="38">E65-E66</f>
        <v>5840463.0408000015</v>
      </c>
      <c r="F67" s="101">
        <f t="shared" si="38"/>
        <v>6293858.6337360032</v>
      </c>
      <c r="G67" s="101">
        <f t="shared" si="38"/>
        <v>6533622.8372148033</v>
      </c>
      <c r="H67" s="101">
        <f t="shared" si="38"/>
        <v>6914194.0183729725</v>
      </c>
      <c r="I67" s="101">
        <f t="shared" si="38"/>
        <v>7044503.6832891246</v>
      </c>
    </row>
    <row r="68" spans="1:9" x14ac:dyDescent="0.4">
      <c r="A68" s="7" t="s">
        <v>26</v>
      </c>
      <c r="B68" s="101">
        <f>SUM('Balance Sheet'!J27:J28)</f>
        <v>5920000</v>
      </c>
      <c r="C68" s="101">
        <f>SUM('Balance Sheet'!K27:K28)</f>
        <v>6545000</v>
      </c>
      <c r="D68" s="101">
        <f>D41*D31</f>
        <v>6253135.2000000002</v>
      </c>
      <c r="E68" s="101">
        <f t="shared" ref="E68:I68" si="39">E41*E31</f>
        <v>6878448.7200000016</v>
      </c>
      <c r="F68" s="101">
        <f t="shared" si="39"/>
        <v>6793790.8896000013</v>
      </c>
      <c r="G68" s="101">
        <f t="shared" si="39"/>
        <v>5944567.028400002</v>
      </c>
      <c r="H68" s="101">
        <f t="shared" si="39"/>
        <v>6301241.0501040025</v>
      </c>
      <c r="I68" s="101">
        <f t="shared" si="39"/>
        <v>6553290.6921081627</v>
      </c>
    </row>
    <row r="69" spans="1:9" x14ac:dyDescent="0.4">
      <c r="A69" s="69" t="s">
        <v>224</v>
      </c>
      <c r="B69" s="101">
        <f>SUM(B67:B68)</f>
        <v>10786000</v>
      </c>
      <c r="C69" s="101">
        <f t="shared" ref="C69:D69" si="40">SUM(C67:C68)</f>
        <v>11449000</v>
      </c>
      <c r="D69" s="101">
        <f t="shared" si="40"/>
        <v>11368715.568</v>
      </c>
      <c r="E69" s="101">
        <f t="shared" ref="E69:I69" si="41">SUM(E67:E68)</f>
        <v>12718911.760800004</v>
      </c>
      <c r="F69" s="101">
        <f t="shared" si="41"/>
        <v>13087649.523336004</v>
      </c>
      <c r="G69" s="101">
        <f t="shared" si="41"/>
        <v>12478189.865614805</v>
      </c>
      <c r="H69" s="101">
        <f t="shared" si="41"/>
        <v>13215435.068476975</v>
      </c>
      <c r="I69" s="101">
        <f t="shared" si="41"/>
        <v>13597794.375397287</v>
      </c>
    </row>
    <row r="70" spans="1:9" s="34" customFormat="1" ht="14.1" x14ac:dyDescent="0.5">
      <c r="A70" s="68" t="s">
        <v>27</v>
      </c>
      <c r="B70" s="102">
        <f>B69+B64</f>
        <v>31342000</v>
      </c>
      <c r="C70" s="102">
        <f t="shared" ref="C70:D70" si="42">C69+C64</f>
        <v>37740000</v>
      </c>
      <c r="D70" s="102">
        <f t="shared" si="42"/>
        <v>39322287.568000004</v>
      </c>
      <c r="E70" s="102">
        <f t="shared" ref="E70:I70" si="43">E69+E64</f>
        <v>43318040.960800007</v>
      </c>
      <c r="F70" s="102">
        <f t="shared" si="43"/>
        <v>46856156.248936012</v>
      </c>
      <c r="G70" s="102">
        <f t="shared" si="43"/>
        <v>47860221.927494809</v>
      </c>
      <c r="H70" s="102">
        <f t="shared" si="43"/>
        <v>50630509.054069787</v>
      </c>
      <c r="I70" s="102">
        <f t="shared" si="43"/>
        <v>52449551.320413806</v>
      </c>
    </row>
    <row r="71" spans="1:9" ht="14.1" x14ac:dyDescent="0.5">
      <c r="A71" s="68"/>
      <c r="B71" s="101"/>
      <c r="C71" s="101"/>
      <c r="D71" s="101"/>
      <c r="E71" s="101"/>
      <c r="F71" s="101"/>
      <c r="G71" s="101"/>
      <c r="H71" s="101"/>
      <c r="I71" s="101"/>
    </row>
    <row r="72" spans="1:9" x14ac:dyDescent="0.4">
      <c r="A72" s="47" t="s">
        <v>225</v>
      </c>
      <c r="B72" s="101">
        <f>SUM('Balance Sheet'!J31:J34)</f>
        <v>7683000</v>
      </c>
      <c r="C72" s="101">
        <f>SUM('Balance Sheet'!K31:K34)</f>
        <v>8901000</v>
      </c>
      <c r="D72" s="101">
        <f>D41*D33</f>
        <v>8658187.1999999993</v>
      </c>
      <c r="E72" s="101">
        <f>E41*E33</f>
        <v>9524005.9200000018</v>
      </c>
      <c r="F72" s="101">
        <f>F41*F33</f>
        <v>10190686.334400002</v>
      </c>
      <c r="G72" s="101">
        <f t="shared" ref="G72" si="44">G41*G33</f>
        <v>10700220.651120003</v>
      </c>
      <c r="H72" s="101">
        <f>H41*H33</f>
        <v>11342233.890187204</v>
      </c>
      <c r="I72" s="101">
        <f>I41*I33</f>
        <v>11795923.245794691</v>
      </c>
    </row>
    <row r="73" spans="1:9" x14ac:dyDescent="0.4">
      <c r="A73" s="47" t="s">
        <v>226</v>
      </c>
      <c r="B73" s="101">
        <f>'Balance Sheet'!J35</f>
        <v>601000</v>
      </c>
      <c r="C73" s="101">
        <f>'Balance Sheet'!K35</f>
        <v>773000</v>
      </c>
      <c r="D73" s="101">
        <f>$C$73</f>
        <v>773000</v>
      </c>
      <c r="E73" s="101">
        <f t="shared" ref="E73:I73" si="45">$C$73</f>
        <v>773000</v>
      </c>
      <c r="F73" s="101">
        <f t="shared" si="45"/>
        <v>773000</v>
      </c>
      <c r="G73" s="101">
        <f t="shared" si="45"/>
        <v>773000</v>
      </c>
      <c r="H73" s="101">
        <f t="shared" si="45"/>
        <v>773000</v>
      </c>
      <c r="I73" s="101">
        <f t="shared" si="45"/>
        <v>773000</v>
      </c>
    </row>
    <row r="74" spans="1:9" s="82" customFormat="1" x14ac:dyDescent="0.4">
      <c r="A74" s="69" t="s">
        <v>34</v>
      </c>
      <c r="B74" s="103">
        <f>B72+B73</f>
        <v>8284000</v>
      </c>
      <c r="C74" s="103">
        <f t="shared" ref="C74:D74" si="46">C72+C73</f>
        <v>9674000</v>
      </c>
      <c r="D74" s="103">
        <f t="shared" si="46"/>
        <v>9431187.1999999993</v>
      </c>
      <c r="E74" s="103">
        <f>E72+E73</f>
        <v>10297005.920000002</v>
      </c>
      <c r="F74" s="103">
        <f>F72+F73</f>
        <v>10963686.334400002</v>
      </c>
      <c r="G74" s="103">
        <f t="shared" ref="G74" si="47">G72+G73</f>
        <v>11473220.651120003</v>
      </c>
      <c r="H74" s="103">
        <f>H72+H73</f>
        <v>12115233.890187204</v>
      </c>
      <c r="I74" s="103">
        <f>I72+I73</f>
        <v>12568923.245794691</v>
      </c>
    </row>
    <row r="75" spans="1:9" x14ac:dyDescent="0.4">
      <c r="A75" s="47" t="s">
        <v>227</v>
      </c>
      <c r="B75" s="101">
        <f>SUM('Balance Sheet'!J37:J39)</f>
        <v>15003000</v>
      </c>
      <c r="C75" s="101">
        <f>SUM('Balance Sheet'!K37:K39)</f>
        <v>15299000</v>
      </c>
      <c r="D75" s="101">
        <f>D133</f>
        <v>15299000</v>
      </c>
      <c r="E75" s="101">
        <f>D75+E104</f>
        <v>15299000</v>
      </c>
      <c r="F75" s="101">
        <f t="shared" ref="F75" si="48">E75+F104</f>
        <v>15299000</v>
      </c>
      <c r="G75" s="101">
        <f t="shared" ref="G75" si="49">F75+G104</f>
        <v>15299000</v>
      </c>
      <c r="H75" s="101">
        <f t="shared" ref="H75" si="50">G75+H104</f>
        <v>15299000</v>
      </c>
      <c r="I75" s="101">
        <f t="shared" ref="I75" si="51">H75+I104</f>
        <v>15299000</v>
      </c>
    </row>
    <row r="76" spans="1:9" s="82" customFormat="1" x14ac:dyDescent="0.4">
      <c r="A76" s="69" t="s">
        <v>38</v>
      </c>
      <c r="B76" s="103">
        <f>B74+B75</f>
        <v>23287000</v>
      </c>
      <c r="C76" s="103">
        <f t="shared" ref="C76:F76" si="52">C74+C75</f>
        <v>24973000</v>
      </c>
      <c r="D76" s="103">
        <f t="shared" si="52"/>
        <v>24730187.199999999</v>
      </c>
      <c r="E76" s="103">
        <f t="shared" si="52"/>
        <v>25596005.920000002</v>
      </c>
      <c r="F76" s="103">
        <f t="shared" si="52"/>
        <v>26262686.334400002</v>
      </c>
      <c r="G76" s="103">
        <f t="shared" ref="G76:I76" si="53">G74+G75</f>
        <v>26772220.651120003</v>
      </c>
      <c r="H76" s="103">
        <f t="shared" si="53"/>
        <v>27414233.890187204</v>
      </c>
      <c r="I76" s="103">
        <f t="shared" si="53"/>
        <v>27867923.245794691</v>
      </c>
    </row>
    <row r="77" spans="1:9" x14ac:dyDescent="0.4">
      <c r="A77" s="7" t="s">
        <v>41</v>
      </c>
      <c r="B77" s="101">
        <f>'Balance Sheet'!J43</f>
        <v>-191000</v>
      </c>
      <c r="C77" s="101">
        <f>'Balance Sheet'!K43</f>
        <v>3179000</v>
      </c>
      <c r="D77" s="101">
        <f>C77+D52*(1-D20)</f>
        <v>9239731.0399999972</v>
      </c>
      <c r="E77" s="101">
        <f t="shared" ref="E77:F77" si="54">D77+E52*(1-E20)</f>
        <v>15906535.183999997</v>
      </c>
      <c r="F77" s="101">
        <f t="shared" si="54"/>
        <v>23515580.980351999</v>
      </c>
      <c r="G77" s="101">
        <f t="shared" ref="G77" si="55">F77+G52*(1-G20)</f>
        <v>31505079.906521603</v>
      </c>
      <c r="H77" s="101">
        <f t="shared" ref="H77" si="56">G77+H52*(1-H20)</f>
        <v>40503253.806070119</v>
      </c>
      <c r="I77" s="101">
        <f t="shared" ref="I77" si="57">H77+I52*(1-I20)</f>
        <v>49861355.434400573</v>
      </c>
    </row>
    <row r="78" spans="1:9" s="34" customFormat="1" ht="14.1" x14ac:dyDescent="0.5">
      <c r="A78" s="68" t="s">
        <v>45</v>
      </c>
      <c r="B78" s="102">
        <f>B79-B76</f>
        <v>8055000</v>
      </c>
      <c r="C78" s="102">
        <f>C79-C76</f>
        <v>12767000</v>
      </c>
      <c r="D78" s="102">
        <f>D79-D76</f>
        <v>14592100.368000004</v>
      </c>
      <c r="E78" s="102">
        <f t="shared" ref="E78:F78" si="58">E79-E76</f>
        <v>17722035.040800005</v>
      </c>
      <c r="F78" s="102">
        <f t="shared" si="58"/>
        <v>20593469.91453601</v>
      </c>
      <c r="G78" s="102">
        <f t="shared" ref="G78:I78" si="59">G79-G76</f>
        <v>21088001.276374806</v>
      </c>
      <c r="H78" s="102">
        <f t="shared" si="59"/>
        <v>23216275.163882583</v>
      </c>
      <c r="I78" s="102">
        <f t="shared" si="59"/>
        <v>24581628.074619114</v>
      </c>
    </row>
    <row r="79" spans="1:9" s="34" customFormat="1" ht="14.1" x14ac:dyDescent="0.5">
      <c r="A79" s="68" t="s">
        <v>46</v>
      </c>
      <c r="B79" s="102">
        <f>B70</f>
        <v>31342000</v>
      </c>
      <c r="C79" s="102">
        <f t="shared" ref="C79:F79" si="60">C70</f>
        <v>37740000</v>
      </c>
      <c r="D79" s="102">
        <f t="shared" si="60"/>
        <v>39322287.568000004</v>
      </c>
      <c r="E79" s="102">
        <f t="shared" si="60"/>
        <v>43318040.960800007</v>
      </c>
      <c r="F79" s="102">
        <f t="shared" si="60"/>
        <v>46856156.248936012</v>
      </c>
      <c r="G79" s="102">
        <f t="shared" ref="G79:I79" si="61">G70</f>
        <v>47860221.927494809</v>
      </c>
      <c r="H79" s="102">
        <f t="shared" si="61"/>
        <v>50630509.054069787</v>
      </c>
      <c r="I79" s="102">
        <f t="shared" si="61"/>
        <v>52449551.320413806</v>
      </c>
    </row>
    <row r="81" spans="1:9" x14ac:dyDescent="0.4">
      <c r="A81" s="50" t="s">
        <v>228</v>
      </c>
    </row>
    <row r="84" spans="1:9" x14ac:dyDescent="0.4">
      <c r="A84" s="38" t="s">
        <v>229</v>
      </c>
      <c r="B84" s="34">
        <v>2019</v>
      </c>
      <c r="C84" s="34">
        <v>2020</v>
      </c>
      <c r="D84" s="34">
        <v>2021</v>
      </c>
      <c r="E84" s="34">
        <v>2022</v>
      </c>
      <c r="F84" s="34">
        <v>2023</v>
      </c>
      <c r="G84" s="34">
        <v>2024</v>
      </c>
      <c r="H84" s="34">
        <v>2025</v>
      </c>
      <c r="I84" s="34">
        <v>2026</v>
      </c>
    </row>
    <row r="86" spans="1:9" x14ac:dyDescent="0.4">
      <c r="A86" s="50" t="s">
        <v>230</v>
      </c>
      <c r="B86" s="101">
        <f>SUM(B61:B63)-SUM(A61:A63)</f>
        <v>11769000</v>
      </c>
      <c r="C86" s="101">
        <f t="shared" ref="C86:F86" si="62">SUM(C61:C63)-SUM(B61:B63)</f>
        <v>1046000</v>
      </c>
      <c r="D86" s="101">
        <f t="shared" si="62"/>
        <v>708260</v>
      </c>
      <c r="E86" s="101">
        <f t="shared" si="62"/>
        <v>1202526.0000000019</v>
      </c>
      <c r="F86" s="101">
        <f t="shared" si="62"/>
        <v>2058243.5016000029</v>
      </c>
      <c r="G86" s="101">
        <f t="shared" ref="G86" si="63">SUM(G61:G63)-SUM(F61:F63)</f>
        <v>764301.47507999837</v>
      </c>
      <c r="H86" s="101">
        <f t="shared" ref="H86" si="64">SUM(H61:H63)-SUM(G61:G63)</f>
        <v>963019.85860080272</v>
      </c>
      <c r="I86" s="101">
        <f t="shared" ref="I86" si="65">SUM(I61:I63)-SUM(H61:H63)</f>
        <v>680534.03341123089</v>
      </c>
    </row>
    <row r="87" spans="1:9" x14ac:dyDescent="0.4">
      <c r="A87" s="50" t="s">
        <v>231</v>
      </c>
      <c r="B87" s="101" t="e">
        <f>B65-A65</f>
        <v>#VALUE!</v>
      </c>
      <c r="C87" s="101">
        <f t="shared" ref="C87:F87" si="66">C65-B65</f>
        <v>400000</v>
      </c>
      <c r="D87" s="101">
        <f t="shared" si="66"/>
        <v>521228.80000000075</v>
      </c>
      <c r="E87" s="101">
        <f t="shared" si="66"/>
        <v>1058222.8800000008</v>
      </c>
      <c r="F87" s="101">
        <f t="shared" si="66"/>
        <v>814831.61760000139</v>
      </c>
      <c r="G87" s="101">
        <f t="shared" ref="G87" si="67">G65-F65</f>
        <v>622764.16488000005</v>
      </c>
      <c r="H87" s="101">
        <f t="shared" ref="H87" si="68">H65-G65</f>
        <v>784682.84774880111</v>
      </c>
      <c r="I87" s="101">
        <f t="shared" ref="I87" si="69">I65-H65</f>
        <v>554509.21240915358</v>
      </c>
    </row>
    <row r="88" spans="1:9" x14ac:dyDescent="0.4">
      <c r="A88" s="50" t="s">
        <v>232</v>
      </c>
      <c r="B88" s="101">
        <f>B56</f>
        <v>70000</v>
      </c>
      <c r="C88" s="101">
        <f t="shared" ref="C88:F88" si="70">C56</f>
        <v>362000</v>
      </c>
      <c r="D88" s="101">
        <f t="shared" si="70"/>
        <v>309648.43199999997</v>
      </c>
      <c r="E88" s="101">
        <f t="shared" si="70"/>
        <v>333340.20720000006</v>
      </c>
      <c r="F88" s="101">
        <f t="shared" si="70"/>
        <v>361436.02466400003</v>
      </c>
      <c r="G88" s="101">
        <f t="shared" ref="G88:I88" si="71">G56</f>
        <v>382999.9614012001</v>
      </c>
      <c r="H88" s="101">
        <f t="shared" si="71"/>
        <v>404111.66659063211</v>
      </c>
      <c r="I88" s="101">
        <f t="shared" si="71"/>
        <v>424199.54749300139</v>
      </c>
    </row>
    <row r="89" spans="1:9" x14ac:dyDescent="0.4">
      <c r="A89" s="50" t="s">
        <v>233</v>
      </c>
      <c r="B89" s="101" t="e">
        <f>SUM(B87:B88)</f>
        <v>#VALUE!</v>
      </c>
      <c r="C89" s="101">
        <f t="shared" ref="C89:F89" si="72">SUM(C87:C88)</f>
        <v>762000</v>
      </c>
      <c r="D89" s="101">
        <f t="shared" si="72"/>
        <v>830877.23200000077</v>
      </c>
      <c r="E89" s="101">
        <f t="shared" si="72"/>
        <v>1391563.0872000009</v>
      </c>
      <c r="F89" s="101">
        <f t="shared" si="72"/>
        <v>1176267.6422640015</v>
      </c>
      <c r="G89" s="101">
        <f t="shared" ref="G89:I89" si="73">SUM(G87:G88)</f>
        <v>1005764.1262812002</v>
      </c>
      <c r="H89" s="101">
        <f t="shared" si="73"/>
        <v>1188794.5143394333</v>
      </c>
      <c r="I89" s="101">
        <f t="shared" si="73"/>
        <v>978708.75990215503</v>
      </c>
    </row>
    <row r="90" spans="1:9" x14ac:dyDescent="0.4">
      <c r="A90" s="50" t="s">
        <v>234</v>
      </c>
      <c r="B90" s="101" t="e">
        <f>B86+B89</f>
        <v>#VALUE!</v>
      </c>
      <c r="C90" s="101">
        <f t="shared" ref="C90:F90" si="74">C86+C89</f>
        <v>1808000</v>
      </c>
      <c r="D90" s="101">
        <f t="shared" si="74"/>
        <v>1539137.2320000008</v>
      </c>
      <c r="E90" s="101">
        <f t="shared" si="74"/>
        <v>2594089.0872000027</v>
      </c>
      <c r="F90" s="101">
        <f t="shared" si="74"/>
        <v>3234511.1438640044</v>
      </c>
      <c r="G90" s="101">
        <f t="shared" ref="G90:I90" si="75">G86+G89</f>
        <v>1770065.6013611986</v>
      </c>
      <c r="H90" s="101">
        <f t="shared" si="75"/>
        <v>2151814.3729402358</v>
      </c>
      <c r="I90" s="101">
        <f t="shared" si="75"/>
        <v>1659242.7933133859</v>
      </c>
    </row>
    <row r="91" spans="1:9" x14ac:dyDescent="0.4">
      <c r="B91" s="101"/>
      <c r="C91" s="101"/>
      <c r="D91" s="101"/>
      <c r="E91" s="101"/>
      <c r="F91" s="101"/>
      <c r="G91" s="101"/>
      <c r="H91" s="101"/>
      <c r="I91" s="101"/>
    </row>
    <row r="92" spans="1:9" x14ac:dyDescent="0.4">
      <c r="A92" s="38" t="s">
        <v>235</v>
      </c>
      <c r="B92" s="101"/>
      <c r="C92" s="101"/>
      <c r="D92" s="101"/>
      <c r="E92" s="101"/>
      <c r="F92" s="101"/>
      <c r="G92" s="101"/>
      <c r="H92" s="101"/>
      <c r="I92" s="101"/>
    </row>
    <row r="93" spans="1:9" x14ac:dyDescent="0.4">
      <c r="B93" s="101"/>
      <c r="C93" s="101"/>
      <c r="D93" s="101"/>
      <c r="E93" s="101"/>
      <c r="F93" s="101"/>
      <c r="G93" s="101"/>
      <c r="H93" s="101"/>
      <c r="I93" s="101"/>
    </row>
    <row r="94" spans="1:9" x14ac:dyDescent="0.4">
      <c r="A94" s="38" t="s">
        <v>236</v>
      </c>
      <c r="B94" s="101" t="e">
        <f>B90</f>
        <v>#VALUE!</v>
      </c>
      <c r="C94" s="101">
        <f t="shared" ref="C94:E94" si="76">C90</f>
        <v>1808000</v>
      </c>
      <c r="D94" s="101">
        <f t="shared" si="76"/>
        <v>1539137.2320000008</v>
      </c>
      <c r="E94" s="101">
        <f t="shared" si="76"/>
        <v>2594089.0872000027</v>
      </c>
      <c r="F94" s="101">
        <f t="shared" ref="F94:I94" si="77">F90</f>
        <v>3234511.1438640044</v>
      </c>
      <c r="G94" s="101">
        <f t="shared" si="77"/>
        <v>1770065.6013611986</v>
      </c>
      <c r="H94" s="101">
        <f t="shared" si="77"/>
        <v>2151814.3729402358</v>
      </c>
      <c r="I94" s="101">
        <f t="shared" si="77"/>
        <v>1659242.7933133859</v>
      </c>
    </row>
    <row r="95" spans="1:9" ht="12.6" x14ac:dyDescent="0.45">
      <c r="A95" s="70" t="s">
        <v>237</v>
      </c>
      <c r="B95" s="101"/>
      <c r="C95" s="101"/>
      <c r="D95" s="101"/>
      <c r="E95" s="101"/>
      <c r="F95" s="101"/>
      <c r="G95" s="101"/>
      <c r="H95" s="101"/>
      <c r="I95" s="101"/>
    </row>
    <row r="96" spans="1:9" x14ac:dyDescent="0.4">
      <c r="A96" s="50" t="s">
        <v>238</v>
      </c>
      <c r="B96" s="101">
        <f>B52</f>
        <v>2767000</v>
      </c>
      <c r="C96" s="101">
        <f t="shared" ref="C96:E96" si="78">C52</f>
        <v>6003000</v>
      </c>
      <c r="D96" s="101">
        <f t="shared" si="78"/>
        <v>6060731.0399999972</v>
      </c>
      <c r="E96" s="101">
        <f t="shared" si="78"/>
        <v>6666804.1439999994</v>
      </c>
      <c r="F96" s="101">
        <f t="shared" ref="F96:I96" si="79">F52</f>
        <v>7609045.7963520009</v>
      </c>
      <c r="G96" s="101">
        <f t="shared" si="79"/>
        <v>7989498.9261696022</v>
      </c>
      <c r="H96" s="101">
        <f t="shared" si="79"/>
        <v>8998173.8995485138</v>
      </c>
      <c r="I96" s="101">
        <f t="shared" si="79"/>
        <v>9358101.628330458</v>
      </c>
    </row>
    <row r="97" spans="1:9" x14ac:dyDescent="0.4">
      <c r="A97" s="50" t="s">
        <v>221</v>
      </c>
      <c r="B97" s="101">
        <f>B56</f>
        <v>70000</v>
      </c>
      <c r="C97" s="101">
        <f t="shared" ref="C97:E97" si="80">C56</f>
        <v>362000</v>
      </c>
      <c r="D97" s="101">
        <f t="shared" si="80"/>
        <v>309648.43199999997</v>
      </c>
      <c r="E97" s="101">
        <f t="shared" si="80"/>
        <v>333340.20720000006</v>
      </c>
      <c r="F97" s="101">
        <f t="shared" ref="F97:I97" si="81">F56</f>
        <v>361436.02466400003</v>
      </c>
      <c r="G97" s="101">
        <f t="shared" si="81"/>
        <v>382999.9614012001</v>
      </c>
      <c r="H97" s="101">
        <f t="shared" si="81"/>
        <v>404111.66659063211</v>
      </c>
      <c r="I97" s="101">
        <f t="shared" si="81"/>
        <v>424199.54749300139</v>
      </c>
    </row>
    <row r="98" spans="1:9" x14ac:dyDescent="0.4">
      <c r="A98" s="50" t="s">
        <v>239</v>
      </c>
      <c r="B98" s="101">
        <f>B96+B97</f>
        <v>2837000</v>
      </c>
      <c r="C98" s="101">
        <f t="shared" ref="C98:E98" si="82">C96+C97</f>
        <v>6365000</v>
      </c>
      <c r="D98" s="101">
        <f t="shared" si="82"/>
        <v>6370379.4719999973</v>
      </c>
      <c r="E98" s="101">
        <f t="shared" si="82"/>
        <v>7000144.3511999995</v>
      </c>
      <c r="F98" s="101">
        <f t="shared" ref="F98:I98" si="83">F96+F97</f>
        <v>7970481.8210160006</v>
      </c>
      <c r="G98" s="101">
        <f t="shared" si="83"/>
        <v>8372498.8875708021</v>
      </c>
      <c r="H98" s="101">
        <f t="shared" si="83"/>
        <v>9402285.5661391467</v>
      </c>
      <c r="I98" s="101">
        <f t="shared" si="83"/>
        <v>9782301.1758234594</v>
      </c>
    </row>
    <row r="99" spans="1:9" x14ac:dyDescent="0.4">
      <c r="A99" s="50" t="s">
        <v>240</v>
      </c>
      <c r="B99" s="101">
        <f>MAX(B52*B20,0)</f>
        <v>0</v>
      </c>
      <c r="C99" s="101">
        <f t="shared" ref="C99:E99" si="84">MAX(C52*C20,0)</f>
        <v>0</v>
      </c>
      <c r="D99" s="101">
        <f t="shared" si="84"/>
        <v>0</v>
      </c>
      <c r="E99" s="101">
        <f t="shared" si="84"/>
        <v>0</v>
      </c>
      <c r="F99" s="101">
        <f t="shared" ref="F99:I99" si="85">MAX(F52*F20,0)</f>
        <v>0</v>
      </c>
      <c r="G99" s="101">
        <f t="shared" si="85"/>
        <v>0</v>
      </c>
      <c r="H99" s="101">
        <f t="shared" si="85"/>
        <v>0</v>
      </c>
      <c r="I99" s="101">
        <f t="shared" si="85"/>
        <v>0</v>
      </c>
    </row>
    <row r="100" spans="1:9" x14ac:dyDescent="0.4">
      <c r="A100" s="50" t="s">
        <v>241</v>
      </c>
      <c r="B100" s="101">
        <f>B98-B99</f>
        <v>2837000</v>
      </c>
      <c r="C100" s="101">
        <f t="shared" ref="C100:E100" si="86">C98-C99</f>
        <v>6365000</v>
      </c>
      <c r="D100" s="101">
        <f t="shared" si="86"/>
        <v>6370379.4719999973</v>
      </c>
      <c r="E100" s="101">
        <f t="shared" si="86"/>
        <v>7000144.3511999995</v>
      </c>
      <c r="F100" s="101">
        <f t="shared" ref="F100:I100" si="87">F98-F99</f>
        <v>7970481.8210160006</v>
      </c>
      <c r="G100" s="101">
        <f t="shared" si="87"/>
        <v>8372498.8875708021</v>
      </c>
      <c r="H100" s="101">
        <f t="shared" si="87"/>
        <v>9402285.5661391467</v>
      </c>
      <c r="I100" s="101">
        <f t="shared" si="87"/>
        <v>9782301.1758234594</v>
      </c>
    </row>
    <row r="101" spans="1:9" x14ac:dyDescent="0.4">
      <c r="A101" s="50" t="s">
        <v>242</v>
      </c>
      <c r="B101" s="101">
        <f>'Balance Sheet'!J36-'Balance Sheet'!I36</f>
        <v>418000</v>
      </c>
      <c r="C101" s="101">
        <f>C74-B74</f>
        <v>1390000</v>
      </c>
      <c r="D101" s="101">
        <f t="shared" ref="D101:E101" si="88">D74-C74</f>
        <v>-242812.80000000075</v>
      </c>
      <c r="E101" s="101">
        <f t="shared" si="88"/>
        <v>865818.72000000253</v>
      </c>
      <c r="F101" s="101">
        <f t="shared" ref="F101" si="89">F74-E74</f>
        <v>666680.41440000013</v>
      </c>
      <c r="G101" s="101">
        <f t="shared" ref="G101" si="90">G74-F74</f>
        <v>509534.3167200014</v>
      </c>
      <c r="H101" s="101">
        <f t="shared" ref="H101" si="91">H74-G74</f>
        <v>642013.23906720057</v>
      </c>
      <c r="I101" s="101">
        <f t="shared" ref="I101" si="92">I74-H74</f>
        <v>453689.35560748726</v>
      </c>
    </row>
    <row r="102" spans="1:9" x14ac:dyDescent="0.4">
      <c r="A102" s="71" t="s">
        <v>243</v>
      </c>
      <c r="B102" s="101">
        <f>B100+B101</f>
        <v>3255000</v>
      </c>
      <c r="C102" s="101">
        <f t="shared" ref="C102:E102" si="93">C100+C101</f>
        <v>7755000</v>
      </c>
      <c r="D102" s="101">
        <f t="shared" si="93"/>
        <v>6127566.6719999965</v>
      </c>
      <c r="E102" s="101">
        <f t="shared" si="93"/>
        <v>7865963.071200002</v>
      </c>
      <c r="F102" s="101">
        <f t="shared" ref="F102:I102" si="94">F100+F101</f>
        <v>8637162.2354160007</v>
      </c>
      <c r="G102" s="101">
        <f t="shared" si="94"/>
        <v>8882033.2042908035</v>
      </c>
      <c r="H102" s="101">
        <f t="shared" si="94"/>
        <v>10044298.805206347</v>
      </c>
      <c r="I102" s="101">
        <f t="shared" si="94"/>
        <v>10235990.531430947</v>
      </c>
    </row>
    <row r="103" spans="1:9" x14ac:dyDescent="0.4">
      <c r="A103" s="50" t="s">
        <v>244</v>
      </c>
      <c r="B103" s="101" t="e">
        <f>B94-B102</f>
        <v>#VALUE!</v>
      </c>
      <c r="C103" s="101">
        <f t="shared" ref="C103:E103" si="95">C94-C102</f>
        <v>-5947000</v>
      </c>
      <c r="D103" s="101">
        <f t="shared" si="95"/>
        <v>-4588429.4399999958</v>
      </c>
      <c r="E103" s="101">
        <f t="shared" si="95"/>
        <v>-5271873.9839999992</v>
      </c>
      <c r="F103" s="101">
        <f t="shared" ref="F103:I103" si="96">F94-F102</f>
        <v>-5402651.0915519968</v>
      </c>
      <c r="G103" s="101">
        <f t="shared" si="96"/>
        <v>-7111967.6029296052</v>
      </c>
      <c r="H103" s="101">
        <f t="shared" si="96"/>
        <v>-7892484.4322661115</v>
      </c>
      <c r="I103" s="101">
        <f t="shared" si="96"/>
        <v>-8576747.7381175607</v>
      </c>
    </row>
    <row r="104" spans="1:9" x14ac:dyDescent="0.4">
      <c r="A104" s="50" t="s">
        <v>245</v>
      </c>
      <c r="B104" s="101" t="e">
        <f>MAX(B103*B19,0)</f>
        <v>#VALUE!</v>
      </c>
      <c r="C104" s="101">
        <f t="shared" ref="C104:E104" si="97">MAX(C103*C19,0)</f>
        <v>0</v>
      </c>
      <c r="D104" s="101">
        <f t="shared" si="97"/>
        <v>0</v>
      </c>
      <c r="E104" s="101">
        <f t="shared" si="97"/>
        <v>0</v>
      </c>
      <c r="F104" s="101">
        <f t="shared" ref="F104:I104" si="98">MAX(F103*F19,0)</f>
        <v>0</v>
      </c>
      <c r="G104" s="101">
        <f t="shared" si="98"/>
        <v>0</v>
      </c>
      <c r="H104" s="101">
        <f t="shared" si="98"/>
        <v>0</v>
      </c>
      <c r="I104" s="101">
        <f t="shared" si="98"/>
        <v>0</v>
      </c>
    </row>
    <row r="105" spans="1:9" x14ac:dyDescent="0.4">
      <c r="A105" s="50" t="s">
        <v>246</v>
      </c>
      <c r="B105" s="101" t="e">
        <f>MAX(B103-B104,0)</f>
        <v>#VALUE!</v>
      </c>
      <c r="C105" s="101">
        <f t="shared" ref="C105:E105" si="99">MAX(C103-C104,0)</f>
        <v>0</v>
      </c>
      <c r="D105" s="101">
        <f t="shared" si="99"/>
        <v>0</v>
      </c>
      <c r="E105" s="101">
        <f t="shared" si="99"/>
        <v>0</v>
      </c>
      <c r="F105" s="101">
        <f t="shared" ref="F105:I105" si="100">MAX(F103-F104,0)</f>
        <v>0</v>
      </c>
      <c r="G105" s="101">
        <f t="shared" si="100"/>
        <v>0</v>
      </c>
      <c r="H105" s="101">
        <f t="shared" si="100"/>
        <v>0</v>
      </c>
      <c r="I105" s="101">
        <f t="shared" si="100"/>
        <v>0</v>
      </c>
    </row>
    <row r="106" spans="1:9" x14ac:dyDescent="0.4">
      <c r="A106" s="71" t="s">
        <v>247</v>
      </c>
      <c r="B106" s="101" t="e">
        <f>SUM(B104:B105)</f>
        <v>#VALUE!</v>
      </c>
      <c r="C106" s="101">
        <f t="shared" ref="C106:E106" si="101">SUM(C104:C105)</f>
        <v>0</v>
      </c>
      <c r="D106" s="101">
        <f t="shared" si="101"/>
        <v>0</v>
      </c>
      <c r="E106" s="101">
        <f t="shared" si="101"/>
        <v>0</v>
      </c>
      <c r="F106" s="101">
        <f t="shared" ref="F106:I106" si="102">SUM(F104:F105)</f>
        <v>0</v>
      </c>
      <c r="G106" s="101">
        <f t="shared" si="102"/>
        <v>0</v>
      </c>
      <c r="H106" s="101">
        <f t="shared" si="102"/>
        <v>0</v>
      </c>
      <c r="I106" s="101">
        <f t="shared" si="102"/>
        <v>0</v>
      </c>
    </row>
    <row r="107" spans="1:9" ht="14.1" x14ac:dyDescent="0.5">
      <c r="A107" s="62" t="s">
        <v>248</v>
      </c>
      <c r="B107" s="101" t="e">
        <f>B102+B106</f>
        <v>#VALUE!</v>
      </c>
      <c r="C107" s="101">
        <f t="shared" ref="C107:E107" si="103">C102+C106</f>
        <v>7755000</v>
      </c>
      <c r="D107" s="101">
        <f t="shared" si="103"/>
        <v>6127566.6719999965</v>
      </c>
      <c r="E107" s="101">
        <f t="shared" si="103"/>
        <v>7865963.071200002</v>
      </c>
      <c r="F107" s="101">
        <f>F102+F106</f>
        <v>8637162.2354160007</v>
      </c>
      <c r="G107" s="101">
        <f t="shared" ref="G107:I107" si="104">G102+G106</f>
        <v>8882033.2042908035</v>
      </c>
      <c r="H107" s="101">
        <f t="shared" si="104"/>
        <v>10044298.805206347</v>
      </c>
      <c r="I107" s="101">
        <f t="shared" si="104"/>
        <v>10235990.531430947</v>
      </c>
    </row>
    <row r="109" spans="1:9" x14ac:dyDescent="0.4">
      <c r="A109" s="38" t="s">
        <v>249</v>
      </c>
      <c r="B109" s="34">
        <v>2019</v>
      </c>
      <c r="C109" s="34">
        <v>2020</v>
      </c>
      <c r="D109" s="34">
        <v>2021</v>
      </c>
      <c r="E109" s="34">
        <v>2022</v>
      </c>
      <c r="F109" s="34">
        <v>2023</v>
      </c>
      <c r="G109" s="34">
        <v>2024</v>
      </c>
      <c r="H109" s="34">
        <v>2025</v>
      </c>
      <c r="I109" s="34">
        <v>2026</v>
      </c>
    </row>
    <row r="110" spans="1:9" x14ac:dyDescent="0.4">
      <c r="A110" s="38"/>
      <c r="D110">
        <v>0</v>
      </c>
      <c r="E110">
        <v>1</v>
      </c>
      <c r="F110">
        <v>2</v>
      </c>
      <c r="G110">
        <v>3</v>
      </c>
      <c r="H110">
        <v>4</v>
      </c>
      <c r="I110">
        <v>5</v>
      </c>
    </row>
    <row r="112" spans="1:9" x14ac:dyDescent="0.4">
      <c r="A112" s="50" t="s">
        <v>250</v>
      </c>
      <c r="B112" s="101">
        <f>B46+B56-B51</f>
        <v>2837000</v>
      </c>
      <c r="C112" s="101">
        <f>C46+C56-C51</f>
        <v>6365000</v>
      </c>
      <c r="D112" s="101">
        <f>D46+D56-D51</f>
        <v>6370379.4719999973</v>
      </c>
      <c r="E112" s="101">
        <f>E46+E56-E51</f>
        <v>7000144.3511999995</v>
      </c>
      <c r="F112" s="101">
        <f>F46+F56-F51</f>
        <v>7970481.8210160006</v>
      </c>
      <c r="G112" s="101">
        <f t="shared" ref="G112:I112" si="105">G46+G56-G51</f>
        <v>8372497.8875708021</v>
      </c>
      <c r="H112" s="101">
        <f t="shared" si="105"/>
        <v>9402283.5661391467</v>
      </c>
      <c r="I112" s="101">
        <f t="shared" si="105"/>
        <v>9782298.1758234594</v>
      </c>
    </row>
    <row r="113" spans="1:10" x14ac:dyDescent="0.4">
      <c r="A113" s="50" t="s">
        <v>251</v>
      </c>
      <c r="B113" s="101" t="e">
        <f t="shared" ref="B113:G113" si="106">B65-A65</f>
        <v>#VALUE!</v>
      </c>
      <c r="C113" s="101">
        <f t="shared" si="106"/>
        <v>400000</v>
      </c>
      <c r="D113" s="101">
        <f t="shared" si="106"/>
        <v>521228.80000000075</v>
      </c>
      <c r="E113" s="101">
        <f t="shared" si="106"/>
        <v>1058222.8800000008</v>
      </c>
      <c r="F113" s="101">
        <f t="shared" si="106"/>
        <v>814831.61760000139</v>
      </c>
      <c r="G113" s="101">
        <f t="shared" si="106"/>
        <v>622764.16488000005</v>
      </c>
      <c r="H113" s="101">
        <f t="shared" ref="H113" si="107">H65-G65</f>
        <v>784682.84774880111</v>
      </c>
      <c r="I113" s="101">
        <f>I65-H65</f>
        <v>554509.21240915358</v>
      </c>
    </row>
    <row r="114" spans="1:10" x14ac:dyDescent="0.4">
      <c r="A114" s="50" t="s">
        <v>252</v>
      </c>
      <c r="B114" s="101" t="e">
        <f t="shared" ref="B114:I114" si="108">(B64-B74)-(A64-A74)</f>
        <v>#VALUE!</v>
      </c>
      <c r="C114" s="101">
        <f t="shared" si="108"/>
        <v>4345000</v>
      </c>
      <c r="D114" s="101">
        <f t="shared" si="108"/>
        <v>1905384.8000000007</v>
      </c>
      <c r="E114" s="101">
        <f t="shared" si="108"/>
        <v>1779738.4800000004</v>
      </c>
      <c r="F114" s="101">
        <f t="shared" si="108"/>
        <v>2502697.1112000011</v>
      </c>
      <c r="G114" s="101">
        <f t="shared" si="108"/>
        <v>1103991.0195600018</v>
      </c>
      <c r="H114" s="101">
        <f t="shared" si="108"/>
        <v>1391028.6846456043</v>
      </c>
      <c r="I114" s="101">
        <f t="shared" si="108"/>
        <v>982993.60381621867</v>
      </c>
    </row>
    <row r="115" spans="1:10" x14ac:dyDescent="0.4">
      <c r="B115" s="101"/>
      <c r="C115" s="101"/>
      <c r="D115" s="101"/>
      <c r="E115" s="101"/>
      <c r="F115" s="101"/>
      <c r="G115" s="101"/>
      <c r="H115" s="101"/>
      <c r="I115" s="101"/>
    </row>
    <row r="116" spans="1:10" x14ac:dyDescent="0.4">
      <c r="A116" s="71" t="s">
        <v>253</v>
      </c>
      <c r="B116" s="103" t="e">
        <f>B112-B113-B114</f>
        <v>#VALUE!</v>
      </c>
      <c r="C116" s="103">
        <f>C112-C113-C114</f>
        <v>1620000</v>
      </c>
      <c r="D116" s="103">
        <f>D112-D113-D114</f>
        <v>3943765.8719999958</v>
      </c>
      <c r="E116" s="103">
        <f>E112-E113-E114</f>
        <v>4162182.9911999982</v>
      </c>
      <c r="F116" s="103">
        <f>F112-F113-F114</f>
        <v>4652953.0922159981</v>
      </c>
      <c r="G116" s="103">
        <f t="shared" ref="G116:I116" si="109">G112-G113-G114</f>
        <v>6645742.7031308003</v>
      </c>
      <c r="H116" s="103">
        <f t="shared" si="109"/>
        <v>7226572.0337447412</v>
      </c>
      <c r="I116" s="103">
        <f t="shared" si="109"/>
        <v>8244795.3595980871</v>
      </c>
    </row>
    <row r="117" spans="1:10" x14ac:dyDescent="0.4">
      <c r="B117" s="101"/>
      <c r="C117" s="101"/>
      <c r="D117" s="101"/>
      <c r="E117" s="101"/>
      <c r="F117" s="101"/>
      <c r="G117" s="101"/>
      <c r="H117" s="101"/>
      <c r="I117" s="101">
        <f>I116*(1+D12)/(D13-D12)</f>
        <v>327798246.5191837</v>
      </c>
      <c r="J117" s="36" t="s">
        <v>325</v>
      </c>
    </row>
    <row r="118" spans="1:10" x14ac:dyDescent="0.4">
      <c r="A118" s="38"/>
      <c r="B118" s="101"/>
      <c r="C118" s="101"/>
      <c r="D118" s="101"/>
      <c r="E118" s="101"/>
      <c r="F118" s="101"/>
      <c r="G118" s="101"/>
      <c r="H118" s="101"/>
      <c r="I118" s="101">
        <f>SUM(I116:I117)</f>
        <v>336043041.8787818</v>
      </c>
    </row>
    <row r="119" spans="1:10" ht="12.6" thickBot="1" x14ac:dyDescent="0.45">
      <c r="A119" s="38"/>
      <c r="B119" s="144"/>
    </row>
    <row r="120" spans="1:10" ht="14.7" thickTop="1" thickBot="1" x14ac:dyDescent="0.55000000000000004">
      <c r="A120" s="145" t="s">
        <v>254</v>
      </c>
      <c r="B120" s="146">
        <f>SUM(D120:I120)</f>
        <v>279674250.01571012</v>
      </c>
      <c r="D120" s="101">
        <f>D116/(1+D11)^D110</f>
        <v>3943765.8719999958</v>
      </c>
      <c r="E120" s="101">
        <f t="shared" ref="E120:H120" si="110">E116/(1+E11)^E110</f>
        <v>3974619.9133454105</v>
      </c>
      <c r="F120" s="101">
        <f t="shared" si="110"/>
        <v>4227021.5386053026</v>
      </c>
      <c r="G120" s="101">
        <f>G116/(1+G11)^G110</f>
        <v>5681061.7881919742</v>
      </c>
      <c r="H120" s="101">
        <f t="shared" si="110"/>
        <v>5831621.8692169627</v>
      </c>
      <c r="I120" s="101">
        <f>I118/(1+I11)^I110</f>
        <v>256016159.03435048</v>
      </c>
    </row>
    <row r="121" spans="1:10" ht="12.6" thickTop="1" x14ac:dyDescent="0.4"/>
    <row r="122" spans="1:10" x14ac:dyDescent="0.4">
      <c r="A122" s="38" t="s">
        <v>255</v>
      </c>
      <c r="B122" s="142">
        <f>B120/D35</f>
        <v>176.67356286526223</v>
      </c>
      <c r="D122" s="114"/>
    </row>
    <row r="124" spans="1:10" x14ac:dyDescent="0.4">
      <c r="A124" t="s">
        <v>256</v>
      </c>
      <c r="B124" s="101">
        <f>D76-D73-D60</f>
        <v>9526875.1999999993</v>
      </c>
      <c r="E124" s="143"/>
    </row>
    <row r="126" spans="1:10" x14ac:dyDescent="0.4">
      <c r="A126" s="38" t="s">
        <v>257</v>
      </c>
      <c r="B126" s="102">
        <f>B120-B124</f>
        <v>270147374.81571013</v>
      </c>
    </row>
    <row r="127" spans="1:10" x14ac:dyDescent="0.4">
      <c r="B127" s="101"/>
    </row>
    <row r="128" spans="1:10" ht="15" x14ac:dyDescent="0.5">
      <c r="A128" s="38" t="s">
        <v>258</v>
      </c>
      <c r="B128" s="147">
        <f>B126/D35</f>
        <v>170.65532205667097</v>
      </c>
    </row>
    <row r="130" spans="1:9" x14ac:dyDescent="0.4">
      <c r="A130" s="38" t="s">
        <v>259</v>
      </c>
    </row>
    <row r="132" spans="1:9" x14ac:dyDescent="0.4">
      <c r="A132" s="50" t="s">
        <v>260</v>
      </c>
      <c r="B132" s="101">
        <f>B75*B7</f>
        <v>0</v>
      </c>
      <c r="C132" s="101">
        <f>C75*C7</f>
        <v>0</v>
      </c>
      <c r="D132" s="101">
        <f>C133*D7</f>
        <v>336578</v>
      </c>
      <c r="E132" s="101">
        <f t="shared" ref="E132" si="111">D133*E7</f>
        <v>336578</v>
      </c>
      <c r="F132" s="101">
        <f t="shared" ref="F132" si="112">E133*F7</f>
        <v>336578</v>
      </c>
      <c r="G132" s="101">
        <f t="shared" ref="G132" si="113">F133*G7</f>
        <v>336578</v>
      </c>
      <c r="H132" s="101">
        <f t="shared" ref="H132" si="114">G133*H7</f>
        <v>336578</v>
      </c>
      <c r="I132" s="101">
        <f t="shared" ref="I132" si="115">H133*I7</f>
        <v>336578</v>
      </c>
    </row>
    <row r="133" spans="1:9" x14ac:dyDescent="0.4">
      <c r="A133" s="50" t="s">
        <v>261</v>
      </c>
      <c r="B133" s="101">
        <f>B75</f>
        <v>15003000</v>
      </c>
      <c r="C133" s="101">
        <f>C75</f>
        <v>15299000</v>
      </c>
      <c r="D133" s="101">
        <f>C133+D104</f>
        <v>15299000</v>
      </c>
      <c r="E133" s="101">
        <f>D133+E104</f>
        <v>15299000</v>
      </c>
      <c r="F133" s="101">
        <f t="shared" ref="F133:I133" si="116">E133+F104</f>
        <v>15299000</v>
      </c>
      <c r="G133" s="101">
        <f t="shared" si="116"/>
        <v>15299000</v>
      </c>
      <c r="H133" s="101">
        <f t="shared" si="116"/>
        <v>15299000</v>
      </c>
      <c r="I133" s="101">
        <f t="shared" si="116"/>
        <v>15299000</v>
      </c>
    </row>
    <row r="134" spans="1:9" x14ac:dyDescent="0.4">
      <c r="A134" s="50" t="s">
        <v>262</v>
      </c>
      <c r="B134" s="101">
        <f>B74+B75</f>
        <v>23287000</v>
      </c>
      <c r="C134" s="101">
        <f>C74+C75</f>
        <v>24973000</v>
      </c>
      <c r="D134" s="101">
        <f t="shared" ref="D134:E134" si="117">D74+D75</f>
        <v>24730187.199999999</v>
      </c>
      <c r="E134" s="101">
        <f t="shared" si="117"/>
        <v>25596005.920000002</v>
      </c>
      <c r="F134" s="101">
        <f t="shared" ref="F134:I134" si="118">F74+F75</f>
        <v>26262686.334400002</v>
      </c>
      <c r="G134" s="101">
        <f t="shared" si="118"/>
        <v>26772220.651120003</v>
      </c>
      <c r="H134" s="101">
        <f t="shared" si="118"/>
        <v>27414233.890187204</v>
      </c>
      <c r="I134" s="101">
        <f t="shared" si="118"/>
        <v>27867923.245794691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AB11-8D99-4BAC-BF1E-D796DA1614AA}">
  <dimension ref="A2:W506"/>
  <sheetViews>
    <sheetView workbookViewId="0">
      <selection activeCell="R33" sqref="R33"/>
    </sheetView>
  </sheetViews>
  <sheetFormatPr defaultRowHeight="12.3" x14ac:dyDescent="0.4"/>
  <cols>
    <col min="1" max="1" width="30.44140625" bestFit="1" customWidth="1"/>
    <col min="2" max="2" width="16.83203125" bestFit="1" customWidth="1"/>
    <col min="3" max="3" width="14.38671875" bestFit="1" customWidth="1"/>
    <col min="4" max="4" width="15.27734375" bestFit="1" customWidth="1"/>
    <col min="5" max="8" width="14.21875" bestFit="1" customWidth="1"/>
    <col min="9" max="9" width="14.5" bestFit="1" customWidth="1"/>
    <col min="11" max="11" width="18.5546875" bestFit="1" customWidth="1"/>
    <col min="16" max="16" width="12.83203125" bestFit="1" customWidth="1"/>
  </cols>
  <sheetData>
    <row r="2" spans="1:23" x14ac:dyDescent="0.4">
      <c r="B2" s="34">
        <v>2019</v>
      </c>
      <c r="C2" s="34">
        <v>2020</v>
      </c>
      <c r="D2" s="34">
        <v>2021</v>
      </c>
      <c r="E2" s="34">
        <v>2022</v>
      </c>
      <c r="F2" s="34">
        <v>2023</v>
      </c>
      <c r="G2" s="34">
        <v>2024</v>
      </c>
      <c r="H2" s="34">
        <v>2025</v>
      </c>
      <c r="I2" s="34">
        <v>2026</v>
      </c>
    </row>
    <row r="3" spans="1:23" ht="15" x14ac:dyDescent="0.5">
      <c r="A3" s="38" t="s">
        <v>196</v>
      </c>
      <c r="K3" s="36" t="s">
        <v>313</v>
      </c>
      <c r="L3" s="37">
        <f>Ratios!O4</f>
        <v>7.2040098905442593E-2</v>
      </c>
      <c r="P3" s="34" t="s">
        <v>315</v>
      </c>
      <c r="Q3" s="113">
        <f>AVERAGE(N7:N506)</f>
        <v>158.8523085816673</v>
      </c>
    </row>
    <row r="4" spans="1:23" ht="13.2" customHeight="1" x14ac:dyDescent="0.4">
      <c r="K4" s="36" t="s">
        <v>314</v>
      </c>
      <c r="L4">
        <f>Ratios!P4</f>
        <v>6.1274434075816869E-2</v>
      </c>
      <c r="P4" s="36" t="s">
        <v>314</v>
      </c>
      <c r="Q4">
        <f>_xlfn.STDEV.S(N7:N506)</f>
        <v>55.79361192338245</v>
      </c>
    </row>
    <row r="5" spans="1:23" x14ac:dyDescent="0.4">
      <c r="A5" s="64" t="s">
        <v>197</v>
      </c>
      <c r="D5" s="74">
        <v>0.02</v>
      </c>
      <c r="E5" s="74">
        <v>0.02</v>
      </c>
      <c r="F5" s="74">
        <v>0.02</v>
      </c>
      <c r="G5" s="74">
        <v>2.2499999999999999E-2</v>
      </c>
      <c r="H5" s="74">
        <v>2.2499999999999999E-2</v>
      </c>
      <c r="I5" s="74">
        <v>2.2499999999999999E-2</v>
      </c>
    </row>
    <row r="6" spans="1:23" x14ac:dyDescent="0.4">
      <c r="A6" s="64" t="s">
        <v>198</v>
      </c>
      <c r="D6" s="94">
        <v>5.5E-2</v>
      </c>
      <c r="E6" s="94">
        <v>5.5E-2</v>
      </c>
      <c r="F6" s="94">
        <v>5.5E-2</v>
      </c>
      <c r="G6" s="94">
        <v>0.06</v>
      </c>
      <c r="H6" s="94">
        <v>0.06</v>
      </c>
      <c r="I6" s="94">
        <v>0.06</v>
      </c>
      <c r="N6" s="44">
        <f ca="1">B126</f>
        <v>173.47327950459933</v>
      </c>
    </row>
    <row r="7" spans="1:23" x14ac:dyDescent="0.4">
      <c r="A7" s="64" t="s">
        <v>199</v>
      </c>
      <c r="D7" s="94">
        <v>2.1999999999999999E-2</v>
      </c>
      <c r="E7" s="94">
        <v>2.1999999999999999E-2</v>
      </c>
      <c r="F7" s="94">
        <v>2.1999999999999999E-2</v>
      </c>
      <c r="G7" s="94">
        <v>2.1999999999999999E-2</v>
      </c>
      <c r="H7" s="94">
        <v>2.1999999999999999E-2</v>
      </c>
      <c r="I7" s="94">
        <v>2.1999999999999999E-2</v>
      </c>
      <c r="M7" cm="1">
        <f t="array" ref="M7:M506">_xlfn.SEQUENCE(500)</f>
        <v>1</v>
      </c>
      <c r="N7">
        <f t="dataTable" ref="N7:N506" dt2D="0" dtr="0" r1="Q6" ca="1"/>
        <v>105.37509183395156</v>
      </c>
    </row>
    <row r="8" spans="1:23" s="72" customFormat="1" ht="15" x14ac:dyDescent="0.5">
      <c r="A8" s="65" t="s">
        <v>200</v>
      </c>
      <c r="D8" s="73">
        <f ca="1">_xlfn.NORM.INV(RAND(),$L$3,$L$4)</f>
        <v>0.13823177458149888</v>
      </c>
      <c r="E8" s="73">
        <f t="shared" ref="E8:I8" ca="1" si="0">_xlfn.NORM.INV(RAND(),$L$3,$L$4)</f>
        <v>0.1027345994144224</v>
      </c>
      <c r="F8" s="73">
        <f t="shared" ca="1" si="0"/>
        <v>0.18921442724017959</v>
      </c>
      <c r="G8" s="73">
        <f t="shared" ca="1" si="0"/>
        <v>-9.062150184516389E-2</v>
      </c>
      <c r="H8" s="73">
        <f t="shared" ca="1" si="0"/>
        <v>4.9851670631515514E-2</v>
      </c>
      <c r="I8" s="73">
        <f t="shared" ca="1" si="0"/>
        <v>3.8062116792790798E-2</v>
      </c>
      <c r="K8" s="109"/>
      <c r="L8" s="109"/>
      <c r="M8" s="109">
        <v>2</v>
      </c>
      <c r="N8" s="109">
        <v>415.01193110258009</v>
      </c>
      <c r="O8" s="109"/>
      <c r="P8" s="109"/>
      <c r="Q8" s="109"/>
      <c r="R8" s="109"/>
      <c r="S8" s="109"/>
      <c r="T8" s="109"/>
      <c r="U8" s="109"/>
      <c r="V8" s="109"/>
      <c r="W8" s="109"/>
    </row>
    <row r="9" spans="1:23" x14ac:dyDescent="0.4">
      <c r="A9" s="50" t="s">
        <v>201</v>
      </c>
      <c r="D9" s="37">
        <f>D6*D32+D5</f>
        <v>7.1974999999999997E-2</v>
      </c>
      <c r="E9" s="37">
        <f t="shared" ref="E9:H9" si="1">E6*E32+E5</f>
        <v>7.1974999999999997E-2</v>
      </c>
      <c r="F9" s="37">
        <f t="shared" si="1"/>
        <v>7.1974999999999997E-2</v>
      </c>
      <c r="G9" s="37">
        <f t="shared" si="1"/>
        <v>7.9199999999999993E-2</v>
      </c>
      <c r="H9" s="37">
        <f t="shared" si="1"/>
        <v>7.9199999999999993E-2</v>
      </c>
      <c r="I9" s="37">
        <f>I6*I32+I5</f>
        <v>7.9199999999999993E-2</v>
      </c>
      <c r="K9" s="109"/>
      <c r="L9" s="109"/>
      <c r="M9" s="109">
        <v>3</v>
      </c>
      <c r="N9" s="109">
        <v>223.69984807389952</v>
      </c>
      <c r="O9" s="109"/>
      <c r="P9" s="109"/>
      <c r="Q9" s="109"/>
      <c r="R9" s="109"/>
      <c r="S9" s="109"/>
      <c r="T9" s="109"/>
      <c r="U9" s="109"/>
      <c r="V9" s="109"/>
      <c r="W9" s="109"/>
    </row>
    <row r="10" spans="1:23" x14ac:dyDescent="0.4">
      <c r="A10" s="66" t="s">
        <v>202</v>
      </c>
      <c r="D10" s="35">
        <f ca="1">D73/(D73+D76)</f>
        <v>0.4818600736130223</v>
      </c>
      <c r="E10" s="35">
        <f t="shared" ref="E10:I10" ca="1" si="2">E73/(E73+E76)</f>
        <v>0.43527454051942088</v>
      </c>
      <c r="F10" s="35">
        <f t="shared" ca="1" si="2"/>
        <v>0.35558615590355225</v>
      </c>
      <c r="G10" s="35">
        <f t="shared" ca="1" si="2"/>
        <v>0.41349969276490317</v>
      </c>
      <c r="H10" s="35">
        <f t="shared" ca="1" si="2"/>
        <v>0.39502009085966777</v>
      </c>
      <c r="I10" s="35">
        <f t="shared" ca="1" si="2"/>
        <v>0.38230285305505313</v>
      </c>
      <c r="K10" s="109"/>
      <c r="L10" s="109"/>
      <c r="M10" s="109">
        <v>4</v>
      </c>
      <c r="N10" s="109">
        <v>227.57526744449771</v>
      </c>
      <c r="O10" s="109"/>
      <c r="P10" s="109"/>
      <c r="Q10" s="109"/>
      <c r="R10" s="109"/>
      <c r="S10" s="109"/>
      <c r="T10" s="109"/>
      <c r="U10" s="109"/>
      <c r="V10" s="109"/>
      <c r="W10" s="109"/>
    </row>
    <row r="11" spans="1:23" x14ac:dyDescent="0.4">
      <c r="A11" s="67" t="s">
        <v>203</v>
      </c>
      <c r="D11" s="37">
        <f ca="1">(1-D10)*D9+D10*D7*(1-D25)</f>
        <v>4.6197895362071369E-2</v>
      </c>
      <c r="E11" s="37">
        <f t="shared" ref="E11:H11" ca="1" si="3">(1-E10)*E9+E10*E7*(1-E25)</f>
        <v>4.8689988454913576E-2</v>
      </c>
      <c r="F11" s="37">
        <f t="shared" ca="1" si="3"/>
        <v>5.2952918589939474E-2</v>
      </c>
      <c r="G11" s="37">
        <f t="shared" ca="1" si="3"/>
        <v>5.409229865531507E-2</v>
      </c>
      <c r="H11" s="37">
        <f t="shared" ca="1" si="3"/>
        <v>5.5214380083000975E-2</v>
      </c>
      <c r="I11" s="37">
        <f ca="1">(1-I10)*I9+I10*I7*(1-I25)</f>
        <v>5.5986570762497162E-2</v>
      </c>
      <c r="K11" s="109"/>
      <c r="L11" s="109"/>
      <c r="M11" s="109">
        <v>5</v>
      </c>
      <c r="N11" s="109">
        <v>184.31319932059614</v>
      </c>
      <c r="O11" s="109"/>
      <c r="P11" s="109"/>
      <c r="Q11" s="109"/>
      <c r="R11" s="109"/>
      <c r="S11" s="109"/>
      <c r="T11" s="109"/>
      <c r="U11" s="109"/>
      <c r="V11" s="109"/>
      <c r="W11" s="109"/>
    </row>
    <row r="12" spans="1:23" x14ac:dyDescent="0.4">
      <c r="A12" s="64" t="s">
        <v>204</v>
      </c>
      <c r="D12" s="95">
        <v>0.03</v>
      </c>
      <c r="K12" s="109"/>
      <c r="L12" s="109"/>
      <c r="M12" s="109">
        <v>6</v>
      </c>
      <c r="N12" s="109">
        <v>135.01389066801775</v>
      </c>
      <c r="O12" s="109"/>
      <c r="P12" s="109"/>
      <c r="Q12" s="109"/>
      <c r="R12" s="109"/>
      <c r="S12" s="109"/>
      <c r="T12" s="109"/>
      <c r="U12" s="109"/>
      <c r="V12" s="109"/>
      <c r="W12" s="109"/>
    </row>
    <row r="13" spans="1:23" x14ac:dyDescent="0.4">
      <c r="A13" s="64" t="s">
        <v>205</v>
      </c>
      <c r="D13" s="37">
        <f ca="1">I11</f>
        <v>5.5986570762497162E-2</v>
      </c>
      <c r="K13" s="109"/>
      <c r="L13" s="109"/>
      <c r="M13" s="109">
        <v>7</v>
      </c>
      <c r="N13" s="109">
        <v>136.58299441298283</v>
      </c>
      <c r="O13" s="109"/>
      <c r="P13" s="109"/>
      <c r="Q13" s="109"/>
      <c r="R13" s="109"/>
      <c r="S13" s="109"/>
      <c r="T13" s="109"/>
      <c r="U13" s="109"/>
      <c r="V13" s="109"/>
      <c r="W13" s="109"/>
    </row>
    <row r="14" spans="1:23" x14ac:dyDescent="0.4">
      <c r="C14" s="92"/>
      <c r="K14" s="109"/>
      <c r="L14" s="109"/>
      <c r="M14" s="109">
        <v>8</v>
      </c>
      <c r="N14" s="109">
        <v>175.09825673117791</v>
      </c>
      <c r="O14" s="109"/>
      <c r="P14" s="109"/>
      <c r="Q14" s="109"/>
      <c r="R14" s="109"/>
      <c r="S14" s="109"/>
      <c r="T14" s="109"/>
      <c r="U14" s="109"/>
      <c r="V14" s="109"/>
      <c r="W14" s="109"/>
    </row>
    <row r="15" spans="1:23" x14ac:dyDescent="0.4">
      <c r="A15" s="38" t="s">
        <v>206</v>
      </c>
      <c r="C15" s="75"/>
      <c r="K15" s="109"/>
      <c r="L15" s="109"/>
      <c r="M15" s="109">
        <v>9</v>
      </c>
      <c r="N15" s="109">
        <v>82.231519634775552</v>
      </c>
      <c r="O15" s="109"/>
      <c r="P15" s="109"/>
      <c r="Q15" s="109"/>
      <c r="R15" s="109"/>
      <c r="S15" s="109"/>
      <c r="T15" s="109"/>
      <c r="U15" s="109"/>
      <c r="V15" s="109"/>
      <c r="W15" s="109"/>
    </row>
    <row r="16" spans="1:23" x14ac:dyDescent="0.4">
      <c r="K16" s="109"/>
      <c r="L16" s="109"/>
      <c r="M16" s="109">
        <v>10</v>
      </c>
      <c r="N16" s="109">
        <v>141.38664118301796</v>
      </c>
      <c r="O16" s="109"/>
      <c r="P16" s="109"/>
      <c r="Q16" s="109"/>
      <c r="R16" s="109"/>
      <c r="S16" s="109"/>
      <c r="T16" s="109"/>
      <c r="U16" s="109"/>
      <c r="V16" s="109"/>
      <c r="W16" s="109"/>
    </row>
    <row r="17" spans="1:23" x14ac:dyDescent="0.4">
      <c r="A17" s="64" t="s">
        <v>207</v>
      </c>
      <c r="B17" s="64"/>
      <c r="C17" s="64"/>
      <c r="D17" s="83">
        <v>1</v>
      </c>
      <c r="E17" s="75">
        <v>1</v>
      </c>
      <c r="F17" s="75">
        <v>1</v>
      </c>
      <c r="G17" s="75">
        <v>1</v>
      </c>
      <c r="H17" s="75">
        <v>1</v>
      </c>
      <c r="I17" s="75">
        <v>1</v>
      </c>
      <c r="K17" s="109"/>
      <c r="L17" s="109"/>
      <c r="M17" s="109">
        <v>11</v>
      </c>
      <c r="N17" s="109">
        <v>125.55672760129468</v>
      </c>
      <c r="O17" s="109"/>
      <c r="P17" s="109"/>
      <c r="Q17" s="109"/>
      <c r="R17" s="109"/>
      <c r="S17" s="109"/>
      <c r="T17" s="109"/>
      <c r="U17" s="109"/>
      <c r="V17" s="109"/>
      <c r="W17" s="109"/>
    </row>
    <row r="18" spans="1:23" x14ac:dyDescent="0.4">
      <c r="A18" s="64" t="s">
        <v>208</v>
      </c>
      <c r="B18" s="75">
        <v>0</v>
      </c>
      <c r="C18" s="75">
        <v>0</v>
      </c>
      <c r="D18" s="75">
        <v>0</v>
      </c>
      <c r="E18" s="75">
        <v>0</v>
      </c>
      <c r="F18" s="75">
        <v>0</v>
      </c>
      <c r="G18" s="75">
        <v>0</v>
      </c>
      <c r="H18" s="75">
        <v>0</v>
      </c>
      <c r="I18" s="75">
        <v>0</v>
      </c>
      <c r="K18" s="109"/>
      <c r="L18" s="109"/>
      <c r="M18" s="109">
        <v>12</v>
      </c>
      <c r="N18" s="109">
        <v>164.92173871355098</v>
      </c>
      <c r="O18" s="109"/>
      <c r="P18" s="109"/>
      <c r="Q18" s="109"/>
      <c r="R18" s="109"/>
      <c r="S18" s="109"/>
      <c r="T18" s="109"/>
      <c r="U18" s="109"/>
      <c r="V18" s="109"/>
      <c r="W18" s="109"/>
    </row>
    <row r="19" spans="1:23" x14ac:dyDescent="0.4">
      <c r="K19" s="109"/>
      <c r="L19" s="109"/>
      <c r="M19" s="109">
        <v>13</v>
      </c>
      <c r="N19" s="109">
        <v>152.17979497823015</v>
      </c>
      <c r="O19" s="109"/>
      <c r="P19" s="109"/>
      <c r="Q19" s="109"/>
      <c r="R19" s="109"/>
      <c r="S19" s="109"/>
      <c r="T19" s="109"/>
      <c r="U19" s="109"/>
      <c r="V19" s="109"/>
      <c r="W19" s="109"/>
    </row>
    <row r="20" spans="1:23" x14ac:dyDescent="0.4">
      <c r="A20" s="38" t="s">
        <v>209</v>
      </c>
      <c r="K20" s="109"/>
      <c r="L20" s="109"/>
      <c r="M20" s="109">
        <v>14</v>
      </c>
      <c r="N20" s="109">
        <v>155.9239977370051</v>
      </c>
      <c r="O20" s="109"/>
      <c r="P20" s="109"/>
      <c r="Q20" s="109"/>
      <c r="R20" s="109"/>
      <c r="S20" s="109"/>
      <c r="T20" s="109"/>
      <c r="U20" s="109"/>
      <c r="V20" s="109"/>
      <c r="W20" s="109"/>
    </row>
    <row r="21" spans="1:23" x14ac:dyDescent="0.4">
      <c r="K21" s="109"/>
      <c r="L21" s="109"/>
      <c r="M21" s="109">
        <v>15</v>
      </c>
      <c r="N21" s="109">
        <v>144.54934334569754</v>
      </c>
      <c r="O21" s="109"/>
      <c r="P21" s="109"/>
      <c r="Q21" s="109"/>
      <c r="R21" s="109"/>
      <c r="S21" s="109"/>
      <c r="T21" s="109"/>
      <c r="U21" s="109"/>
      <c r="V21" s="109"/>
      <c r="W21" s="109"/>
    </row>
    <row r="22" spans="1:23" x14ac:dyDescent="0.4">
      <c r="A22" s="64" t="s">
        <v>143</v>
      </c>
      <c r="D22" s="83">
        <v>0.55000000000000004</v>
      </c>
      <c r="E22" s="83">
        <v>0.55000000000000004</v>
      </c>
      <c r="F22" s="83">
        <v>0.54</v>
      </c>
      <c r="G22" s="83">
        <v>0.54</v>
      </c>
      <c r="H22" s="83">
        <v>0.53</v>
      </c>
      <c r="I22" s="83">
        <v>0.53</v>
      </c>
      <c r="K22" s="109"/>
      <c r="L22" s="109"/>
      <c r="M22" s="109">
        <v>16</v>
      </c>
      <c r="N22" s="109">
        <v>187.81623786464107</v>
      </c>
      <c r="O22" s="109"/>
      <c r="P22" s="109"/>
      <c r="Q22" s="109"/>
      <c r="R22" s="109"/>
      <c r="S22" s="109"/>
      <c r="T22" s="109"/>
      <c r="U22" s="109"/>
      <c r="V22" s="109"/>
      <c r="W22" s="109"/>
    </row>
    <row r="23" spans="1:23" x14ac:dyDescent="0.4">
      <c r="A23" s="64" t="s">
        <v>144</v>
      </c>
      <c r="D23" s="39">
        <v>0.3</v>
      </c>
      <c r="E23" s="39">
        <v>0.3</v>
      </c>
      <c r="F23" s="39">
        <v>0.3</v>
      </c>
      <c r="G23" s="39">
        <v>0.3</v>
      </c>
      <c r="H23" s="39">
        <v>0.3</v>
      </c>
      <c r="I23" s="39">
        <v>0.3</v>
      </c>
      <c r="K23" s="109"/>
      <c r="L23" s="109"/>
      <c r="M23" s="109">
        <v>17</v>
      </c>
      <c r="N23" s="109">
        <v>221.83018250618289</v>
      </c>
      <c r="O23" s="109"/>
      <c r="P23" s="109"/>
      <c r="Q23" s="109"/>
      <c r="R23" s="109"/>
      <c r="S23" s="109"/>
      <c r="T23" s="109"/>
      <c r="U23" s="109"/>
      <c r="V23" s="109"/>
      <c r="W23" s="109"/>
    </row>
    <row r="24" spans="1:23" x14ac:dyDescent="0.4">
      <c r="A24" s="64" t="s">
        <v>210</v>
      </c>
      <c r="D24" s="37">
        <v>0.03</v>
      </c>
      <c r="E24" s="37">
        <v>0.03</v>
      </c>
      <c r="F24" s="37">
        <v>0.03</v>
      </c>
      <c r="G24" s="37">
        <v>0.03</v>
      </c>
      <c r="H24" s="37">
        <v>0.03</v>
      </c>
      <c r="I24" s="37">
        <v>0.03</v>
      </c>
      <c r="K24" s="109"/>
      <c r="L24" s="109"/>
      <c r="M24" s="109">
        <v>18</v>
      </c>
      <c r="N24" s="109">
        <v>169.75686324732442</v>
      </c>
      <c r="O24" s="109"/>
      <c r="P24" s="109"/>
      <c r="Q24" s="109"/>
      <c r="R24" s="109"/>
      <c r="S24" s="109"/>
      <c r="T24" s="109"/>
      <c r="U24" s="109"/>
      <c r="V24" s="109"/>
      <c r="W24" s="109"/>
    </row>
    <row r="25" spans="1:23" x14ac:dyDescent="0.4">
      <c r="A25" s="64" t="s">
        <v>171</v>
      </c>
      <c r="D25" s="39">
        <v>0.16</v>
      </c>
      <c r="E25" s="39">
        <v>0.16</v>
      </c>
      <c r="F25" s="39">
        <v>0.16</v>
      </c>
      <c r="G25" s="39">
        <v>0.16</v>
      </c>
      <c r="H25" s="39">
        <v>0.16</v>
      </c>
      <c r="I25" s="39">
        <v>0.16</v>
      </c>
      <c r="K25" s="109"/>
      <c r="L25" s="109"/>
      <c r="M25" s="109">
        <v>19</v>
      </c>
      <c r="N25" s="109">
        <v>56.187091458406869</v>
      </c>
      <c r="O25" s="109"/>
      <c r="P25" s="109"/>
      <c r="Q25" s="109"/>
      <c r="R25" s="109"/>
      <c r="S25" s="109"/>
      <c r="T25" s="109"/>
      <c r="U25" s="109"/>
      <c r="V25" s="109"/>
      <c r="W25" s="109"/>
    </row>
    <row r="26" spans="1:23" x14ac:dyDescent="0.4">
      <c r="A26" s="64" t="s">
        <v>211</v>
      </c>
      <c r="B26" s="37">
        <v>0.223</v>
      </c>
      <c r="C26" s="37">
        <v>0.222</v>
      </c>
      <c r="D26" s="39">
        <v>0.3</v>
      </c>
      <c r="E26" s="39">
        <v>0.3</v>
      </c>
      <c r="F26" s="39">
        <v>0.3</v>
      </c>
      <c r="G26" s="39">
        <v>0.3</v>
      </c>
      <c r="H26" s="39">
        <v>0.3</v>
      </c>
      <c r="I26" s="39">
        <v>0.3</v>
      </c>
      <c r="K26" s="109"/>
      <c r="L26" s="109"/>
      <c r="M26" s="109">
        <v>20</v>
      </c>
      <c r="N26" s="109">
        <v>288.41084868875424</v>
      </c>
      <c r="O26" s="109"/>
      <c r="P26" s="109"/>
      <c r="Q26" s="109"/>
      <c r="R26" s="109"/>
      <c r="S26" s="109"/>
      <c r="T26" s="109"/>
      <c r="U26" s="109"/>
      <c r="V26" s="109"/>
      <c r="W26" s="109"/>
    </row>
    <row r="27" spans="1:23" x14ac:dyDescent="0.4">
      <c r="A27" s="64" t="s">
        <v>145</v>
      </c>
      <c r="D27" s="39">
        <v>0.1</v>
      </c>
      <c r="E27" s="39">
        <v>0.1</v>
      </c>
      <c r="F27" s="39">
        <v>0.12</v>
      </c>
      <c r="G27" s="39">
        <v>0.12</v>
      </c>
      <c r="H27" s="39">
        <v>0.12</v>
      </c>
      <c r="I27" s="39">
        <v>0.12</v>
      </c>
      <c r="K27" s="109"/>
      <c r="L27" s="109"/>
      <c r="M27" s="109">
        <v>21</v>
      </c>
      <c r="N27" s="109">
        <v>81.413500836882918</v>
      </c>
      <c r="O27" s="109"/>
      <c r="P27" s="109"/>
      <c r="Q27" s="109"/>
      <c r="R27" s="109"/>
      <c r="S27" s="109"/>
      <c r="T27" s="109"/>
      <c r="U27" s="109"/>
      <c r="V27" s="109"/>
      <c r="W27" s="109"/>
    </row>
    <row r="28" spans="1:23" x14ac:dyDescent="0.4">
      <c r="A28" s="64" t="s">
        <v>17</v>
      </c>
      <c r="D28" s="39">
        <v>0.15</v>
      </c>
      <c r="E28" s="39">
        <v>0.15</v>
      </c>
      <c r="F28" s="39">
        <v>0.15</v>
      </c>
      <c r="G28" s="39">
        <v>0.15</v>
      </c>
      <c r="H28" s="39">
        <v>0.15</v>
      </c>
      <c r="I28" s="39">
        <v>0.15</v>
      </c>
      <c r="K28" s="109"/>
      <c r="L28" s="109"/>
      <c r="M28" s="109">
        <v>22</v>
      </c>
      <c r="N28" s="109">
        <v>178.63718241078615</v>
      </c>
      <c r="O28" s="109"/>
      <c r="P28" s="109"/>
      <c r="Q28" s="109"/>
      <c r="R28" s="109"/>
      <c r="S28" s="109"/>
      <c r="T28" s="109"/>
      <c r="U28" s="109"/>
      <c r="V28" s="109"/>
      <c r="W28" s="109"/>
    </row>
    <row r="29" spans="1:23" x14ac:dyDescent="0.4">
      <c r="A29" s="64" t="s">
        <v>177</v>
      </c>
      <c r="D29" s="39">
        <v>0.13</v>
      </c>
      <c r="E29" s="39">
        <v>0.13</v>
      </c>
      <c r="F29" s="39">
        <v>0.12</v>
      </c>
      <c r="G29" s="39">
        <v>0.1</v>
      </c>
      <c r="H29" s="39">
        <v>0.1</v>
      </c>
      <c r="I29" s="39">
        <v>0.1</v>
      </c>
      <c r="K29" s="109"/>
      <c r="L29" s="109"/>
      <c r="M29" s="109">
        <v>23</v>
      </c>
      <c r="N29" s="109">
        <v>161.15230158919269</v>
      </c>
      <c r="O29" s="109"/>
      <c r="P29" s="109"/>
      <c r="Q29" s="109"/>
      <c r="R29" s="109"/>
      <c r="S29" s="109"/>
      <c r="T29" s="109"/>
      <c r="U29" s="109"/>
      <c r="V29" s="109"/>
      <c r="W29" s="109"/>
    </row>
    <row r="30" spans="1:23" x14ac:dyDescent="0.4">
      <c r="A30" s="64" t="s">
        <v>212</v>
      </c>
      <c r="D30" s="39">
        <v>0.22</v>
      </c>
      <c r="E30" s="39">
        <v>0.22</v>
      </c>
      <c r="F30" s="39">
        <v>0.22</v>
      </c>
      <c r="G30" s="39">
        <v>0.22</v>
      </c>
      <c r="H30" s="39">
        <v>0.22</v>
      </c>
      <c r="I30" s="39">
        <v>0.22</v>
      </c>
      <c r="K30" s="109"/>
      <c r="L30" s="109"/>
      <c r="M30" s="109">
        <v>24</v>
      </c>
      <c r="N30" s="109">
        <v>181.9598454587516</v>
      </c>
      <c r="O30" s="109"/>
      <c r="P30" s="109"/>
      <c r="Q30" s="109"/>
      <c r="R30" s="109"/>
      <c r="S30" s="109"/>
      <c r="T30" s="109"/>
      <c r="U30" s="109"/>
      <c r="V30" s="109"/>
      <c r="W30" s="109"/>
    </row>
    <row r="31" spans="1:23" s="93" customFormat="1" x14ac:dyDescent="0.4">
      <c r="A31" s="64" t="s">
        <v>213</v>
      </c>
      <c r="B31"/>
      <c r="C31"/>
      <c r="D31" s="39">
        <v>0.18</v>
      </c>
      <c r="E31" s="39">
        <v>0.18</v>
      </c>
      <c r="F31" s="39">
        <v>0.18</v>
      </c>
      <c r="G31" s="39">
        <v>0.18</v>
      </c>
      <c r="H31" s="39">
        <v>0.18</v>
      </c>
      <c r="I31" s="39">
        <v>0.18</v>
      </c>
      <c r="J31"/>
      <c r="K31" s="110"/>
      <c r="L31" s="110"/>
      <c r="M31" s="110">
        <v>25</v>
      </c>
      <c r="N31" s="110">
        <v>144.32153150633195</v>
      </c>
      <c r="O31" s="110"/>
      <c r="P31" s="110"/>
      <c r="Q31" s="110"/>
      <c r="R31" s="110"/>
      <c r="S31" s="110"/>
      <c r="T31" s="110"/>
      <c r="U31" s="110"/>
      <c r="V31" s="110"/>
      <c r="W31" s="110"/>
    </row>
    <row r="32" spans="1:23" x14ac:dyDescent="0.4">
      <c r="A32" s="93" t="s">
        <v>214</v>
      </c>
      <c r="B32" s="93"/>
      <c r="C32" s="93"/>
      <c r="D32" s="96">
        <v>0.94499999999999995</v>
      </c>
      <c r="E32" s="96">
        <v>0.94499999999999995</v>
      </c>
      <c r="F32" s="96">
        <v>0.94499999999999995</v>
      </c>
      <c r="G32" s="96">
        <v>0.94499999999999995</v>
      </c>
      <c r="H32" s="96">
        <v>0.94499999999999995</v>
      </c>
      <c r="I32" s="96">
        <v>0.94499999999999995</v>
      </c>
      <c r="K32" s="109"/>
      <c r="L32" s="109"/>
      <c r="M32" s="109">
        <v>26</v>
      </c>
      <c r="N32" s="109">
        <v>147.68358117389766</v>
      </c>
      <c r="O32" s="109"/>
      <c r="P32" s="109"/>
      <c r="Q32" s="109"/>
      <c r="R32" s="109"/>
      <c r="S32" s="109"/>
      <c r="T32" s="109"/>
      <c r="U32" s="109"/>
      <c r="V32" s="109"/>
      <c r="W32" s="109"/>
    </row>
    <row r="33" spans="1:23" ht="15" x14ac:dyDescent="0.5">
      <c r="A33" s="64" t="s">
        <v>215</v>
      </c>
      <c r="D33" s="100">
        <v>1583000</v>
      </c>
      <c r="K33" s="109"/>
      <c r="L33" s="109"/>
      <c r="M33" s="109">
        <v>27</v>
      </c>
      <c r="N33" s="109">
        <v>150.39284460523885</v>
      </c>
      <c r="O33" s="109"/>
      <c r="P33" s="109"/>
      <c r="Q33" s="109"/>
      <c r="R33" s="109"/>
      <c r="S33" s="109"/>
      <c r="T33" s="109"/>
      <c r="U33" s="109"/>
      <c r="V33" s="109"/>
      <c r="W33" s="109"/>
    </row>
    <row r="34" spans="1:23" x14ac:dyDescent="0.4">
      <c r="K34" s="109"/>
      <c r="L34" s="109"/>
      <c r="M34" s="109">
        <v>28</v>
      </c>
      <c r="N34" s="109">
        <v>199.37946426236189</v>
      </c>
      <c r="O34" s="109"/>
      <c r="P34" s="109"/>
      <c r="Q34" s="109"/>
      <c r="R34" s="109"/>
      <c r="S34" s="109"/>
      <c r="T34" s="109"/>
      <c r="U34" s="109"/>
      <c r="V34" s="109"/>
      <c r="W34" s="109"/>
    </row>
    <row r="35" spans="1:23" x14ac:dyDescent="0.4">
      <c r="A35" s="38" t="s">
        <v>216</v>
      </c>
      <c r="B35" s="34">
        <v>2019</v>
      </c>
      <c r="C35" s="34">
        <v>2020</v>
      </c>
      <c r="D35" s="34">
        <v>2021</v>
      </c>
      <c r="E35" s="34">
        <v>2022</v>
      </c>
      <c r="F35" s="34">
        <v>2023</v>
      </c>
      <c r="G35" s="34">
        <v>2024</v>
      </c>
      <c r="H35" s="34">
        <v>2025</v>
      </c>
      <c r="I35" s="34">
        <v>2026</v>
      </c>
      <c r="K35" s="109"/>
      <c r="L35" s="109"/>
      <c r="M35" s="109">
        <v>29</v>
      </c>
      <c r="N35" s="109">
        <v>254.98825142720835</v>
      </c>
      <c r="O35" s="109"/>
      <c r="P35" s="109"/>
      <c r="Q35" s="109"/>
      <c r="R35" s="109"/>
      <c r="S35" s="109"/>
      <c r="T35" s="109"/>
      <c r="U35" s="109"/>
      <c r="V35" s="109"/>
      <c r="W35" s="109"/>
    </row>
    <row r="36" spans="1:23" x14ac:dyDescent="0.4">
      <c r="K36" s="109"/>
      <c r="L36" s="109"/>
      <c r="M36" s="109">
        <v>30</v>
      </c>
      <c r="N36" s="109">
        <v>173.45665000747098</v>
      </c>
      <c r="O36" s="109"/>
      <c r="P36" s="109"/>
      <c r="Q36" s="109"/>
      <c r="R36" s="109"/>
      <c r="S36" s="109"/>
      <c r="T36" s="109"/>
      <c r="U36" s="109"/>
      <c r="V36" s="109"/>
      <c r="W36" s="109"/>
    </row>
    <row r="37" spans="1:23" x14ac:dyDescent="0.4">
      <c r="A37" s="7" t="s">
        <v>119</v>
      </c>
      <c r="K37" s="109"/>
      <c r="L37" s="109"/>
      <c r="M37" s="109">
        <v>31</v>
      </c>
      <c r="N37" s="109">
        <v>151.57720889014479</v>
      </c>
      <c r="O37" s="109"/>
      <c r="P37" s="109"/>
      <c r="Q37" s="109"/>
      <c r="R37" s="109"/>
      <c r="S37" s="109"/>
      <c r="T37" s="109"/>
      <c r="U37" s="109"/>
      <c r="V37" s="109"/>
      <c r="W37" s="109"/>
    </row>
    <row r="38" spans="1:23" x14ac:dyDescent="0.4">
      <c r="A38" s="7" t="s">
        <v>120</v>
      </c>
      <c r="K38" s="109"/>
      <c r="L38" s="109"/>
      <c r="M38" s="109">
        <v>32</v>
      </c>
      <c r="N38" s="109">
        <v>129.2096927180109</v>
      </c>
      <c r="O38" s="109"/>
      <c r="P38" s="109"/>
      <c r="Q38" s="109"/>
      <c r="R38" s="109"/>
      <c r="S38" s="109"/>
      <c r="T38" s="109"/>
      <c r="U38" s="109"/>
      <c r="V38" s="109"/>
      <c r="W38" s="109"/>
    </row>
    <row r="39" spans="1:23" ht="14.1" x14ac:dyDescent="0.5">
      <c r="A39" s="68" t="s">
        <v>48</v>
      </c>
      <c r="B39" s="84">
        <f>'Income Statement'!J16</f>
        <v>37403000</v>
      </c>
      <c r="C39" s="84">
        <f>'Income Statement'!K16</f>
        <v>44538000</v>
      </c>
      <c r="D39" s="84">
        <f ca="1">C39*(1+D8)</f>
        <v>50694566.776310802</v>
      </c>
      <c r="E39" s="84">
        <f t="shared" ref="E39:I39" ca="1" si="4">D39*(1+E8)</f>
        <v>55902652.786562778</v>
      </c>
      <c r="F39" s="84">
        <f t="shared" ca="1" si="4"/>
        <v>66480241.214778885</v>
      </c>
      <c r="G39" s="84">
        <f t="shared" ca="1" si="4"/>
        <v>60455701.912866861</v>
      </c>
      <c r="H39" s="84">
        <f t="shared" ca="1" si="4"/>
        <v>63469519.652424179</v>
      </c>
      <c r="I39" s="84">
        <f t="shared" ca="1" si="4"/>
        <v>65885303.922217079</v>
      </c>
      <c r="K39" s="109"/>
      <c r="L39" s="109"/>
      <c r="M39" s="109">
        <v>33</v>
      </c>
      <c r="N39" s="109">
        <v>140.61102477623263</v>
      </c>
      <c r="O39" s="109"/>
      <c r="P39" s="109"/>
      <c r="Q39" s="109"/>
      <c r="R39" s="109"/>
      <c r="S39" s="109"/>
      <c r="T39" s="109"/>
      <c r="U39" s="109"/>
      <c r="V39" s="109"/>
      <c r="W39" s="109"/>
    </row>
    <row r="40" spans="1:23" x14ac:dyDescent="0.4">
      <c r="A40" s="7" t="s">
        <v>49</v>
      </c>
      <c r="B40" s="85">
        <f>'Income Statement'!J17</f>
        <v>21162000</v>
      </c>
      <c r="C40" s="85">
        <f>'Income Statement'!K17</f>
        <v>24576000</v>
      </c>
      <c r="D40" s="85">
        <f t="shared" ref="D40:I40" ca="1" si="5">D39*D22</f>
        <v>27882011.726970945</v>
      </c>
      <c r="E40" s="85">
        <f t="shared" ca="1" si="5"/>
        <v>30746459.03260953</v>
      </c>
      <c r="F40" s="85">
        <f t="shared" ca="1" si="5"/>
        <v>35899330.255980603</v>
      </c>
      <c r="G40" s="85">
        <f t="shared" ca="1" si="5"/>
        <v>32646079.032948107</v>
      </c>
      <c r="H40" s="85">
        <f t="shared" ca="1" si="5"/>
        <v>33638845.415784813</v>
      </c>
      <c r="I40" s="85">
        <f t="shared" ca="1" si="5"/>
        <v>34919211.078775056</v>
      </c>
      <c r="K40" s="109"/>
      <c r="L40" s="109"/>
      <c r="M40" s="109">
        <v>34</v>
      </c>
      <c r="N40" s="109">
        <v>114.11842349414455</v>
      </c>
      <c r="O40" s="109"/>
      <c r="P40" s="109"/>
      <c r="Q40" s="109"/>
      <c r="R40" s="109"/>
      <c r="S40" s="109"/>
      <c r="T40" s="109"/>
      <c r="U40" s="109"/>
      <c r="V40" s="109"/>
      <c r="W40" s="109"/>
    </row>
    <row r="41" spans="1:23" ht="14.1" x14ac:dyDescent="0.5">
      <c r="A41" s="68" t="s">
        <v>50</v>
      </c>
      <c r="B41" s="84">
        <f>B39-B40</f>
        <v>16241000</v>
      </c>
      <c r="C41" s="84">
        <f t="shared" ref="C41:H41" si="6">C39-C40</f>
        <v>19962000</v>
      </c>
      <c r="D41" s="84">
        <f t="shared" ca="1" si="6"/>
        <v>22812555.049339857</v>
      </c>
      <c r="E41" s="84">
        <f t="shared" ca="1" si="6"/>
        <v>25156193.753953248</v>
      </c>
      <c r="F41" s="84">
        <f t="shared" ca="1" si="6"/>
        <v>30580910.958798282</v>
      </c>
      <c r="G41" s="84">
        <f t="shared" ca="1" si="6"/>
        <v>27809622.879918754</v>
      </c>
      <c r="H41" s="84">
        <f t="shared" ca="1" si="6"/>
        <v>29830674.236639366</v>
      </c>
      <c r="I41" s="84">
        <f ca="1">I39-I40</f>
        <v>30966092.843442023</v>
      </c>
      <c r="J41" s="82"/>
      <c r="K41" s="109"/>
      <c r="L41" s="109"/>
      <c r="M41" s="109">
        <v>35</v>
      </c>
      <c r="N41" s="109">
        <v>286.25239799266944</v>
      </c>
      <c r="O41" s="109"/>
      <c r="P41" s="109"/>
      <c r="Q41" s="109"/>
      <c r="R41" s="109"/>
      <c r="S41" s="109"/>
      <c r="T41" s="109"/>
      <c r="U41" s="109"/>
      <c r="V41" s="109"/>
      <c r="W41" s="109"/>
    </row>
    <row r="42" spans="1:23" s="82" customFormat="1" x14ac:dyDescent="0.4">
      <c r="A42" s="7" t="s">
        <v>51</v>
      </c>
      <c r="B42" s="85">
        <f>'Income Statement'!J19</f>
        <v>13126000</v>
      </c>
      <c r="C42" s="85">
        <f>'Income Statement'!K19</f>
        <v>13025000</v>
      </c>
      <c r="D42" s="85">
        <f t="shared" ref="D42:I42" ca="1" si="7">D39*D23</f>
        <v>15208370.03289324</v>
      </c>
      <c r="E42" s="85">
        <f t="shared" ca="1" si="7"/>
        <v>16770795.835968833</v>
      </c>
      <c r="F42" s="85">
        <f t="shared" ca="1" si="7"/>
        <v>19944072.364433665</v>
      </c>
      <c r="G42" s="85">
        <f t="shared" ca="1" si="7"/>
        <v>18136710.573860057</v>
      </c>
      <c r="H42" s="85">
        <f t="shared" ca="1" si="7"/>
        <v>19040855.895727254</v>
      </c>
      <c r="I42" s="85">
        <f t="shared" ca="1" si="7"/>
        <v>19765591.176665124</v>
      </c>
      <c r="J42" s="34"/>
      <c r="K42" s="111"/>
      <c r="L42" s="111"/>
      <c r="M42" s="111">
        <v>36</v>
      </c>
      <c r="N42" s="111">
        <v>119.21761401598174</v>
      </c>
      <c r="O42" s="111"/>
      <c r="P42" s="111"/>
      <c r="Q42" s="111"/>
      <c r="R42" s="111"/>
      <c r="S42" s="111"/>
      <c r="T42" s="111"/>
      <c r="U42" s="111"/>
      <c r="V42" s="111"/>
      <c r="W42" s="111"/>
    </row>
    <row r="43" spans="1:23" s="34" customFormat="1" x14ac:dyDescent="0.4">
      <c r="A43" s="69" t="s">
        <v>53</v>
      </c>
      <c r="B43" s="86">
        <f>B42</f>
        <v>13126000</v>
      </c>
      <c r="C43" s="86">
        <f t="shared" ref="C43:I43" si="8">C42</f>
        <v>13025000</v>
      </c>
      <c r="D43" s="86">
        <f t="shared" ca="1" si="8"/>
        <v>15208370.03289324</v>
      </c>
      <c r="E43" s="86">
        <f t="shared" ca="1" si="8"/>
        <v>16770795.835968833</v>
      </c>
      <c r="F43" s="86">
        <f t="shared" ca="1" si="8"/>
        <v>19944072.364433665</v>
      </c>
      <c r="G43" s="86">
        <f t="shared" ca="1" si="8"/>
        <v>18136710.573860057</v>
      </c>
      <c r="H43" s="86">
        <f t="shared" ca="1" si="8"/>
        <v>19040855.895727254</v>
      </c>
      <c r="I43" s="86">
        <f t="shared" ca="1" si="8"/>
        <v>19765591.176665124</v>
      </c>
      <c r="J43"/>
      <c r="K43" s="112"/>
      <c r="L43" s="112"/>
      <c r="M43" s="112">
        <v>37</v>
      </c>
      <c r="N43" s="112">
        <v>205.51472867495713</v>
      </c>
      <c r="O43" s="112"/>
      <c r="P43" s="112"/>
      <c r="Q43" s="112"/>
      <c r="R43" s="112"/>
      <c r="S43" s="112"/>
      <c r="T43" s="112"/>
      <c r="U43" s="112"/>
      <c r="V43" s="112"/>
      <c r="W43" s="112"/>
    </row>
    <row r="44" spans="1:23" ht="14.1" x14ac:dyDescent="0.5">
      <c r="A44" s="68" t="s">
        <v>100</v>
      </c>
      <c r="B44" s="84">
        <f>B41-B43</f>
        <v>3115000</v>
      </c>
      <c r="C44" s="84">
        <f t="shared" ref="C44:H44" si="9">C41-C43</f>
        <v>6937000</v>
      </c>
      <c r="D44" s="84">
        <f t="shared" ca="1" si="9"/>
        <v>7604185.0164466165</v>
      </c>
      <c r="E44" s="84">
        <f t="shared" ca="1" si="9"/>
        <v>8385397.9179844148</v>
      </c>
      <c r="F44" s="84">
        <f t="shared" ca="1" si="9"/>
        <v>10636838.594364617</v>
      </c>
      <c r="G44" s="84">
        <f t="shared" ca="1" si="9"/>
        <v>9672912.3060586974</v>
      </c>
      <c r="H44" s="84">
        <f t="shared" ca="1" si="9"/>
        <v>10789818.340912111</v>
      </c>
      <c r="I44" s="84">
        <f ca="1">I41-I43</f>
        <v>11200501.666776899</v>
      </c>
      <c r="K44" s="109"/>
      <c r="L44" s="109"/>
      <c r="M44" s="109">
        <v>38</v>
      </c>
      <c r="N44" s="109">
        <v>100.92283345175093</v>
      </c>
      <c r="O44" s="109"/>
      <c r="P44" s="109"/>
      <c r="Q44" s="109"/>
      <c r="R44" s="109"/>
      <c r="S44" s="109"/>
      <c r="T44" s="109"/>
      <c r="U44" s="109"/>
      <c r="V44" s="109"/>
      <c r="W44" s="109"/>
    </row>
    <row r="45" spans="1:23" x14ac:dyDescent="0.4">
      <c r="A45" s="47" t="s">
        <v>217</v>
      </c>
      <c r="B45" s="85"/>
      <c r="C45" s="85"/>
      <c r="D45" s="85"/>
      <c r="E45" s="85"/>
      <c r="F45" s="85"/>
      <c r="G45" s="85"/>
      <c r="H45" s="85"/>
      <c r="I45" s="85"/>
      <c r="K45" s="109"/>
      <c r="L45" s="109"/>
      <c r="M45" s="109">
        <v>39</v>
      </c>
      <c r="N45" s="109">
        <v>171.87233119130047</v>
      </c>
      <c r="O45" s="109"/>
      <c r="P45" s="109"/>
      <c r="Q45" s="109"/>
      <c r="R45" s="109"/>
      <c r="S45" s="109"/>
      <c r="T45" s="109"/>
      <c r="U45" s="109"/>
      <c r="V45" s="109"/>
      <c r="W45" s="109"/>
    </row>
    <row r="46" spans="1:23" x14ac:dyDescent="0.4">
      <c r="A46" s="7" t="s">
        <v>218</v>
      </c>
      <c r="B46" s="85">
        <v>0</v>
      </c>
      <c r="C46" s="85">
        <v>0</v>
      </c>
      <c r="D46" s="85">
        <v>0</v>
      </c>
      <c r="E46" s="85">
        <v>0</v>
      </c>
      <c r="F46" s="85">
        <v>0</v>
      </c>
      <c r="G46" s="85">
        <v>1</v>
      </c>
      <c r="H46" s="85">
        <v>2</v>
      </c>
      <c r="I46" s="85">
        <v>3</v>
      </c>
      <c r="J46" s="34"/>
      <c r="K46" s="109"/>
      <c r="L46" s="109"/>
      <c r="M46" s="109">
        <v>40</v>
      </c>
      <c r="N46" s="109">
        <v>195.82181859330072</v>
      </c>
      <c r="O46" s="109"/>
      <c r="P46" s="109"/>
      <c r="Q46" s="109"/>
      <c r="R46" s="109"/>
      <c r="S46" s="109"/>
      <c r="T46" s="109"/>
      <c r="U46" s="109"/>
      <c r="V46" s="109"/>
      <c r="W46" s="109"/>
    </row>
    <row r="47" spans="1:23" s="34" customFormat="1" x14ac:dyDescent="0.4">
      <c r="A47" s="69" t="s">
        <v>219</v>
      </c>
      <c r="B47" s="85">
        <f>-1*B45+B46</f>
        <v>0</v>
      </c>
      <c r="C47" s="85">
        <f t="shared" ref="C47:I47" si="10">-1*C45+C46</f>
        <v>0</v>
      </c>
      <c r="D47" s="85">
        <f t="shared" si="10"/>
        <v>0</v>
      </c>
      <c r="E47" s="85">
        <f t="shared" si="10"/>
        <v>0</v>
      </c>
      <c r="F47" s="85">
        <f t="shared" si="10"/>
        <v>0</v>
      </c>
      <c r="G47" s="85">
        <f t="shared" si="10"/>
        <v>1</v>
      </c>
      <c r="H47" s="85">
        <f t="shared" si="10"/>
        <v>2</v>
      </c>
      <c r="I47" s="85">
        <f t="shared" si="10"/>
        <v>3</v>
      </c>
      <c r="J47"/>
      <c r="K47" s="112"/>
      <c r="L47" s="112"/>
      <c r="M47" s="112">
        <v>41</v>
      </c>
      <c r="N47" s="112">
        <v>114.60097475184787</v>
      </c>
      <c r="O47" s="112"/>
      <c r="P47" s="112"/>
      <c r="Q47" s="112"/>
      <c r="R47" s="112"/>
      <c r="S47" s="112"/>
      <c r="T47" s="112"/>
      <c r="U47" s="112"/>
      <c r="V47" s="112"/>
      <c r="W47" s="112"/>
    </row>
    <row r="48" spans="1:23" ht="14.1" x14ac:dyDescent="0.5">
      <c r="A48" s="68" t="s">
        <v>101</v>
      </c>
      <c r="B48" s="84">
        <f>B44+B47</f>
        <v>3115000</v>
      </c>
      <c r="C48" s="84">
        <f t="shared" ref="C48:I48" si="11">C44+C47</f>
        <v>6937000</v>
      </c>
      <c r="D48" s="84">
        <f t="shared" ca="1" si="11"/>
        <v>7604185.0164466165</v>
      </c>
      <c r="E48" s="84">
        <f t="shared" ca="1" si="11"/>
        <v>8385397.9179844148</v>
      </c>
      <c r="F48" s="84">
        <f t="shared" ca="1" si="11"/>
        <v>10636838.594364617</v>
      </c>
      <c r="G48" s="84">
        <f t="shared" ca="1" si="11"/>
        <v>9672913.3060586974</v>
      </c>
      <c r="H48" s="84">
        <f t="shared" ca="1" si="11"/>
        <v>10789820.340912111</v>
      </c>
      <c r="I48" s="84">
        <f t="shared" ca="1" si="11"/>
        <v>11200504.666776899</v>
      </c>
      <c r="J48" s="34"/>
      <c r="K48" s="109"/>
      <c r="L48" s="109"/>
      <c r="M48" s="109">
        <v>42</v>
      </c>
      <c r="N48" s="109">
        <v>98.093434567151661</v>
      </c>
      <c r="O48" s="109"/>
      <c r="P48" s="109"/>
      <c r="Q48" s="109"/>
      <c r="R48" s="109"/>
      <c r="S48" s="109"/>
      <c r="T48" s="109"/>
      <c r="U48" s="109"/>
      <c r="V48" s="109"/>
      <c r="W48" s="109"/>
    </row>
    <row r="49" spans="1:23" s="34" customFormat="1" x14ac:dyDescent="0.4">
      <c r="A49" s="7" t="s">
        <v>57</v>
      </c>
      <c r="B49" s="85">
        <f>'Income Statement'!J27</f>
        <v>348000</v>
      </c>
      <c r="C49" s="85">
        <f>'Income Statement'!K27</f>
        <v>934000</v>
      </c>
      <c r="D49" s="85">
        <f t="shared" ref="D49:I49" ca="1" si="12">D48*D25</f>
        <v>1216669.6026314588</v>
      </c>
      <c r="E49" s="85">
        <f t="shared" ca="1" si="12"/>
        <v>1341663.6668775063</v>
      </c>
      <c r="F49" s="85">
        <f t="shared" ca="1" si="12"/>
        <v>1701894.1750983389</v>
      </c>
      <c r="G49" s="85">
        <f t="shared" ca="1" si="12"/>
        <v>1547666.1289693916</v>
      </c>
      <c r="H49" s="85">
        <f t="shared" ca="1" si="12"/>
        <v>1726371.2545459378</v>
      </c>
      <c r="I49" s="85">
        <f t="shared" ca="1" si="12"/>
        <v>1792080.746684304</v>
      </c>
      <c r="J49"/>
      <c r="K49" s="112"/>
      <c r="L49" s="112"/>
      <c r="M49" s="112">
        <v>43</v>
      </c>
      <c r="N49" s="112">
        <v>102.02809080090771</v>
      </c>
      <c r="O49" s="112"/>
      <c r="P49" s="112"/>
      <c r="Q49" s="112"/>
      <c r="R49" s="112"/>
      <c r="S49" s="112"/>
      <c r="T49" s="112"/>
      <c r="U49" s="112"/>
      <c r="V49" s="112"/>
      <c r="W49" s="112"/>
    </row>
    <row r="50" spans="1:23" ht="14.1" x14ac:dyDescent="0.5">
      <c r="A50" s="68" t="s">
        <v>62</v>
      </c>
      <c r="B50" s="84">
        <f>B48-B49</f>
        <v>2767000</v>
      </c>
      <c r="C50" s="84">
        <f t="shared" ref="C50:I50" si="13">C48-C49</f>
        <v>6003000</v>
      </c>
      <c r="D50" s="84">
        <f t="shared" ca="1" si="13"/>
        <v>6387515.4138151575</v>
      </c>
      <c r="E50" s="84">
        <f t="shared" ca="1" si="13"/>
        <v>7043734.2511069085</v>
      </c>
      <c r="F50" s="84">
        <f t="shared" ca="1" si="13"/>
        <v>8934944.4192662779</v>
      </c>
      <c r="G50" s="84">
        <f t="shared" ca="1" si="13"/>
        <v>8125247.1770893056</v>
      </c>
      <c r="H50" s="84">
        <f t="shared" ca="1" si="13"/>
        <v>9063449.0863661729</v>
      </c>
      <c r="I50" s="84">
        <f t="shared" ca="1" si="13"/>
        <v>9408423.9200925957</v>
      </c>
      <c r="K50" s="109"/>
      <c r="L50" s="109"/>
      <c r="M50" s="109">
        <v>44</v>
      </c>
      <c r="N50" s="109">
        <v>69.390047488925489</v>
      </c>
      <c r="O50" s="109"/>
      <c r="P50" s="109"/>
      <c r="Q50" s="109"/>
      <c r="R50" s="109"/>
      <c r="S50" s="109"/>
      <c r="T50" s="109"/>
      <c r="U50" s="109"/>
      <c r="V50" s="109"/>
      <c r="W50" s="109"/>
    </row>
    <row r="51" spans="1:23" ht="14.1" x14ac:dyDescent="0.5">
      <c r="A51" s="68"/>
      <c r="K51" s="109"/>
      <c r="L51" s="109"/>
      <c r="M51" s="109">
        <v>45</v>
      </c>
      <c r="N51" s="109">
        <v>164.76760461430592</v>
      </c>
      <c r="O51" s="109"/>
      <c r="P51" s="109"/>
      <c r="Q51" s="109"/>
      <c r="R51" s="109"/>
      <c r="S51" s="109"/>
      <c r="T51" s="109"/>
      <c r="U51" s="109"/>
      <c r="V51" s="109"/>
      <c r="W51" s="109"/>
    </row>
    <row r="52" spans="1:23" ht="14.1" x14ac:dyDescent="0.5">
      <c r="A52" s="68" t="s">
        <v>220</v>
      </c>
      <c r="B52" s="35">
        <f>B50/B39</f>
        <v>7.3978023153223008E-2</v>
      </c>
      <c r="C52" s="35">
        <f t="shared" ref="C52:I52" si="14">C50/C39</f>
        <v>0.1347837801427994</v>
      </c>
      <c r="D52" s="35">
        <f t="shared" ca="1" si="14"/>
        <v>0.12599999999999992</v>
      </c>
      <c r="E52" s="35">
        <f t="shared" ca="1" si="14"/>
        <v>0.12599999999999997</v>
      </c>
      <c r="F52" s="35">
        <f t="shared" ca="1" si="14"/>
        <v>0.13439999999999994</v>
      </c>
      <c r="G52" s="35">
        <f t="shared" ca="1" si="14"/>
        <v>0.13440001389447104</v>
      </c>
      <c r="H52" s="35">
        <f t="shared" ca="1" si="14"/>
        <v>0.14280002646939838</v>
      </c>
      <c r="I52" s="35">
        <f t="shared" ca="1" si="14"/>
        <v>0.14280003824828674</v>
      </c>
      <c r="K52" s="109"/>
      <c r="L52" s="109"/>
      <c r="M52" s="109">
        <v>46</v>
      </c>
      <c r="N52" s="109">
        <v>141.82915845550585</v>
      </c>
      <c r="O52" s="109"/>
      <c r="P52" s="109"/>
      <c r="Q52" s="109"/>
      <c r="R52" s="109"/>
      <c r="S52" s="109"/>
      <c r="T52" s="109"/>
      <c r="U52" s="109"/>
      <c r="V52" s="109"/>
      <c r="W52" s="109"/>
    </row>
    <row r="53" spans="1:23" x14ac:dyDescent="0.4">
      <c r="K53" s="109"/>
      <c r="L53" s="109"/>
      <c r="M53" s="109">
        <v>47</v>
      </c>
      <c r="N53" s="109">
        <v>190.61285882548106</v>
      </c>
      <c r="O53" s="109"/>
      <c r="P53" s="109"/>
      <c r="Q53" s="109"/>
      <c r="R53" s="109"/>
      <c r="S53" s="109"/>
      <c r="T53" s="109"/>
      <c r="U53" s="109"/>
      <c r="V53" s="109"/>
      <c r="W53" s="109"/>
    </row>
    <row r="54" spans="1:23" x14ac:dyDescent="0.4">
      <c r="A54" s="50" t="s">
        <v>221</v>
      </c>
      <c r="B54" s="101">
        <f>'Balance Sheet'!J25-'Balance Sheet'!I25</f>
        <v>70000</v>
      </c>
      <c r="C54" s="101">
        <f>'Balance Sheet'!K25-'Balance Sheet'!J25</f>
        <v>362000</v>
      </c>
      <c r="D54" s="101">
        <f t="shared" ref="D54:I54" ca="1" si="15">D24*AVERAGE(C63:D63)</f>
        <v>318207.07036182564</v>
      </c>
      <c r="E54" s="101">
        <f t="shared" ca="1" si="15"/>
        <v>351770.82455748279</v>
      </c>
      <c r="F54" s="101">
        <f t="shared" ca="1" si="15"/>
        <v>403863.55020442745</v>
      </c>
      <c r="G54" s="101">
        <f t="shared" ca="1" si="15"/>
        <v>418888.61232123099</v>
      </c>
      <c r="H54" s="101">
        <f t="shared" ca="1" si="15"/>
        <v>408953.23116546043</v>
      </c>
      <c r="I54" s="101">
        <f t="shared" ca="1" si="15"/>
        <v>426870.91779631609</v>
      </c>
      <c r="K54" s="109"/>
      <c r="L54" s="109"/>
      <c r="M54" s="109">
        <v>48</v>
      </c>
      <c r="N54" s="109">
        <v>144.96046640123103</v>
      </c>
      <c r="O54" s="109"/>
      <c r="P54" s="109"/>
      <c r="Q54" s="109"/>
      <c r="R54" s="109"/>
      <c r="S54" s="109"/>
      <c r="T54" s="109"/>
      <c r="U54" s="109"/>
      <c r="V54" s="109"/>
      <c r="W54" s="109"/>
    </row>
    <row r="55" spans="1:23" x14ac:dyDescent="0.4">
      <c r="K55" s="109"/>
      <c r="L55" s="109"/>
      <c r="M55" s="109">
        <v>49</v>
      </c>
      <c r="N55" s="109">
        <v>181.36776320800823</v>
      </c>
      <c r="O55" s="109"/>
      <c r="P55" s="109"/>
      <c r="Q55" s="109"/>
      <c r="R55" s="109"/>
      <c r="S55" s="109"/>
      <c r="T55" s="109"/>
      <c r="U55" s="109"/>
      <c r="V55" s="109"/>
      <c r="W55" s="109"/>
    </row>
    <row r="56" spans="1:23" x14ac:dyDescent="0.4">
      <c r="A56" s="38" t="s">
        <v>222</v>
      </c>
      <c r="B56" s="34">
        <v>2019</v>
      </c>
      <c r="C56" s="34">
        <v>2020</v>
      </c>
      <c r="D56" s="34">
        <v>2021</v>
      </c>
      <c r="E56" s="34">
        <v>2022</v>
      </c>
      <c r="F56" s="34">
        <v>2023</v>
      </c>
      <c r="G56" s="34">
        <v>2024</v>
      </c>
      <c r="H56" s="34">
        <v>2025</v>
      </c>
      <c r="I56" s="34">
        <v>2029</v>
      </c>
      <c r="K56" s="109"/>
      <c r="L56" s="109"/>
      <c r="M56" s="109">
        <v>50</v>
      </c>
      <c r="N56" s="109">
        <v>56.265680928990477</v>
      </c>
      <c r="O56" s="109"/>
      <c r="P56" s="109"/>
      <c r="Q56" s="109"/>
      <c r="R56" s="109"/>
      <c r="S56" s="109"/>
      <c r="T56" s="109"/>
      <c r="U56" s="109"/>
      <c r="V56" s="109"/>
      <c r="W56" s="109"/>
    </row>
    <row r="57" spans="1:23" x14ac:dyDescent="0.4">
      <c r="K57" s="109"/>
      <c r="L57" s="109"/>
      <c r="M57" s="109">
        <v>51</v>
      </c>
      <c r="N57" s="109">
        <v>73.347668083704747</v>
      </c>
      <c r="O57" s="109"/>
      <c r="P57" s="109"/>
      <c r="Q57" s="109"/>
      <c r="R57" s="109"/>
      <c r="S57" s="109"/>
      <c r="T57" s="109"/>
      <c r="U57" s="109"/>
      <c r="V57" s="109"/>
      <c r="W57" s="109"/>
    </row>
    <row r="58" spans="1:23" x14ac:dyDescent="0.4">
      <c r="A58" s="48" t="s">
        <v>15</v>
      </c>
      <c r="B58" s="101">
        <f>'Balance Sheet'!J18</f>
        <v>8787000</v>
      </c>
      <c r="C58" s="101">
        <f>'Balance Sheet'!K18</f>
        <v>13476000</v>
      </c>
      <c r="D58" s="101">
        <f t="shared" ref="D58:I58" ca="1" si="16">D39*D26</f>
        <v>15208370.03289324</v>
      </c>
      <c r="E58" s="101">
        <f t="shared" ca="1" si="16"/>
        <v>16770795.835968833</v>
      </c>
      <c r="F58" s="101">
        <f t="shared" ca="1" si="16"/>
        <v>19944072.364433665</v>
      </c>
      <c r="G58" s="101">
        <f t="shared" ca="1" si="16"/>
        <v>18136710.573860057</v>
      </c>
      <c r="H58" s="101">
        <f t="shared" ca="1" si="16"/>
        <v>19040855.895727254</v>
      </c>
      <c r="I58" s="101">
        <f t="shared" ca="1" si="16"/>
        <v>19765591.176665124</v>
      </c>
      <c r="K58" s="109"/>
      <c r="L58" s="109"/>
      <c r="M58" s="109">
        <v>52</v>
      </c>
      <c r="N58" s="109">
        <v>211.45224668260479</v>
      </c>
      <c r="O58" s="109"/>
      <c r="P58" s="109"/>
      <c r="Q58" s="109"/>
      <c r="R58" s="109"/>
      <c r="S58" s="109"/>
      <c r="T58" s="109"/>
      <c r="U58" s="109"/>
      <c r="V58" s="109"/>
      <c r="W58" s="109"/>
    </row>
    <row r="59" spans="1:23" x14ac:dyDescent="0.4">
      <c r="A59" s="7" t="s">
        <v>16</v>
      </c>
      <c r="B59" s="101">
        <f>'Balance Sheet'!J19</f>
        <v>2749000</v>
      </c>
      <c r="C59" s="101">
        <f>'Balance Sheet'!K19</f>
        <v>4463000</v>
      </c>
      <c r="D59" s="101">
        <f t="shared" ref="D59:I59" ca="1" si="17">D39*D27</f>
        <v>5069456.6776310802</v>
      </c>
      <c r="E59" s="101">
        <f t="shared" ca="1" si="17"/>
        <v>5590265.2786562778</v>
      </c>
      <c r="F59" s="101">
        <f t="shared" ca="1" si="17"/>
        <v>7977628.9457734656</v>
      </c>
      <c r="G59" s="101">
        <f t="shared" ca="1" si="17"/>
        <v>7254684.2295440231</v>
      </c>
      <c r="H59" s="101">
        <f t="shared" ca="1" si="17"/>
        <v>7616342.3582909014</v>
      </c>
      <c r="I59" s="101">
        <f t="shared" ca="1" si="17"/>
        <v>7906236.470666049</v>
      </c>
      <c r="K59" s="109"/>
      <c r="L59" s="109"/>
      <c r="M59" s="109">
        <v>53</v>
      </c>
      <c r="N59" s="109">
        <v>88.49926551129397</v>
      </c>
      <c r="O59" s="109"/>
      <c r="P59" s="109"/>
      <c r="Q59" s="109"/>
      <c r="R59" s="109"/>
      <c r="S59" s="109"/>
      <c r="T59" s="109"/>
      <c r="U59" s="109"/>
      <c r="V59" s="109"/>
      <c r="W59" s="109"/>
    </row>
    <row r="60" spans="1:23" x14ac:dyDescent="0.4">
      <c r="A60" s="7" t="s">
        <v>17</v>
      </c>
      <c r="B60" s="101">
        <f>'Balance Sheet'!J20</f>
        <v>7367000</v>
      </c>
      <c r="C60" s="101">
        <f>'Balance Sheet'!K20</f>
        <v>6854000</v>
      </c>
      <c r="D60" s="101">
        <f ca="1">D39*D28</f>
        <v>7604185.0164466202</v>
      </c>
      <c r="E60" s="101">
        <f t="shared" ref="E60:I60" ca="1" si="18">E39*E28</f>
        <v>8385397.9179844167</v>
      </c>
      <c r="F60" s="101">
        <f t="shared" ca="1" si="18"/>
        <v>9972036.1822168324</v>
      </c>
      <c r="G60" s="101">
        <f t="shared" ca="1" si="18"/>
        <v>9068355.2869300283</v>
      </c>
      <c r="H60" s="101">
        <f t="shared" ca="1" si="18"/>
        <v>9520427.9478636272</v>
      </c>
      <c r="I60" s="101">
        <f t="shared" ca="1" si="18"/>
        <v>9882795.5883325618</v>
      </c>
      <c r="K60" s="109"/>
      <c r="L60" s="109"/>
      <c r="M60" s="109">
        <v>54</v>
      </c>
      <c r="N60" s="109">
        <v>166.10391393720869</v>
      </c>
      <c r="O60" s="109"/>
      <c r="P60" s="109"/>
      <c r="Q60" s="109"/>
      <c r="R60" s="109"/>
      <c r="S60" s="109"/>
      <c r="T60" s="109"/>
      <c r="U60" s="109"/>
      <c r="V60" s="109"/>
      <c r="W60" s="109"/>
    </row>
    <row r="61" spans="1:23" x14ac:dyDescent="0.4">
      <c r="A61" s="47" t="s">
        <v>223</v>
      </c>
      <c r="B61" s="101">
        <f>SUM('Balance Sheet'!J21:J22)</f>
        <v>1653000</v>
      </c>
      <c r="C61" s="101">
        <f>SUM('Balance Sheet'!K21:K22)</f>
        <v>1498000</v>
      </c>
      <c r="D61" s="101">
        <f>$C$61</f>
        <v>1498000</v>
      </c>
      <c r="E61" s="101">
        <f t="shared" ref="E61:I61" si="19">$C$61</f>
        <v>1498000</v>
      </c>
      <c r="F61" s="101">
        <f t="shared" si="19"/>
        <v>1498000</v>
      </c>
      <c r="G61" s="101">
        <f t="shared" si="19"/>
        <v>1498000</v>
      </c>
      <c r="H61" s="101">
        <f t="shared" si="19"/>
        <v>1498000</v>
      </c>
      <c r="I61" s="101">
        <f t="shared" si="19"/>
        <v>1498000</v>
      </c>
      <c r="K61" s="109"/>
      <c r="L61" s="109"/>
      <c r="M61" s="109">
        <v>55</v>
      </c>
      <c r="N61" s="109">
        <v>86.437931716357127</v>
      </c>
      <c r="O61" s="109"/>
      <c r="P61" s="109"/>
      <c r="Q61" s="109"/>
      <c r="R61" s="109"/>
      <c r="S61" s="109"/>
      <c r="T61" s="109"/>
      <c r="U61" s="109"/>
      <c r="V61" s="109"/>
      <c r="W61" s="109"/>
    </row>
    <row r="62" spans="1:23" x14ac:dyDescent="0.4">
      <c r="A62" s="69" t="s">
        <v>21</v>
      </c>
      <c r="B62" s="101">
        <f>SUM(B58:B61)</f>
        <v>20556000</v>
      </c>
      <c r="C62" s="101">
        <f t="shared" ref="C62:H62" si="20">SUM(C58:C61)</f>
        <v>26291000</v>
      </c>
      <c r="D62" s="101">
        <f t="shared" ca="1" si="20"/>
        <v>29380011.726970941</v>
      </c>
      <c r="E62" s="101">
        <f t="shared" ca="1" si="20"/>
        <v>32244459.03260953</v>
      </c>
      <c r="F62" s="101">
        <f t="shared" ca="1" si="20"/>
        <v>39391737.492423959</v>
      </c>
      <c r="G62" s="101">
        <f t="shared" ca="1" si="20"/>
        <v>35957750.090334103</v>
      </c>
      <c r="H62" s="101">
        <f t="shared" ca="1" si="20"/>
        <v>37675626.201881781</v>
      </c>
      <c r="I62" s="101">
        <f ca="1">SUM(I58:I61)</f>
        <v>39052623.235663734</v>
      </c>
      <c r="K62" s="109"/>
      <c r="L62" s="109"/>
      <c r="M62" s="109">
        <v>56</v>
      </c>
      <c r="N62" s="109">
        <v>201.85061855654277</v>
      </c>
      <c r="O62" s="109"/>
      <c r="P62" s="109"/>
      <c r="Q62" s="109"/>
      <c r="R62" s="109"/>
      <c r="S62" s="109"/>
      <c r="T62" s="109"/>
      <c r="U62" s="109"/>
      <c r="V62" s="109"/>
      <c r="W62" s="109"/>
    </row>
    <row r="63" spans="1:23" x14ac:dyDescent="0.4">
      <c r="A63" s="7" t="s">
        <v>22</v>
      </c>
      <c r="B63" s="101">
        <f>'Balance Sheet'!J24</f>
        <v>9661000</v>
      </c>
      <c r="C63" s="101">
        <f>'Balance Sheet'!K24</f>
        <v>10061000</v>
      </c>
      <c r="D63" s="101">
        <f t="shared" ref="D63:I63" ca="1" si="21">D39*D30</f>
        <v>11152804.690788377</v>
      </c>
      <c r="E63" s="101">
        <f t="shared" ca="1" si="21"/>
        <v>12298583.613043811</v>
      </c>
      <c r="F63" s="101">
        <f t="shared" ca="1" si="21"/>
        <v>14625653.067251354</v>
      </c>
      <c r="G63" s="101">
        <f t="shared" ca="1" si="21"/>
        <v>13300254.42083071</v>
      </c>
      <c r="H63" s="101">
        <f t="shared" ca="1" si="21"/>
        <v>13963294.323533319</v>
      </c>
      <c r="I63" s="101">
        <f t="shared" ca="1" si="21"/>
        <v>14494766.862887757</v>
      </c>
      <c r="K63" s="109"/>
      <c r="L63" s="109"/>
      <c r="M63" s="109">
        <v>57</v>
      </c>
      <c r="N63" s="109">
        <v>125.18705365007771</v>
      </c>
      <c r="O63" s="109"/>
      <c r="P63" s="109"/>
      <c r="Q63" s="109"/>
      <c r="R63" s="109"/>
      <c r="S63" s="109"/>
      <c r="T63" s="109"/>
      <c r="U63" s="109"/>
      <c r="V63" s="109"/>
      <c r="W63" s="109"/>
    </row>
    <row r="64" spans="1:23" x14ac:dyDescent="0.4">
      <c r="A64" s="7" t="s">
        <v>23</v>
      </c>
      <c r="B64" s="101">
        <f>'Balance Sheet'!J25</f>
        <v>4795000</v>
      </c>
      <c r="C64" s="101">
        <f>'Balance Sheet'!K25</f>
        <v>5157000</v>
      </c>
      <c r="D64" s="101">
        <f t="shared" ref="D64:I64" ca="1" si="22">C64+D54</f>
        <v>5475207.0703618256</v>
      </c>
      <c r="E64" s="101">
        <f t="shared" ca="1" si="22"/>
        <v>5826977.8949193088</v>
      </c>
      <c r="F64" s="101">
        <f t="shared" ca="1" si="22"/>
        <v>6230841.4451237358</v>
      </c>
      <c r="G64" s="101">
        <f t="shared" ca="1" si="22"/>
        <v>6649730.0574449664</v>
      </c>
      <c r="H64" s="101">
        <f t="shared" ca="1" si="22"/>
        <v>7058683.2886104267</v>
      </c>
      <c r="I64" s="101">
        <f t="shared" ca="1" si="22"/>
        <v>7485554.2064067423</v>
      </c>
      <c r="K64" s="109"/>
      <c r="L64" s="109"/>
      <c r="M64" s="109">
        <v>58</v>
      </c>
      <c r="N64" s="109">
        <v>117.77130229789019</v>
      </c>
      <c r="O64" s="109"/>
      <c r="P64" s="109"/>
      <c r="Q64" s="109"/>
      <c r="R64" s="109"/>
      <c r="S64" s="109"/>
      <c r="T64" s="109"/>
      <c r="U64" s="109"/>
      <c r="V64" s="109"/>
      <c r="W64" s="109"/>
    </row>
    <row r="65" spans="1:23" x14ac:dyDescent="0.4">
      <c r="A65" s="7" t="s">
        <v>24</v>
      </c>
      <c r="B65" s="101">
        <f>B63-B64</f>
        <v>4866000</v>
      </c>
      <c r="C65" s="101">
        <f t="shared" ref="C65:I65" si="23">C63-C64</f>
        <v>4904000</v>
      </c>
      <c r="D65" s="101">
        <f t="shared" ca="1" si="23"/>
        <v>5677597.6204265514</v>
      </c>
      <c r="E65" s="101">
        <f t="shared" ca="1" si="23"/>
        <v>6471605.7181245023</v>
      </c>
      <c r="F65" s="101">
        <f t="shared" ca="1" si="23"/>
        <v>8394811.6221276186</v>
      </c>
      <c r="G65" s="101">
        <f t="shared" ca="1" si="23"/>
        <v>6650524.3633857435</v>
      </c>
      <c r="H65" s="101">
        <f t="shared" ca="1" si="23"/>
        <v>6904611.0349228922</v>
      </c>
      <c r="I65" s="101">
        <f t="shared" ca="1" si="23"/>
        <v>7009212.6564810146</v>
      </c>
      <c r="J65" s="34"/>
      <c r="K65" s="109"/>
      <c r="L65" s="109"/>
      <c r="M65" s="109">
        <v>59</v>
      </c>
      <c r="N65" s="109">
        <v>117.55955935387071</v>
      </c>
      <c r="O65" s="109"/>
      <c r="P65" s="109"/>
      <c r="Q65" s="109"/>
      <c r="R65" s="109"/>
      <c r="S65" s="109"/>
      <c r="T65" s="109"/>
      <c r="U65" s="109"/>
      <c r="V65" s="109"/>
      <c r="W65" s="109"/>
    </row>
    <row r="66" spans="1:23" s="34" customFormat="1" x14ac:dyDescent="0.4">
      <c r="A66" s="7" t="s">
        <v>26</v>
      </c>
      <c r="B66" s="101">
        <f>SUM('Balance Sheet'!J27:J28)</f>
        <v>5920000</v>
      </c>
      <c r="C66" s="101">
        <f>SUM('Balance Sheet'!K27:K28)</f>
        <v>6545000</v>
      </c>
      <c r="D66" s="101">
        <f t="shared" ref="D66:I66" ca="1" si="24">D39*D29</f>
        <v>6590293.6809204044</v>
      </c>
      <c r="E66" s="101">
        <f t="shared" ca="1" si="24"/>
        <v>7267344.8622531611</v>
      </c>
      <c r="F66" s="101">
        <f t="shared" ca="1" si="24"/>
        <v>7977628.9457734656</v>
      </c>
      <c r="G66" s="101">
        <f t="shared" ca="1" si="24"/>
        <v>6045570.1912866868</v>
      </c>
      <c r="H66" s="101">
        <f t="shared" ca="1" si="24"/>
        <v>6346951.9652424185</v>
      </c>
      <c r="I66" s="101">
        <f t="shared" ca="1" si="24"/>
        <v>6588530.3922217079</v>
      </c>
      <c r="J66"/>
      <c r="K66" s="112"/>
      <c r="L66" s="112"/>
      <c r="M66" s="112">
        <v>60</v>
      </c>
      <c r="N66" s="112">
        <v>137.42159138336808</v>
      </c>
      <c r="O66" s="112"/>
      <c r="P66" s="112"/>
      <c r="Q66" s="112"/>
      <c r="R66" s="112"/>
      <c r="S66" s="112"/>
      <c r="T66" s="112"/>
      <c r="U66" s="112"/>
      <c r="V66" s="112"/>
      <c r="W66" s="112"/>
    </row>
    <row r="67" spans="1:23" x14ac:dyDescent="0.4">
      <c r="A67" s="69" t="s">
        <v>224</v>
      </c>
      <c r="B67" s="101">
        <f>SUM(B65:B66)</f>
        <v>10786000</v>
      </c>
      <c r="C67" s="101">
        <f t="shared" ref="C67:I67" si="25">SUM(C65:C66)</f>
        <v>11449000</v>
      </c>
      <c r="D67" s="101">
        <f t="shared" ca="1" si="25"/>
        <v>12267891.301346956</v>
      </c>
      <c r="E67" s="101">
        <f t="shared" ca="1" si="25"/>
        <v>13738950.580377664</v>
      </c>
      <c r="F67" s="101">
        <f t="shared" ca="1" si="25"/>
        <v>16372440.567901084</v>
      </c>
      <c r="G67" s="101">
        <f t="shared" ca="1" si="25"/>
        <v>12696094.554672431</v>
      </c>
      <c r="H67" s="101">
        <f t="shared" ca="1" si="25"/>
        <v>13251563.00016531</v>
      </c>
      <c r="I67" s="101">
        <f t="shared" ca="1" si="25"/>
        <v>13597743.048702722</v>
      </c>
      <c r="K67" s="109"/>
      <c r="L67" s="109"/>
      <c r="M67" s="109">
        <v>61</v>
      </c>
      <c r="N67" s="109">
        <v>181.25589042742314</v>
      </c>
      <c r="O67" s="109"/>
      <c r="P67" s="109"/>
      <c r="Q67" s="109"/>
      <c r="R67" s="109"/>
      <c r="S67" s="109"/>
      <c r="T67" s="109"/>
      <c r="U67" s="109"/>
      <c r="V67" s="109"/>
      <c r="W67" s="109"/>
    </row>
    <row r="68" spans="1:23" ht="14.1" x14ac:dyDescent="0.5">
      <c r="A68" s="68" t="s">
        <v>27</v>
      </c>
      <c r="B68" s="102">
        <f>B67+B62</f>
        <v>31342000</v>
      </c>
      <c r="C68" s="102">
        <f t="shared" ref="C68:I68" si="26">C67+C62</f>
        <v>37740000</v>
      </c>
      <c r="D68" s="102">
        <f t="shared" ca="1" si="26"/>
        <v>41647903.028317899</v>
      </c>
      <c r="E68" s="102">
        <f t="shared" ca="1" si="26"/>
        <v>45983409.61298719</v>
      </c>
      <c r="F68" s="102">
        <f t="shared" ca="1" si="26"/>
        <v>55764178.060325041</v>
      </c>
      <c r="G68" s="102">
        <f t="shared" ca="1" si="26"/>
        <v>48653844.645006537</v>
      </c>
      <c r="H68" s="102">
        <f t="shared" ca="1" si="26"/>
        <v>50927189.202047095</v>
      </c>
      <c r="I68" s="102">
        <f t="shared" ca="1" si="26"/>
        <v>52650366.284366459</v>
      </c>
      <c r="K68" s="109"/>
      <c r="L68" s="109"/>
      <c r="M68" s="109">
        <v>62</v>
      </c>
      <c r="N68" s="109">
        <v>144.70030304352844</v>
      </c>
      <c r="O68" s="109"/>
      <c r="P68" s="109"/>
      <c r="Q68" s="109"/>
      <c r="R68" s="109"/>
      <c r="S68" s="109"/>
      <c r="T68" s="109"/>
      <c r="U68" s="109"/>
      <c r="V68" s="109"/>
      <c r="W68" s="109"/>
    </row>
    <row r="69" spans="1:23" ht="14.1" x14ac:dyDescent="0.5">
      <c r="A69" s="68"/>
      <c r="B69" s="101"/>
      <c r="C69" s="101"/>
      <c r="D69" s="101"/>
      <c r="E69" s="101"/>
      <c r="F69" s="101"/>
      <c r="G69" s="101"/>
      <c r="H69" s="101"/>
      <c r="I69" s="101"/>
      <c r="J69" s="82"/>
      <c r="K69" s="109"/>
      <c r="L69" s="109"/>
      <c r="M69" s="109">
        <v>63</v>
      </c>
      <c r="N69" s="109">
        <v>112.22434445270892</v>
      </c>
      <c r="O69" s="109"/>
      <c r="P69" s="109"/>
      <c r="Q69" s="109"/>
      <c r="R69" s="109"/>
      <c r="S69" s="109"/>
      <c r="T69" s="109"/>
      <c r="U69" s="109"/>
      <c r="V69" s="109"/>
      <c r="W69" s="109"/>
    </row>
    <row r="70" spans="1:23" s="82" customFormat="1" x14ac:dyDescent="0.4">
      <c r="A70" s="47" t="s">
        <v>225</v>
      </c>
      <c r="B70" s="101">
        <f>SUM('Balance Sheet'!J31:J34)</f>
        <v>7683000</v>
      </c>
      <c r="C70" s="101">
        <f>SUM('Balance Sheet'!K31:K34)</f>
        <v>8901000</v>
      </c>
      <c r="D70" s="101">
        <f t="shared" ref="D70:I70" ca="1" si="27">D39*D31</f>
        <v>9125022.0197359435</v>
      </c>
      <c r="E70" s="101">
        <f t="shared" ca="1" si="27"/>
        <v>10062477.5015813</v>
      </c>
      <c r="F70" s="101">
        <f t="shared" ca="1" si="27"/>
        <v>11966443.418660199</v>
      </c>
      <c r="G70" s="101">
        <f t="shared" ca="1" si="27"/>
        <v>10882026.344316034</v>
      </c>
      <c r="H70" s="101">
        <f t="shared" ca="1" si="27"/>
        <v>11424513.537436351</v>
      </c>
      <c r="I70" s="101">
        <f t="shared" ca="1" si="27"/>
        <v>11859354.705999075</v>
      </c>
      <c r="J70"/>
      <c r="K70" s="111"/>
      <c r="L70" s="111"/>
      <c r="M70" s="111">
        <v>64</v>
      </c>
      <c r="N70" s="111">
        <v>137.51163897021203</v>
      </c>
      <c r="O70" s="111"/>
      <c r="P70" s="111"/>
      <c r="Q70" s="111"/>
      <c r="R70" s="111"/>
      <c r="S70" s="111"/>
      <c r="T70" s="111"/>
      <c r="U70" s="111"/>
      <c r="V70" s="111"/>
      <c r="W70" s="111"/>
    </row>
    <row r="71" spans="1:23" x14ac:dyDescent="0.4">
      <c r="A71" s="47" t="s">
        <v>226</v>
      </c>
      <c r="B71" s="101">
        <f>'Balance Sheet'!J35</f>
        <v>601000</v>
      </c>
      <c r="C71" s="101">
        <f>'Balance Sheet'!K35</f>
        <v>773000</v>
      </c>
      <c r="D71" s="101">
        <f>$C$71</f>
        <v>773000</v>
      </c>
      <c r="E71" s="101">
        <f t="shared" ref="E71:I71" si="28">$C$71</f>
        <v>773000</v>
      </c>
      <c r="F71" s="101">
        <f t="shared" si="28"/>
        <v>773000</v>
      </c>
      <c r="G71" s="101">
        <f t="shared" si="28"/>
        <v>773000</v>
      </c>
      <c r="H71" s="101">
        <f t="shared" si="28"/>
        <v>773000</v>
      </c>
      <c r="I71" s="101">
        <f t="shared" si="28"/>
        <v>773000</v>
      </c>
      <c r="K71" s="109"/>
      <c r="L71" s="109"/>
      <c r="M71" s="109">
        <v>65</v>
      </c>
      <c r="N71" s="109">
        <v>115.4300403963794</v>
      </c>
      <c r="O71" s="109"/>
      <c r="P71" s="109"/>
      <c r="Q71" s="109"/>
      <c r="R71" s="109"/>
      <c r="S71" s="109"/>
      <c r="T71" s="109"/>
      <c r="U71" s="109"/>
      <c r="V71" s="109"/>
      <c r="W71" s="109"/>
    </row>
    <row r="72" spans="1:23" x14ac:dyDescent="0.4">
      <c r="A72" s="69" t="s">
        <v>34</v>
      </c>
      <c r="B72" s="103">
        <f>B70+B71</f>
        <v>8284000</v>
      </c>
      <c r="C72" s="103">
        <f t="shared" ref="C72:G72" si="29">C70+C71</f>
        <v>9674000</v>
      </c>
      <c r="D72" s="103">
        <f t="shared" ca="1" si="29"/>
        <v>9898022.0197359435</v>
      </c>
      <c r="E72" s="103">
        <f t="shared" ca="1" si="29"/>
        <v>10835477.5015813</v>
      </c>
      <c r="F72" s="103">
        <f t="shared" ca="1" si="29"/>
        <v>12739443.418660199</v>
      </c>
      <c r="G72" s="103">
        <f t="shared" ca="1" si="29"/>
        <v>11655026.344316034</v>
      </c>
      <c r="H72" s="103">
        <f ca="1">H70+H71</f>
        <v>12197513.537436351</v>
      </c>
      <c r="I72" s="103">
        <f ca="1">I70+I71</f>
        <v>12632354.705999075</v>
      </c>
      <c r="K72" s="109"/>
      <c r="L72" s="109"/>
      <c r="M72" s="109">
        <v>66</v>
      </c>
      <c r="N72" s="109">
        <v>139.84521471267425</v>
      </c>
      <c r="O72" s="109"/>
      <c r="P72" s="109"/>
      <c r="Q72" s="109"/>
      <c r="R72" s="109"/>
      <c r="S72" s="109"/>
      <c r="T72" s="109"/>
      <c r="U72" s="109"/>
      <c r="V72" s="109"/>
      <c r="W72" s="109"/>
    </row>
    <row r="73" spans="1:23" x14ac:dyDescent="0.4">
      <c r="A73" s="47" t="s">
        <v>227</v>
      </c>
      <c r="B73" s="101">
        <f>SUM('Balance Sheet'!J37:J39)</f>
        <v>15003000</v>
      </c>
      <c r="C73" s="101">
        <f>SUM('Balance Sheet'!K37:K39)</f>
        <v>15299000</v>
      </c>
      <c r="D73" s="101">
        <f ca="1">D131</f>
        <v>15299000</v>
      </c>
      <c r="E73" s="101">
        <f ca="1">D73+E102</f>
        <v>15299000</v>
      </c>
      <c r="F73" s="101">
        <f t="shared" ref="F73:I73" ca="1" si="30">E73+F102</f>
        <v>15299000</v>
      </c>
      <c r="G73" s="101">
        <f t="shared" ca="1" si="30"/>
        <v>15299000</v>
      </c>
      <c r="H73" s="101">
        <f t="shared" ca="1" si="30"/>
        <v>15299000</v>
      </c>
      <c r="I73" s="101">
        <f t="shared" ca="1" si="30"/>
        <v>15299000</v>
      </c>
      <c r="J73" s="34"/>
      <c r="K73" s="109"/>
      <c r="L73" s="109"/>
      <c r="M73" s="109">
        <v>67</v>
      </c>
      <c r="N73" s="109">
        <v>161.22476035853978</v>
      </c>
      <c r="O73" s="109"/>
      <c r="P73" s="109"/>
      <c r="Q73" s="109"/>
      <c r="R73" s="109"/>
      <c r="S73" s="109"/>
      <c r="T73" s="109"/>
      <c r="U73" s="109"/>
      <c r="V73" s="109"/>
      <c r="W73" s="109"/>
    </row>
    <row r="74" spans="1:23" s="34" customFormat="1" x14ac:dyDescent="0.4">
      <c r="A74" s="48" t="s">
        <v>38</v>
      </c>
      <c r="B74" s="101">
        <f>B72+B73</f>
        <v>23287000</v>
      </c>
      <c r="C74" s="101">
        <f t="shared" ref="C74:I74" si="31">C72+C73</f>
        <v>24973000</v>
      </c>
      <c r="D74" s="101">
        <f t="shared" ca="1" si="31"/>
        <v>25197022.019735944</v>
      </c>
      <c r="E74" s="101">
        <f t="shared" ca="1" si="31"/>
        <v>26134477.5015813</v>
      </c>
      <c r="F74" s="101">
        <f t="shared" ca="1" si="31"/>
        <v>28038443.418660201</v>
      </c>
      <c r="G74" s="101">
        <f t="shared" ca="1" si="31"/>
        <v>26954026.344316036</v>
      </c>
      <c r="H74" s="101">
        <f t="shared" ca="1" si="31"/>
        <v>27496513.537436351</v>
      </c>
      <c r="I74" s="101">
        <f t="shared" ca="1" si="31"/>
        <v>27931354.705999076</v>
      </c>
      <c r="K74" s="112"/>
      <c r="L74" s="112"/>
      <c r="M74" s="112">
        <v>68</v>
      </c>
      <c r="N74" s="112">
        <v>132.21632061850192</v>
      </c>
      <c r="O74" s="112"/>
      <c r="P74" s="112"/>
      <c r="Q74" s="112"/>
      <c r="R74" s="112"/>
      <c r="S74" s="112"/>
      <c r="T74" s="112"/>
      <c r="U74" s="112"/>
      <c r="V74" s="112"/>
      <c r="W74" s="112"/>
    </row>
    <row r="75" spans="1:23" s="34" customFormat="1" x14ac:dyDescent="0.4">
      <c r="A75" s="7" t="s">
        <v>41</v>
      </c>
      <c r="B75" s="101">
        <f>'Balance Sheet'!J43</f>
        <v>-191000</v>
      </c>
      <c r="C75" s="101">
        <f>'Balance Sheet'!K43</f>
        <v>3179000</v>
      </c>
      <c r="D75" s="101">
        <f t="shared" ref="D75:I75" ca="1" si="32">C75+D50*(1-D18)</f>
        <v>9566515.4138151575</v>
      </c>
      <c r="E75" s="101">
        <f t="shared" ca="1" si="32"/>
        <v>16610249.664922066</v>
      </c>
      <c r="F75" s="101">
        <f t="shared" ca="1" si="32"/>
        <v>25545194.084188342</v>
      </c>
      <c r="G75" s="101">
        <f t="shared" ca="1" si="32"/>
        <v>33670441.261277646</v>
      </c>
      <c r="H75" s="101">
        <f t="shared" ca="1" si="32"/>
        <v>42733890.347643822</v>
      </c>
      <c r="I75" s="101">
        <f t="shared" ca="1" si="32"/>
        <v>52142314.26773642</v>
      </c>
      <c r="J75"/>
      <c r="K75" s="112"/>
      <c r="L75" s="112"/>
      <c r="M75" s="112">
        <v>69</v>
      </c>
      <c r="N75" s="112">
        <v>140.77069330231782</v>
      </c>
      <c r="O75" s="112"/>
      <c r="P75" s="112"/>
      <c r="Q75" s="112"/>
      <c r="R75" s="112"/>
      <c r="S75" s="112"/>
      <c r="T75" s="112"/>
      <c r="U75" s="112"/>
      <c r="V75" s="112"/>
      <c r="W75" s="112"/>
    </row>
    <row r="76" spans="1:23" ht="14.1" x14ac:dyDescent="0.5">
      <c r="A76" s="68" t="s">
        <v>45</v>
      </c>
      <c r="B76" s="102">
        <f>B77-B74</f>
        <v>8055000</v>
      </c>
      <c r="C76" s="102">
        <f>C77-C74</f>
        <v>12767000</v>
      </c>
      <c r="D76" s="102">
        <f ca="1">D77-D74</f>
        <v>16450881.008581955</v>
      </c>
      <c r="E76" s="102">
        <f t="shared" ref="E76:I76" ca="1" si="33">E77-E74</f>
        <v>19848932.11140589</v>
      </c>
      <c r="F76" s="102">
        <f t="shared" ca="1" si="33"/>
        <v>27725734.64166484</v>
      </c>
      <c r="G76" s="102">
        <f t="shared" ca="1" si="33"/>
        <v>21699818.300690502</v>
      </c>
      <c r="H76" s="102">
        <f t="shared" ca="1" si="33"/>
        <v>23430675.664610744</v>
      </c>
      <c r="I76" s="102">
        <f t="shared" ca="1" si="33"/>
        <v>24719011.578367382</v>
      </c>
      <c r="K76" s="109"/>
      <c r="L76" s="109"/>
      <c r="M76" s="109">
        <v>70</v>
      </c>
      <c r="N76" s="109">
        <v>167.43613878797615</v>
      </c>
      <c r="O76" s="109"/>
      <c r="P76" s="109"/>
      <c r="Q76" s="109"/>
      <c r="R76" s="109"/>
      <c r="S76" s="109"/>
      <c r="T76" s="109"/>
      <c r="U76" s="109"/>
      <c r="V76" s="109"/>
      <c r="W76" s="109"/>
    </row>
    <row r="77" spans="1:23" ht="14.1" x14ac:dyDescent="0.5">
      <c r="A77" s="68" t="s">
        <v>46</v>
      </c>
      <c r="B77" s="102">
        <f>B68</f>
        <v>31342000</v>
      </c>
      <c r="C77" s="102">
        <f t="shared" ref="C77:I77" si="34">C68</f>
        <v>37740000</v>
      </c>
      <c r="D77" s="102">
        <f t="shared" ca="1" si="34"/>
        <v>41647903.028317899</v>
      </c>
      <c r="E77" s="102">
        <f t="shared" ca="1" si="34"/>
        <v>45983409.61298719</v>
      </c>
      <c r="F77" s="102">
        <f t="shared" ca="1" si="34"/>
        <v>55764178.060325041</v>
      </c>
      <c r="G77" s="102">
        <f t="shared" ca="1" si="34"/>
        <v>48653844.645006537</v>
      </c>
      <c r="H77" s="102">
        <f t="shared" ca="1" si="34"/>
        <v>50927189.202047095</v>
      </c>
      <c r="I77" s="102">
        <f t="shared" ca="1" si="34"/>
        <v>52650366.284366459</v>
      </c>
      <c r="K77" s="109"/>
      <c r="L77" s="109"/>
      <c r="M77" s="109">
        <v>71</v>
      </c>
      <c r="N77" s="109">
        <v>181.52819545502533</v>
      </c>
      <c r="O77" s="109"/>
      <c r="P77" s="109"/>
      <c r="Q77" s="109"/>
      <c r="R77" s="109"/>
      <c r="S77" s="109"/>
      <c r="T77" s="109"/>
      <c r="U77" s="109"/>
      <c r="V77" s="109"/>
      <c r="W77" s="109"/>
    </row>
    <row r="78" spans="1:23" x14ac:dyDescent="0.4">
      <c r="K78" s="109"/>
      <c r="L78" s="109"/>
      <c r="M78" s="109">
        <v>72</v>
      </c>
      <c r="N78" s="109">
        <v>204.08803589354491</v>
      </c>
      <c r="O78" s="109"/>
      <c r="P78" s="109"/>
      <c r="Q78" s="109"/>
      <c r="R78" s="109"/>
      <c r="S78" s="109"/>
      <c r="T78" s="109"/>
      <c r="U78" s="109"/>
      <c r="V78" s="109"/>
      <c r="W78" s="109"/>
    </row>
    <row r="79" spans="1:23" x14ac:dyDescent="0.4">
      <c r="A79" s="50" t="s">
        <v>228</v>
      </c>
      <c r="K79" s="109"/>
      <c r="L79" s="109"/>
      <c r="M79" s="109">
        <v>73</v>
      </c>
      <c r="N79" s="109">
        <v>233.71059168700504</v>
      </c>
      <c r="O79" s="109"/>
      <c r="P79" s="109"/>
      <c r="Q79" s="109"/>
      <c r="R79" s="109"/>
      <c r="S79" s="109"/>
      <c r="T79" s="109"/>
      <c r="U79" s="109"/>
      <c r="V79" s="109"/>
      <c r="W79" s="109"/>
    </row>
    <row r="80" spans="1:23" x14ac:dyDescent="0.4">
      <c r="K80" s="109"/>
      <c r="L80" s="109"/>
      <c r="M80" s="109">
        <v>74</v>
      </c>
      <c r="N80" s="109">
        <v>142.75605467312565</v>
      </c>
      <c r="O80" s="109"/>
      <c r="P80" s="109"/>
      <c r="Q80" s="109"/>
      <c r="R80" s="109"/>
      <c r="S80" s="109"/>
      <c r="T80" s="109"/>
      <c r="U80" s="109"/>
      <c r="V80" s="109"/>
      <c r="W80" s="109"/>
    </row>
    <row r="81" spans="1:23" x14ac:dyDescent="0.4">
      <c r="K81" s="109"/>
      <c r="L81" s="109"/>
      <c r="M81" s="109">
        <v>75</v>
      </c>
      <c r="N81" s="109">
        <v>131.10173292900893</v>
      </c>
      <c r="O81" s="109"/>
      <c r="P81" s="109"/>
      <c r="Q81" s="109"/>
      <c r="R81" s="109"/>
      <c r="S81" s="109"/>
      <c r="T81" s="109"/>
      <c r="U81" s="109"/>
      <c r="V81" s="109"/>
      <c r="W81" s="109"/>
    </row>
    <row r="82" spans="1:23" x14ac:dyDescent="0.4">
      <c r="A82" s="38" t="s">
        <v>229</v>
      </c>
      <c r="B82" s="34">
        <v>2019</v>
      </c>
      <c r="C82" s="34">
        <v>2020</v>
      </c>
      <c r="D82" s="34">
        <v>2021</v>
      </c>
      <c r="E82" s="34">
        <v>2022</v>
      </c>
      <c r="F82" s="34">
        <v>2023</v>
      </c>
      <c r="G82" s="34">
        <v>2024</v>
      </c>
      <c r="H82" s="34">
        <v>2025</v>
      </c>
      <c r="I82" s="34">
        <v>2026</v>
      </c>
      <c r="K82" s="109"/>
      <c r="L82" s="109"/>
      <c r="M82" s="109">
        <v>76</v>
      </c>
      <c r="N82" s="109">
        <v>243.34665129732065</v>
      </c>
      <c r="O82" s="109"/>
      <c r="P82" s="109"/>
      <c r="Q82" s="109"/>
      <c r="R82" s="109"/>
      <c r="S82" s="109"/>
      <c r="T82" s="109"/>
      <c r="U82" s="109"/>
      <c r="V82" s="109"/>
      <c r="W82" s="109"/>
    </row>
    <row r="83" spans="1:23" x14ac:dyDescent="0.4">
      <c r="K83" s="109"/>
      <c r="L83" s="109"/>
      <c r="M83" s="109">
        <v>77</v>
      </c>
      <c r="N83" s="109">
        <v>167.19278024775181</v>
      </c>
      <c r="O83" s="109"/>
      <c r="P83" s="109"/>
      <c r="Q83" s="109"/>
      <c r="R83" s="109"/>
      <c r="S83" s="109"/>
      <c r="T83" s="109"/>
      <c r="U83" s="109"/>
      <c r="V83" s="109"/>
      <c r="W83" s="109"/>
    </row>
    <row r="84" spans="1:23" x14ac:dyDescent="0.4">
      <c r="A84" s="50" t="s">
        <v>230</v>
      </c>
      <c r="B84" s="101">
        <f t="shared" ref="B84:I84" si="35">SUM(B59:B61)-SUM(A59:A61)</f>
        <v>11769000</v>
      </c>
      <c r="C84" s="101">
        <f t="shared" si="35"/>
        <v>1046000</v>
      </c>
      <c r="D84" s="101">
        <f t="shared" ca="1" si="35"/>
        <v>1356641.6940777004</v>
      </c>
      <c r="E84" s="101">
        <f t="shared" ca="1" si="35"/>
        <v>1302021.5025629941</v>
      </c>
      <c r="F84" s="101">
        <f t="shared" ca="1" si="35"/>
        <v>3974001.9313496035</v>
      </c>
      <c r="G84" s="101">
        <f t="shared" ca="1" si="35"/>
        <v>-1626625.6115162447</v>
      </c>
      <c r="H84" s="101">
        <f t="shared" ca="1" si="35"/>
        <v>813730.78968047351</v>
      </c>
      <c r="I84" s="101">
        <f t="shared" ca="1" si="35"/>
        <v>652261.75284408405</v>
      </c>
      <c r="K84" s="109"/>
      <c r="L84" s="109"/>
      <c r="M84" s="109">
        <v>78</v>
      </c>
      <c r="N84" s="109">
        <v>152.94568597898947</v>
      </c>
      <c r="O84" s="109"/>
      <c r="P84" s="109"/>
      <c r="Q84" s="109"/>
      <c r="R84" s="109"/>
      <c r="S84" s="109"/>
      <c r="T84" s="109"/>
      <c r="U84" s="109"/>
      <c r="V84" s="109"/>
      <c r="W84" s="109"/>
    </row>
    <row r="85" spans="1:23" x14ac:dyDescent="0.4">
      <c r="A85" s="50" t="s">
        <v>231</v>
      </c>
      <c r="B85" s="101" t="e">
        <f>B63-A63</f>
        <v>#VALUE!</v>
      </c>
      <c r="C85" s="101">
        <f t="shared" ref="C85:I85" si="36">C63-B63</f>
        <v>400000</v>
      </c>
      <c r="D85" s="101">
        <f t="shared" ca="1" si="36"/>
        <v>1091804.6907883771</v>
      </c>
      <c r="E85" s="101">
        <f t="shared" ca="1" si="36"/>
        <v>1145778.9222554341</v>
      </c>
      <c r="F85" s="101">
        <f t="shared" ca="1" si="36"/>
        <v>2327069.4542075433</v>
      </c>
      <c r="G85" s="101">
        <f t="shared" ca="1" si="36"/>
        <v>-1325398.6464206446</v>
      </c>
      <c r="H85" s="101">
        <f t="shared" ca="1" si="36"/>
        <v>663039.90270260908</v>
      </c>
      <c r="I85" s="101">
        <f t="shared" ca="1" si="36"/>
        <v>531472.53935443796</v>
      </c>
      <c r="K85" s="109"/>
      <c r="L85" s="109"/>
      <c r="M85" s="109">
        <v>79</v>
      </c>
      <c r="N85" s="109">
        <v>79.407423225659599</v>
      </c>
      <c r="O85" s="109"/>
      <c r="P85" s="109"/>
      <c r="Q85" s="109"/>
      <c r="R85" s="109"/>
      <c r="S85" s="109"/>
      <c r="T85" s="109"/>
      <c r="U85" s="109"/>
      <c r="V85" s="109"/>
      <c r="W85" s="109"/>
    </row>
    <row r="86" spans="1:23" x14ac:dyDescent="0.4">
      <c r="A86" s="50" t="s">
        <v>232</v>
      </c>
      <c r="B86" s="101">
        <f t="shared" ref="B86:I86" si="37">B54</f>
        <v>70000</v>
      </c>
      <c r="C86" s="101">
        <f t="shared" si="37"/>
        <v>362000</v>
      </c>
      <c r="D86" s="101">
        <f t="shared" ca="1" si="37"/>
        <v>318207.07036182564</v>
      </c>
      <c r="E86" s="101">
        <f t="shared" ca="1" si="37"/>
        <v>351770.82455748279</v>
      </c>
      <c r="F86" s="101">
        <f t="shared" ca="1" si="37"/>
        <v>403863.55020442745</v>
      </c>
      <c r="G86" s="101">
        <f t="shared" ca="1" si="37"/>
        <v>418888.61232123099</v>
      </c>
      <c r="H86" s="101">
        <f t="shared" ca="1" si="37"/>
        <v>408953.23116546043</v>
      </c>
      <c r="I86" s="101">
        <f t="shared" ca="1" si="37"/>
        <v>426870.91779631609</v>
      </c>
      <c r="K86" s="109"/>
      <c r="L86" s="109"/>
      <c r="M86" s="109">
        <v>80</v>
      </c>
      <c r="N86" s="109">
        <v>124.30664602940891</v>
      </c>
      <c r="O86" s="109"/>
      <c r="P86" s="109"/>
      <c r="Q86" s="109"/>
      <c r="R86" s="109"/>
      <c r="S86" s="109"/>
      <c r="T86" s="109"/>
      <c r="U86" s="109"/>
      <c r="V86" s="109"/>
      <c r="W86" s="109"/>
    </row>
    <row r="87" spans="1:23" x14ac:dyDescent="0.4">
      <c r="A87" s="50" t="s">
        <v>233</v>
      </c>
      <c r="B87" s="101" t="e">
        <f>SUM(B85:B86)</f>
        <v>#VALUE!</v>
      </c>
      <c r="C87" s="101">
        <f t="shared" ref="C87:I87" si="38">SUM(C85:C86)</f>
        <v>762000</v>
      </c>
      <c r="D87" s="101">
        <f t="shared" ca="1" si="38"/>
        <v>1410011.7611502027</v>
      </c>
      <c r="E87" s="101">
        <f t="shared" ca="1" si="38"/>
        <v>1497549.7468129168</v>
      </c>
      <c r="F87" s="101">
        <f t="shared" ca="1" si="38"/>
        <v>2730933.0044119707</v>
      </c>
      <c r="G87" s="101">
        <f t="shared" ca="1" si="38"/>
        <v>-906510.03409941355</v>
      </c>
      <c r="H87" s="101">
        <f t="shared" ca="1" si="38"/>
        <v>1071993.1338680694</v>
      </c>
      <c r="I87" s="101">
        <f t="shared" ca="1" si="38"/>
        <v>958343.45715075405</v>
      </c>
      <c r="K87" s="109"/>
      <c r="L87" s="109"/>
      <c r="M87" s="109">
        <v>81</v>
      </c>
      <c r="N87" s="109">
        <v>84.736007510617171</v>
      </c>
      <c r="O87" s="109"/>
      <c r="P87" s="109"/>
      <c r="Q87" s="109"/>
      <c r="R87" s="109"/>
      <c r="S87" s="109"/>
      <c r="T87" s="109"/>
      <c r="U87" s="109"/>
      <c r="V87" s="109"/>
      <c r="W87" s="109"/>
    </row>
    <row r="88" spans="1:23" x14ac:dyDescent="0.4">
      <c r="A88" s="50" t="s">
        <v>234</v>
      </c>
      <c r="B88" s="101" t="e">
        <f>B84+B87</f>
        <v>#VALUE!</v>
      </c>
      <c r="C88" s="101">
        <f t="shared" ref="C88:I88" si="39">C84+C87</f>
        <v>1808000</v>
      </c>
      <c r="D88" s="101">
        <f t="shared" ca="1" si="39"/>
        <v>2766653.4552279031</v>
      </c>
      <c r="E88" s="101">
        <f t="shared" ca="1" si="39"/>
        <v>2799571.249375911</v>
      </c>
      <c r="F88" s="101">
        <f t="shared" ca="1" si="39"/>
        <v>6704934.9357615747</v>
      </c>
      <c r="G88" s="101">
        <f t="shared" ca="1" si="39"/>
        <v>-2533135.6456156583</v>
      </c>
      <c r="H88" s="101">
        <f t="shared" ca="1" si="39"/>
        <v>1885723.9235485429</v>
      </c>
      <c r="I88" s="101">
        <f t="shared" ca="1" si="39"/>
        <v>1610605.2099948381</v>
      </c>
      <c r="K88" s="109"/>
      <c r="L88" s="109"/>
      <c r="M88" s="109">
        <v>82</v>
      </c>
      <c r="N88" s="109">
        <v>162.23945325123643</v>
      </c>
      <c r="O88" s="109"/>
      <c r="P88" s="109"/>
      <c r="Q88" s="109"/>
      <c r="R88" s="109"/>
      <c r="S88" s="109"/>
      <c r="T88" s="109"/>
      <c r="U88" s="109"/>
      <c r="V88" s="109"/>
      <c r="W88" s="109"/>
    </row>
    <row r="89" spans="1:23" x14ac:dyDescent="0.4">
      <c r="B89" s="101"/>
      <c r="C89" s="101"/>
      <c r="D89" s="101"/>
      <c r="E89" s="101"/>
      <c r="F89" s="101"/>
      <c r="G89" s="101"/>
      <c r="H89" s="101"/>
      <c r="I89" s="101"/>
      <c r="K89" s="109"/>
      <c r="L89" s="109"/>
      <c r="M89" s="109">
        <v>83</v>
      </c>
      <c r="N89" s="109">
        <v>219.75756606472092</v>
      </c>
      <c r="O89" s="109"/>
      <c r="P89" s="109"/>
      <c r="Q89" s="109"/>
      <c r="R89" s="109"/>
      <c r="S89" s="109"/>
      <c r="T89" s="109"/>
      <c r="U89" s="109"/>
      <c r="V89" s="109"/>
      <c r="W89" s="109"/>
    </row>
    <row r="90" spans="1:23" x14ac:dyDescent="0.4">
      <c r="A90" s="38" t="s">
        <v>235</v>
      </c>
      <c r="B90" s="101"/>
      <c r="C90" s="101"/>
      <c r="D90" s="101"/>
      <c r="E90" s="101"/>
      <c r="F90" s="101"/>
      <c r="G90" s="101"/>
      <c r="H90" s="101"/>
      <c r="I90" s="101"/>
      <c r="K90" s="109"/>
      <c r="L90" s="109"/>
      <c r="M90" s="109">
        <v>84</v>
      </c>
      <c r="N90" s="109">
        <v>125.04530233311286</v>
      </c>
      <c r="O90" s="109"/>
      <c r="P90" s="109"/>
      <c r="Q90" s="109"/>
      <c r="R90" s="109"/>
      <c r="S90" s="109"/>
      <c r="T90" s="109"/>
      <c r="U90" s="109"/>
      <c r="V90" s="109"/>
      <c r="W90" s="109"/>
    </row>
    <row r="91" spans="1:23" x14ac:dyDescent="0.4">
      <c r="B91" s="101"/>
      <c r="C91" s="101"/>
      <c r="D91" s="101"/>
      <c r="E91" s="101"/>
      <c r="F91" s="101"/>
      <c r="G91" s="101"/>
      <c r="H91" s="101"/>
      <c r="I91" s="101"/>
      <c r="K91" s="109"/>
      <c r="L91" s="109"/>
      <c r="M91" s="109">
        <v>85</v>
      </c>
      <c r="N91" s="109">
        <v>124.97351085309479</v>
      </c>
      <c r="O91" s="109"/>
      <c r="P91" s="109"/>
      <c r="Q91" s="109"/>
      <c r="R91" s="109"/>
      <c r="S91" s="109"/>
      <c r="T91" s="109"/>
      <c r="U91" s="109"/>
      <c r="V91" s="109"/>
      <c r="W91" s="109"/>
    </row>
    <row r="92" spans="1:23" x14ac:dyDescent="0.4">
      <c r="A92" s="38" t="s">
        <v>236</v>
      </c>
      <c r="B92" s="101" t="e">
        <f>B88</f>
        <v>#VALUE!</v>
      </c>
      <c r="C92" s="101">
        <f t="shared" ref="C92:I92" si="40">C88</f>
        <v>1808000</v>
      </c>
      <c r="D92" s="101">
        <f t="shared" ca="1" si="40"/>
        <v>2766653.4552279031</v>
      </c>
      <c r="E92" s="101">
        <f t="shared" ca="1" si="40"/>
        <v>2799571.249375911</v>
      </c>
      <c r="F92" s="101">
        <f t="shared" ca="1" si="40"/>
        <v>6704934.9357615747</v>
      </c>
      <c r="G92" s="101">
        <f t="shared" ca="1" si="40"/>
        <v>-2533135.6456156583</v>
      </c>
      <c r="H92" s="101">
        <f t="shared" ca="1" si="40"/>
        <v>1885723.9235485429</v>
      </c>
      <c r="I92" s="101">
        <f t="shared" ca="1" si="40"/>
        <v>1610605.2099948381</v>
      </c>
      <c r="K92" s="109"/>
      <c r="L92" s="109"/>
      <c r="M92" s="109">
        <v>86</v>
      </c>
      <c r="N92" s="109">
        <v>219.95642167665099</v>
      </c>
      <c r="O92" s="109"/>
      <c r="P92" s="109"/>
      <c r="Q92" s="109"/>
      <c r="R92" s="109"/>
      <c r="S92" s="109"/>
      <c r="T92" s="109"/>
      <c r="U92" s="109"/>
      <c r="V92" s="109"/>
      <c r="W92" s="109"/>
    </row>
    <row r="93" spans="1:23" ht="12.6" x14ac:dyDescent="0.45">
      <c r="A93" s="70" t="s">
        <v>237</v>
      </c>
      <c r="B93" s="101"/>
      <c r="C93" s="101"/>
      <c r="D93" s="101"/>
      <c r="E93" s="101"/>
      <c r="F93" s="101"/>
      <c r="G93" s="101"/>
      <c r="H93" s="101"/>
      <c r="I93" s="101"/>
      <c r="K93" s="109"/>
      <c r="L93" s="109"/>
      <c r="M93" s="109">
        <v>87</v>
      </c>
      <c r="N93" s="109">
        <v>172.41431397033597</v>
      </c>
      <c r="O93" s="109"/>
      <c r="P93" s="109"/>
      <c r="Q93" s="109"/>
      <c r="R93" s="109"/>
      <c r="S93" s="109"/>
      <c r="T93" s="109"/>
      <c r="U93" s="109"/>
      <c r="V93" s="109"/>
      <c r="W93" s="109"/>
    </row>
    <row r="94" spans="1:23" x14ac:dyDescent="0.4">
      <c r="A94" s="50" t="s">
        <v>238</v>
      </c>
      <c r="B94" s="101">
        <f t="shared" ref="B94:I94" si="41">B50</f>
        <v>2767000</v>
      </c>
      <c r="C94" s="101">
        <f t="shared" si="41"/>
        <v>6003000</v>
      </c>
      <c r="D94" s="101">
        <f t="shared" ca="1" si="41"/>
        <v>6387515.4138151575</v>
      </c>
      <c r="E94" s="101">
        <f t="shared" ca="1" si="41"/>
        <v>7043734.2511069085</v>
      </c>
      <c r="F94" s="101">
        <f t="shared" ca="1" si="41"/>
        <v>8934944.4192662779</v>
      </c>
      <c r="G94" s="101">
        <f t="shared" ca="1" si="41"/>
        <v>8125247.1770893056</v>
      </c>
      <c r="H94" s="101">
        <f t="shared" ca="1" si="41"/>
        <v>9063449.0863661729</v>
      </c>
      <c r="I94" s="101">
        <f t="shared" ca="1" si="41"/>
        <v>9408423.9200925957</v>
      </c>
      <c r="K94" s="109"/>
      <c r="L94" s="109"/>
      <c r="M94" s="109">
        <v>88</v>
      </c>
      <c r="N94" s="109">
        <v>82.024463156948329</v>
      </c>
      <c r="O94" s="109"/>
      <c r="P94" s="109"/>
      <c r="Q94" s="109"/>
      <c r="R94" s="109"/>
      <c r="S94" s="109"/>
      <c r="T94" s="109"/>
      <c r="U94" s="109"/>
      <c r="V94" s="109"/>
      <c r="W94" s="109"/>
    </row>
    <row r="95" spans="1:23" x14ac:dyDescent="0.4">
      <c r="A95" s="50" t="s">
        <v>221</v>
      </c>
      <c r="B95" s="101">
        <f t="shared" ref="B95:I95" si="42">B54</f>
        <v>70000</v>
      </c>
      <c r="C95" s="101">
        <f t="shared" si="42"/>
        <v>362000</v>
      </c>
      <c r="D95" s="101">
        <f t="shared" ca="1" si="42"/>
        <v>318207.07036182564</v>
      </c>
      <c r="E95" s="101">
        <f t="shared" ca="1" si="42"/>
        <v>351770.82455748279</v>
      </c>
      <c r="F95" s="101">
        <f t="shared" ca="1" si="42"/>
        <v>403863.55020442745</v>
      </c>
      <c r="G95" s="101">
        <f t="shared" ca="1" si="42"/>
        <v>418888.61232123099</v>
      </c>
      <c r="H95" s="101">
        <f t="shared" ca="1" si="42"/>
        <v>408953.23116546043</v>
      </c>
      <c r="I95" s="101">
        <f t="shared" ca="1" si="42"/>
        <v>426870.91779631609</v>
      </c>
      <c r="K95" s="109"/>
      <c r="L95" s="109"/>
      <c r="M95" s="109">
        <v>89</v>
      </c>
      <c r="N95" s="109">
        <v>312.08281015346074</v>
      </c>
      <c r="O95" s="109"/>
      <c r="P95" s="109"/>
      <c r="Q95" s="109"/>
      <c r="R95" s="109"/>
      <c r="S95" s="109"/>
      <c r="T95" s="109"/>
      <c r="U95" s="109"/>
      <c r="V95" s="109"/>
      <c r="W95" s="109"/>
    </row>
    <row r="96" spans="1:23" x14ac:dyDescent="0.4">
      <c r="A96" s="50" t="s">
        <v>239</v>
      </c>
      <c r="B96" s="101">
        <f>B94+B95</f>
        <v>2837000</v>
      </c>
      <c r="C96" s="101">
        <f t="shared" ref="C96:I96" si="43">C94+C95</f>
        <v>6365000</v>
      </c>
      <c r="D96" s="101">
        <f t="shared" ca="1" si="43"/>
        <v>6705722.4841769831</v>
      </c>
      <c r="E96" s="101">
        <f t="shared" ca="1" si="43"/>
        <v>7395505.0756643917</v>
      </c>
      <c r="F96" s="101">
        <f t="shared" ca="1" si="43"/>
        <v>9338807.9694707058</v>
      </c>
      <c r="G96" s="101">
        <f t="shared" ca="1" si="43"/>
        <v>8544135.7894105371</v>
      </c>
      <c r="H96" s="101">
        <f t="shared" ca="1" si="43"/>
        <v>9472402.3175316341</v>
      </c>
      <c r="I96" s="101">
        <f t="shared" ca="1" si="43"/>
        <v>9835294.8378889114</v>
      </c>
      <c r="K96" s="109"/>
      <c r="L96" s="109"/>
      <c r="M96" s="109">
        <v>90</v>
      </c>
      <c r="N96" s="109">
        <v>152.46191232497713</v>
      </c>
      <c r="O96" s="109"/>
      <c r="P96" s="109"/>
      <c r="Q96" s="109"/>
      <c r="R96" s="109"/>
      <c r="S96" s="109"/>
      <c r="T96" s="109"/>
      <c r="U96" s="109"/>
      <c r="V96" s="109"/>
      <c r="W96" s="109"/>
    </row>
    <row r="97" spans="1:23" x14ac:dyDescent="0.4">
      <c r="A97" s="50" t="s">
        <v>240</v>
      </c>
      <c r="B97" s="101">
        <f t="shared" ref="B97:I97" si="44">MAX(B50*B18,0)</f>
        <v>0</v>
      </c>
      <c r="C97" s="101">
        <f t="shared" si="44"/>
        <v>0</v>
      </c>
      <c r="D97" s="101">
        <f t="shared" ca="1" si="44"/>
        <v>0</v>
      </c>
      <c r="E97" s="101">
        <f t="shared" ca="1" si="44"/>
        <v>0</v>
      </c>
      <c r="F97" s="101">
        <f t="shared" ca="1" si="44"/>
        <v>0</v>
      </c>
      <c r="G97" s="101">
        <f t="shared" ca="1" si="44"/>
        <v>0</v>
      </c>
      <c r="H97" s="101">
        <f t="shared" ca="1" si="44"/>
        <v>0</v>
      </c>
      <c r="I97" s="101">
        <f t="shared" ca="1" si="44"/>
        <v>0</v>
      </c>
      <c r="K97" s="109"/>
      <c r="L97" s="109"/>
      <c r="M97" s="109">
        <v>91</v>
      </c>
      <c r="N97" s="109">
        <v>141.032092887148</v>
      </c>
      <c r="O97" s="109"/>
      <c r="P97" s="109"/>
      <c r="Q97" s="109"/>
      <c r="R97" s="109"/>
      <c r="S97" s="109"/>
      <c r="T97" s="109"/>
      <c r="U97" s="109"/>
      <c r="V97" s="109"/>
      <c r="W97" s="109"/>
    </row>
    <row r="98" spans="1:23" x14ac:dyDescent="0.4">
      <c r="A98" s="50" t="s">
        <v>241</v>
      </c>
      <c r="B98" s="101">
        <f>B96-B97</f>
        <v>2837000</v>
      </c>
      <c r="C98" s="101">
        <f t="shared" ref="C98:I98" si="45">C96-C97</f>
        <v>6365000</v>
      </c>
      <c r="D98" s="101">
        <f t="shared" ca="1" si="45"/>
        <v>6705722.4841769831</v>
      </c>
      <c r="E98" s="101">
        <f t="shared" ca="1" si="45"/>
        <v>7395505.0756643917</v>
      </c>
      <c r="F98" s="101">
        <f t="shared" ca="1" si="45"/>
        <v>9338807.9694707058</v>
      </c>
      <c r="G98" s="101">
        <f t="shared" ca="1" si="45"/>
        <v>8544135.7894105371</v>
      </c>
      <c r="H98" s="101">
        <f t="shared" ca="1" si="45"/>
        <v>9472402.3175316341</v>
      </c>
      <c r="I98" s="101">
        <f t="shared" ca="1" si="45"/>
        <v>9835294.8378889114</v>
      </c>
      <c r="K98" s="109"/>
      <c r="L98" s="109"/>
      <c r="M98" s="109">
        <v>92</v>
      </c>
      <c r="N98" s="109">
        <v>124.51835011285675</v>
      </c>
      <c r="O98" s="109"/>
      <c r="P98" s="109"/>
      <c r="Q98" s="109"/>
      <c r="R98" s="109"/>
      <c r="S98" s="109"/>
      <c r="T98" s="109"/>
      <c r="U98" s="109"/>
      <c r="V98" s="109"/>
      <c r="W98" s="109"/>
    </row>
    <row r="99" spans="1:23" x14ac:dyDescent="0.4">
      <c r="A99" s="50" t="s">
        <v>242</v>
      </c>
      <c r="B99" s="101">
        <f>'Balance Sheet'!J36-'Balance Sheet'!I36</f>
        <v>418000</v>
      </c>
      <c r="C99" s="101">
        <f>C72-B72</f>
        <v>1390000</v>
      </c>
      <c r="D99" s="101">
        <f t="shared" ref="D99:I99" ca="1" si="46">D72-C72</f>
        <v>224022.01973594353</v>
      </c>
      <c r="E99" s="101">
        <f t="shared" ca="1" si="46"/>
        <v>937455.48184535652</v>
      </c>
      <c r="F99" s="101">
        <f t="shared" ca="1" si="46"/>
        <v>1903965.9170788992</v>
      </c>
      <c r="G99" s="101">
        <f t="shared" ca="1" si="46"/>
        <v>-1084417.0743441656</v>
      </c>
      <c r="H99" s="101">
        <f t="shared" ca="1" si="46"/>
        <v>542487.19312031753</v>
      </c>
      <c r="I99" s="101">
        <f t="shared" ca="1" si="46"/>
        <v>434841.16856272332</v>
      </c>
      <c r="K99" s="109"/>
      <c r="L99" s="109"/>
      <c r="M99" s="109">
        <v>93</v>
      </c>
      <c r="N99" s="109">
        <v>197.5034437163541</v>
      </c>
      <c r="O99" s="109"/>
      <c r="P99" s="109"/>
      <c r="Q99" s="109"/>
      <c r="R99" s="109"/>
      <c r="S99" s="109"/>
      <c r="T99" s="109"/>
      <c r="U99" s="109"/>
      <c r="V99" s="109"/>
      <c r="W99" s="109"/>
    </row>
    <row r="100" spans="1:23" x14ac:dyDescent="0.4">
      <c r="A100" s="71" t="s">
        <v>243</v>
      </c>
      <c r="B100" s="101">
        <f>B98+B99</f>
        <v>3255000</v>
      </c>
      <c r="C100" s="101">
        <f t="shared" ref="C100:I100" si="47">C98+C99</f>
        <v>7755000</v>
      </c>
      <c r="D100" s="101">
        <f t="shared" ca="1" si="47"/>
        <v>6929744.5039129267</v>
      </c>
      <c r="E100" s="101">
        <f t="shared" ca="1" si="47"/>
        <v>8332960.5575097483</v>
      </c>
      <c r="F100" s="101">
        <f t="shared" ca="1" si="47"/>
        <v>11242773.886549605</v>
      </c>
      <c r="G100" s="101">
        <f t="shared" ca="1" si="47"/>
        <v>7459718.7150663715</v>
      </c>
      <c r="H100" s="101">
        <f t="shared" ca="1" si="47"/>
        <v>10014889.510651952</v>
      </c>
      <c r="I100" s="101">
        <f t="shared" ca="1" si="47"/>
        <v>10270136.006451635</v>
      </c>
      <c r="K100" s="109"/>
      <c r="L100" s="109"/>
      <c r="M100" s="109">
        <v>94</v>
      </c>
      <c r="N100" s="109">
        <v>213.43371343226542</v>
      </c>
      <c r="O100" s="109"/>
      <c r="P100" s="109"/>
      <c r="Q100" s="109"/>
      <c r="R100" s="109"/>
      <c r="S100" s="109"/>
      <c r="T100" s="109"/>
      <c r="U100" s="109"/>
      <c r="V100" s="109"/>
      <c r="W100" s="109"/>
    </row>
    <row r="101" spans="1:23" x14ac:dyDescent="0.4">
      <c r="A101" s="50" t="s">
        <v>244</v>
      </c>
      <c r="B101" s="101" t="e">
        <f>B92-B100</f>
        <v>#VALUE!</v>
      </c>
      <c r="C101" s="101">
        <f t="shared" ref="C101:I101" si="48">C92-C100</f>
        <v>-5947000</v>
      </c>
      <c r="D101" s="101">
        <f t="shared" ca="1" si="48"/>
        <v>-4163091.0486850236</v>
      </c>
      <c r="E101" s="101">
        <f t="shared" ca="1" si="48"/>
        <v>-5533389.3081338368</v>
      </c>
      <c r="F101" s="101">
        <f t="shared" ca="1" si="48"/>
        <v>-4537838.9507880304</v>
      </c>
      <c r="G101" s="101">
        <f t="shared" ca="1" si="48"/>
        <v>-9992854.3606820293</v>
      </c>
      <c r="H101" s="101">
        <f t="shared" ca="1" si="48"/>
        <v>-8129165.5871034088</v>
      </c>
      <c r="I101" s="101">
        <f t="shared" ca="1" si="48"/>
        <v>-8659530.796456797</v>
      </c>
      <c r="K101" s="109"/>
      <c r="L101" s="109"/>
      <c r="M101" s="109">
        <v>95</v>
      </c>
      <c r="N101" s="109">
        <v>168.31126285682222</v>
      </c>
      <c r="O101" s="109"/>
      <c r="P101" s="109"/>
      <c r="Q101" s="109"/>
      <c r="R101" s="109"/>
      <c r="S101" s="109"/>
      <c r="T101" s="109"/>
      <c r="U101" s="109"/>
      <c r="V101" s="109"/>
      <c r="W101" s="109"/>
    </row>
    <row r="102" spans="1:23" x14ac:dyDescent="0.4">
      <c r="A102" s="50" t="s">
        <v>245</v>
      </c>
      <c r="B102" s="101" t="e">
        <f t="shared" ref="B102:I102" si="49">MAX(B101*B17,0)</f>
        <v>#VALUE!</v>
      </c>
      <c r="C102" s="101">
        <f t="shared" si="49"/>
        <v>0</v>
      </c>
      <c r="D102" s="101">
        <f t="shared" ca="1" si="49"/>
        <v>0</v>
      </c>
      <c r="E102" s="101">
        <f t="shared" ca="1" si="49"/>
        <v>0</v>
      </c>
      <c r="F102" s="101">
        <f t="shared" ca="1" si="49"/>
        <v>0</v>
      </c>
      <c r="G102" s="101">
        <f t="shared" ca="1" si="49"/>
        <v>0</v>
      </c>
      <c r="H102" s="101">
        <f t="shared" ca="1" si="49"/>
        <v>0</v>
      </c>
      <c r="I102" s="101">
        <f t="shared" ca="1" si="49"/>
        <v>0</v>
      </c>
      <c r="K102" s="109"/>
      <c r="L102" s="109"/>
      <c r="M102" s="109">
        <v>96</v>
      </c>
      <c r="N102" s="109">
        <v>216.19002778194408</v>
      </c>
      <c r="O102" s="109"/>
      <c r="P102" s="109"/>
      <c r="Q102" s="109"/>
      <c r="R102" s="109"/>
      <c r="S102" s="109"/>
      <c r="T102" s="109"/>
      <c r="U102" s="109"/>
      <c r="V102" s="109"/>
      <c r="W102" s="109"/>
    </row>
    <row r="103" spans="1:23" x14ac:dyDescent="0.4">
      <c r="A103" s="50" t="s">
        <v>246</v>
      </c>
      <c r="B103" s="101" t="e">
        <f>MAX(B101-B102,0)</f>
        <v>#VALUE!</v>
      </c>
      <c r="C103" s="101">
        <f t="shared" ref="C103:I103" si="50">MAX(C101-C102,0)</f>
        <v>0</v>
      </c>
      <c r="D103" s="101">
        <f t="shared" ca="1" si="50"/>
        <v>0</v>
      </c>
      <c r="E103" s="101">
        <f t="shared" ca="1" si="50"/>
        <v>0</v>
      </c>
      <c r="F103" s="101">
        <f t="shared" ca="1" si="50"/>
        <v>0</v>
      </c>
      <c r="G103" s="101">
        <f t="shared" ca="1" si="50"/>
        <v>0</v>
      </c>
      <c r="H103" s="101">
        <f t="shared" ca="1" si="50"/>
        <v>0</v>
      </c>
      <c r="I103" s="101">
        <f t="shared" ca="1" si="50"/>
        <v>0</v>
      </c>
      <c r="K103" s="109"/>
      <c r="L103" s="109"/>
      <c r="M103" s="109">
        <v>97</v>
      </c>
      <c r="N103" s="109">
        <v>192.32717691264256</v>
      </c>
      <c r="O103" s="109"/>
      <c r="P103" s="109"/>
      <c r="Q103" s="109"/>
      <c r="R103" s="109"/>
      <c r="S103" s="109"/>
      <c r="T103" s="109"/>
      <c r="U103" s="109"/>
      <c r="V103" s="109"/>
      <c r="W103" s="109"/>
    </row>
    <row r="104" spans="1:23" x14ac:dyDescent="0.4">
      <c r="A104" s="71" t="s">
        <v>247</v>
      </c>
      <c r="B104" s="101" t="e">
        <f>SUM(B102:B103)</f>
        <v>#VALUE!</v>
      </c>
      <c r="C104" s="101">
        <f t="shared" ref="C104:I104" si="51">SUM(C102:C103)</f>
        <v>0</v>
      </c>
      <c r="D104" s="101">
        <f t="shared" ca="1" si="51"/>
        <v>0</v>
      </c>
      <c r="E104" s="101">
        <f t="shared" ca="1" si="51"/>
        <v>0</v>
      </c>
      <c r="F104" s="101">
        <f t="shared" ca="1" si="51"/>
        <v>0</v>
      </c>
      <c r="G104" s="101">
        <f t="shared" ca="1" si="51"/>
        <v>0</v>
      </c>
      <c r="H104" s="101">
        <f t="shared" ca="1" si="51"/>
        <v>0</v>
      </c>
      <c r="I104" s="101">
        <f t="shared" ca="1" si="51"/>
        <v>0</v>
      </c>
      <c r="K104" s="109"/>
      <c r="L104" s="109"/>
      <c r="M104" s="109">
        <v>98</v>
      </c>
      <c r="N104" s="109">
        <v>129.40590913753161</v>
      </c>
      <c r="O104" s="109"/>
      <c r="P104" s="109"/>
      <c r="Q104" s="109"/>
      <c r="R104" s="109"/>
      <c r="S104" s="109"/>
      <c r="T104" s="109"/>
      <c r="U104" s="109"/>
      <c r="V104" s="109"/>
      <c r="W104" s="109"/>
    </row>
    <row r="105" spans="1:23" ht="14.1" x14ac:dyDescent="0.5">
      <c r="A105" s="62" t="s">
        <v>248</v>
      </c>
      <c r="B105" s="101" t="e">
        <f>B100+B104</f>
        <v>#VALUE!</v>
      </c>
      <c r="C105" s="101">
        <f t="shared" ref="C105:I105" si="52">C100+C104</f>
        <v>7755000</v>
      </c>
      <c r="D105" s="101">
        <f t="shared" ca="1" si="52"/>
        <v>6929744.5039129267</v>
      </c>
      <c r="E105" s="101">
        <f t="shared" ca="1" si="52"/>
        <v>8332960.5575097483</v>
      </c>
      <c r="F105" s="101">
        <f t="shared" ca="1" si="52"/>
        <v>11242773.886549605</v>
      </c>
      <c r="G105" s="101">
        <f t="shared" ca="1" si="52"/>
        <v>7459718.7150663715</v>
      </c>
      <c r="H105" s="101">
        <f t="shared" ca="1" si="52"/>
        <v>10014889.510651952</v>
      </c>
      <c r="I105" s="101">
        <f t="shared" ca="1" si="52"/>
        <v>10270136.006451635</v>
      </c>
      <c r="K105" s="109"/>
      <c r="L105" s="109"/>
      <c r="M105" s="109">
        <v>99</v>
      </c>
      <c r="N105" s="109">
        <v>179.58822779651169</v>
      </c>
      <c r="O105" s="109"/>
      <c r="P105" s="109"/>
      <c r="Q105" s="109"/>
      <c r="R105" s="109"/>
      <c r="S105" s="109"/>
      <c r="T105" s="109"/>
      <c r="U105" s="109"/>
      <c r="V105" s="109"/>
      <c r="W105" s="109"/>
    </row>
    <row r="106" spans="1:23" x14ac:dyDescent="0.4">
      <c r="K106" s="109"/>
      <c r="L106" s="109"/>
      <c r="M106" s="109">
        <v>100</v>
      </c>
      <c r="N106" s="109">
        <v>186.05019652202228</v>
      </c>
      <c r="O106" s="109"/>
      <c r="P106" s="109"/>
      <c r="Q106" s="109"/>
      <c r="R106" s="109"/>
      <c r="S106" s="109"/>
      <c r="T106" s="109"/>
      <c r="U106" s="109"/>
      <c r="V106" s="109"/>
      <c r="W106" s="109"/>
    </row>
    <row r="107" spans="1:23" x14ac:dyDescent="0.4">
      <c r="A107" s="38" t="s">
        <v>249</v>
      </c>
      <c r="B107" s="34">
        <v>2019</v>
      </c>
      <c r="C107" s="34">
        <v>2020</v>
      </c>
      <c r="D107" s="34">
        <v>2021</v>
      </c>
      <c r="E107" s="34">
        <v>2022</v>
      </c>
      <c r="F107" s="34">
        <v>2023</v>
      </c>
      <c r="G107" s="34">
        <v>2024</v>
      </c>
      <c r="H107" s="34">
        <v>2025</v>
      </c>
      <c r="I107" s="34">
        <v>2026</v>
      </c>
      <c r="K107" s="109"/>
      <c r="L107" s="109"/>
      <c r="M107" s="109">
        <v>101</v>
      </c>
      <c r="N107" s="109">
        <v>110.97933060550091</v>
      </c>
      <c r="O107" s="109"/>
      <c r="P107" s="109"/>
      <c r="Q107" s="109"/>
      <c r="R107" s="109"/>
      <c r="S107" s="109"/>
      <c r="T107" s="109"/>
      <c r="U107" s="109"/>
      <c r="V107" s="109"/>
      <c r="W107" s="109"/>
    </row>
    <row r="108" spans="1:23" x14ac:dyDescent="0.4">
      <c r="A108" s="38"/>
      <c r="D108">
        <v>0</v>
      </c>
      <c r="E108">
        <v>1</v>
      </c>
      <c r="F108">
        <v>2</v>
      </c>
      <c r="G108">
        <v>3</v>
      </c>
      <c r="H108">
        <v>4</v>
      </c>
      <c r="I108">
        <v>5</v>
      </c>
      <c r="K108" s="109"/>
      <c r="L108" s="109"/>
      <c r="M108" s="109">
        <v>102</v>
      </c>
      <c r="N108" s="109">
        <v>133.37293823635935</v>
      </c>
      <c r="O108" s="109"/>
      <c r="P108" s="109"/>
      <c r="Q108" s="109"/>
      <c r="R108" s="109"/>
      <c r="S108" s="109"/>
      <c r="T108" s="109"/>
      <c r="U108" s="109"/>
      <c r="V108" s="109"/>
      <c r="W108" s="109"/>
    </row>
    <row r="109" spans="1:23" x14ac:dyDescent="0.4">
      <c r="K109" s="109"/>
      <c r="L109" s="109"/>
      <c r="M109" s="109">
        <v>103</v>
      </c>
      <c r="N109" s="109">
        <v>127.41121583452947</v>
      </c>
      <c r="O109" s="109"/>
      <c r="P109" s="109"/>
      <c r="Q109" s="109"/>
      <c r="R109" s="109"/>
      <c r="S109" s="109"/>
      <c r="T109" s="109"/>
      <c r="U109" s="109"/>
      <c r="V109" s="109"/>
      <c r="W109" s="109"/>
    </row>
    <row r="110" spans="1:23" x14ac:dyDescent="0.4">
      <c r="A110" s="50" t="s">
        <v>250</v>
      </c>
      <c r="B110" s="101">
        <f t="shared" ref="B110:I110" si="53">B44+B54-B49</f>
        <v>2837000</v>
      </c>
      <c r="C110" s="101">
        <f t="shared" si="53"/>
        <v>6365000</v>
      </c>
      <c r="D110" s="101">
        <f t="shared" ca="1" si="53"/>
        <v>6705722.4841769831</v>
      </c>
      <c r="E110" s="101">
        <f t="shared" ca="1" si="53"/>
        <v>7395505.0756643917</v>
      </c>
      <c r="F110" s="101">
        <f t="shared" ca="1" si="53"/>
        <v>9338807.9694707058</v>
      </c>
      <c r="G110" s="101">
        <f t="shared" ca="1" si="53"/>
        <v>8544134.7894105371</v>
      </c>
      <c r="H110" s="101">
        <f t="shared" ca="1" si="53"/>
        <v>9472400.3175316341</v>
      </c>
      <c r="I110" s="101">
        <f t="shared" ca="1" si="53"/>
        <v>9835291.8378889114</v>
      </c>
      <c r="K110" s="109"/>
      <c r="L110" s="109"/>
      <c r="M110" s="109">
        <v>104</v>
      </c>
      <c r="N110" s="109">
        <v>110.72883780659299</v>
      </c>
      <c r="O110" s="109"/>
      <c r="P110" s="109"/>
      <c r="Q110" s="109"/>
      <c r="R110" s="109"/>
      <c r="S110" s="109"/>
      <c r="T110" s="109"/>
      <c r="U110" s="109"/>
      <c r="V110" s="109"/>
      <c r="W110" s="109"/>
    </row>
    <row r="111" spans="1:23" x14ac:dyDescent="0.4">
      <c r="A111" s="50" t="s">
        <v>251</v>
      </c>
      <c r="B111" s="101" t="e">
        <f>B63-A63</f>
        <v>#VALUE!</v>
      </c>
      <c r="C111" s="101">
        <f t="shared" ref="C111:H111" si="54">C63-B63</f>
        <v>400000</v>
      </c>
      <c r="D111" s="101">
        <f t="shared" ca="1" si="54"/>
        <v>1091804.6907883771</v>
      </c>
      <c r="E111" s="101">
        <f t="shared" ca="1" si="54"/>
        <v>1145778.9222554341</v>
      </c>
      <c r="F111" s="101">
        <f t="shared" ca="1" si="54"/>
        <v>2327069.4542075433</v>
      </c>
      <c r="G111" s="101">
        <f t="shared" ca="1" si="54"/>
        <v>-1325398.6464206446</v>
      </c>
      <c r="H111" s="101">
        <f t="shared" ca="1" si="54"/>
        <v>663039.90270260908</v>
      </c>
      <c r="I111" s="101">
        <f ca="1">I63-H63</f>
        <v>531472.53935443796</v>
      </c>
      <c r="K111" s="109"/>
      <c r="L111" s="109"/>
      <c r="M111" s="109">
        <v>105</v>
      </c>
      <c r="N111" s="109">
        <v>121.03733898122397</v>
      </c>
      <c r="O111" s="109"/>
      <c r="P111" s="109"/>
      <c r="Q111" s="109"/>
      <c r="R111" s="109"/>
      <c r="S111" s="109"/>
      <c r="T111" s="109"/>
      <c r="U111" s="109"/>
      <c r="V111" s="109"/>
      <c r="W111" s="109"/>
    </row>
    <row r="112" spans="1:23" x14ac:dyDescent="0.4">
      <c r="A112" s="50" t="s">
        <v>252</v>
      </c>
      <c r="B112" s="101" t="e">
        <f>(B62-B72)-(A62-A72)</f>
        <v>#VALUE!</v>
      </c>
      <c r="C112" s="101">
        <f t="shared" ref="C112:F112" si="55">(C62-C72)-(B62-B72)</f>
        <v>4345000</v>
      </c>
      <c r="D112" s="101">
        <f t="shared" ca="1" si="55"/>
        <v>2864989.7072349973</v>
      </c>
      <c r="E112" s="101">
        <f t="shared" ca="1" si="55"/>
        <v>1926991.8237932324</v>
      </c>
      <c r="F112" s="101">
        <f t="shared" ca="1" si="55"/>
        <v>5243312.5427355282</v>
      </c>
      <c r="G112" s="101">
        <f ca="1">(G62-G72)-(F62-F72)</f>
        <v>-2349570.3277456909</v>
      </c>
      <c r="H112" s="101">
        <f ca="1">(H62-H72)-(G62-G72)</f>
        <v>1175388.918427363</v>
      </c>
      <c r="I112" s="101">
        <f ca="1">(I62-I72)-(H62-H72)</f>
        <v>942155.86521922797</v>
      </c>
      <c r="K112" s="109"/>
      <c r="L112" s="109"/>
      <c r="M112" s="109">
        <v>106</v>
      </c>
      <c r="N112" s="109">
        <v>184.56427299634117</v>
      </c>
      <c r="O112" s="109"/>
      <c r="P112" s="109"/>
      <c r="Q112" s="109"/>
      <c r="R112" s="109"/>
      <c r="S112" s="109"/>
      <c r="T112" s="109"/>
      <c r="U112" s="109"/>
      <c r="V112" s="109"/>
      <c r="W112" s="109"/>
    </row>
    <row r="113" spans="1:23" x14ac:dyDescent="0.4">
      <c r="B113" s="101"/>
      <c r="C113" s="101"/>
      <c r="D113" s="101"/>
      <c r="E113" s="101"/>
      <c r="F113" s="101"/>
      <c r="G113" s="101"/>
      <c r="H113" s="101"/>
      <c r="I113" s="101"/>
      <c r="K113" s="109"/>
      <c r="L113" s="109"/>
      <c r="M113" s="109">
        <v>107</v>
      </c>
      <c r="N113" s="109">
        <v>221.82256582110222</v>
      </c>
      <c r="O113" s="109"/>
      <c r="P113" s="109"/>
      <c r="Q113" s="109"/>
      <c r="R113" s="109"/>
      <c r="S113" s="109"/>
      <c r="T113" s="109"/>
      <c r="U113" s="109"/>
      <c r="V113" s="109"/>
      <c r="W113" s="109"/>
    </row>
    <row r="114" spans="1:23" x14ac:dyDescent="0.4">
      <c r="A114" s="50" t="s">
        <v>253</v>
      </c>
      <c r="B114" s="101" t="e">
        <f>B110-B111-B112</f>
        <v>#VALUE!</v>
      </c>
      <c r="C114" s="101">
        <f t="shared" ref="C114:I114" si="56">C110-C111-C112</f>
        <v>1620000</v>
      </c>
      <c r="D114" s="101">
        <f t="shared" ca="1" si="56"/>
        <v>2748928.0861536087</v>
      </c>
      <c r="E114" s="101">
        <f t="shared" ca="1" si="56"/>
        <v>4322734.3296157252</v>
      </c>
      <c r="F114" s="101">
        <f t="shared" ca="1" si="56"/>
        <v>1768425.9725276344</v>
      </c>
      <c r="G114" s="101">
        <f t="shared" ca="1" si="56"/>
        <v>12219103.763576873</v>
      </c>
      <c r="H114" s="101">
        <f t="shared" ca="1" si="56"/>
        <v>7633971.496401662</v>
      </c>
      <c r="I114" s="101">
        <f t="shared" ca="1" si="56"/>
        <v>8361663.4333152454</v>
      </c>
      <c r="K114" s="109"/>
      <c r="L114" s="109"/>
      <c r="M114" s="109">
        <v>108</v>
      </c>
      <c r="N114" s="109">
        <v>298.59982459917586</v>
      </c>
      <c r="O114" s="109"/>
      <c r="P114" s="109"/>
      <c r="Q114" s="109"/>
      <c r="R114" s="109"/>
      <c r="S114" s="109"/>
      <c r="T114" s="109"/>
      <c r="U114" s="109"/>
      <c r="V114" s="109"/>
      <c r="W114" s="109"/>
    </row>
    <row r="115" spans="1:23" x14ac:dyDescent="0.4">
      <c r="B115" s="101"/>
      <c r="C115" s="101"/>
      <c r="D115" s="101"/>
      <c r="E115" s="101"/>
      <c r="F115" s="101"/>
      <c r="G115" s="101"/>
      <c r="H115" s="101"/>
      <c r="I115" s="101">
        <f ca="1">I114*(1+D12)/(D13-D12)</f>
        <v>331421695.26823276</v>
      </c>
      <c r="K115" s="109"/>
      <c r="L115" s="109"/>
      <c r="M115" s="109">
        <v>109</v>
      </c>
      <c r="N115" s="109">
        <v>162.8498145829704</v>
      </c>
      <c r="O115" s="109"/>
      <c r="P115" s="109"/>
      <c r="Q115" s="109"/>
      <c r="R115" s="109"/>
      <c r="S115" s="109"/>
      <c r="T115" s="109"/>
      <c r="U115" s="109"/>
      <c r="V115" s="109"/>
      <c r="W115" s="109"/>
    </row>
    <row r="116" spans="1:23" x14ac:dyDescent="0.4">
      <c r="A116" s="38"/>
      <c r="B116" s="101"/>
      <c r="C116" s="101"/>
      <c r="D116" s="101"/>
      <c r="E116" s="101"/>
      <c r="F116" s="101"/>
      <c r="G116" s="101"/>
      <c r="H116" s="101"/>
      <c r="I116" s="101">
        <f ca="1">SUM(I114:I115)</f>
        <v>339783358.70154798</v>
      </c>
      <c r="K116" s="109"/>
      <c r="L116" s="109"/>
      <c r="M116" s="109">
        <v>110</v>
      </c>
      <c r="N116" s="109">
        <v>194.49034575977896</v>
      </c>
      <c r="O116" s="109"/>
      <c r="P116" s="109"/>
      <c r="Q116" s="109"/>
      <c r="R116" s="109"/>
      <c r="S116" s="109"/>
      <c r="T116" s="109"/>
      <c r="U116" s="109"/>
      <c r="V116" s="109"/>
      <c r="W116" s="109"/>
    </row>
    <row r="117" spans="1:23" x14ac:dyDescent="0.4">
      <c r="A117" s="38"/>
      <c r="K117" s="109"/>
      <c r="L117" s="109"/>
      <c r="M117" s="109">
        <v>111</v>
      </c>
      <c r="N117" s="109">
        <v>184.31562834693568</v>
      </c>
      <c r="O117" s="109"/>
      <c r="P117" s="109"/>
      <c r="Q117" s="109"/>
      <c r="R117" s="109"/>
      <c r="S117" s="109"/>
      <c r="T117" s="109"/>
      <c r="U117" s="109"/>
      <c r="V117" s="109"/>
      <c r="W117" s="109"/>
    </row>
    <row r="118" spans="1:23" ht="14.1" x14ac:dyDescent="0.5">
      <c r="A118" s="62" t="s">
        <v>254</v>
      </c>
      <c r="B118" s="97">
        <f ca="1">SUM(D118:I118)</f>
        <v>283823853.44262344</v>
      </c>
      <c r="D118" s="101">
        <f ca="1">D114/(1+D11)^D108</f>
        <v>2748928.0861536087</v>
      </c>
      <c r="E118" s="101">
        <f ca="1">E114/(1+E11)^E108</f>
        <v>4122032.6094507887</v>
      </c>
      <c r="F118" s="101">
        <f ca="1">F114/(1+F11)^F108</f>
        <v>1595030.453183213</v>
      </c>
      <c r="G118" s="101">
        <f ca="1">G114/(1+G11)^G108</f>
        <v>10432861.25556381</v>
      </c>
      <c r="H118" s="101">
        <f ca="1">H114/(1+H11)^H108</f>
        <v>6157263.3651319807</v>
      </c>
      <c r="I118" s="101">
        <f ca="1">I116/(1+I11)^I108</f>
        <v>258767737.67314002</v>
      </c>
      <c r="K118" s="109"/>
      <c r="L118" s="109"/>
      <c r="M118" s="109">
        <v>112</v>
      </c>
      <c r="N118" s="109">
        <v>125.85756967398129</v>
      </c>
      <c r="O118" s="109"/>
      <c r="P118" s="109"/>
      <c r="Q118" s="109"/>
      <c r="R118" s="109"/>
      <c r="S118" s="109"/>
      <c r="T118" s="109"/>
      <c r="U118" s="109"/>
      <c r="V118" s="109"/>
      <c r="W118" s="109"/>
    </row>
    <row r="119" spans="1:23" x14ac:dyDescent="0.4">
      <c r="K119" s="109"/>
      <c r="L119" s="109"/>
      <c r="M119" s="109">
        <v>113</v>
      </c>
      <c r="N119" s="109">
        <v>182.01010962605551</v>
      </c>
      <c r="O119" s="109"/>
      <c r="P119" s="109"/>
      <c r="Q119" s="109"/>
      <c r="R119" s="109"/>
      <c r="S119" s="109"/>
      <c r="T119" s="109"/>
      <c r="U119" s="109"/>
      <c r="V119" s="109"/>
      <c r="W119" s="109"/>
    </row>
    <row r="120" spans="1:23" x14ac:dyDescent="0.4">
      <c r="A120" s="38" t="s">
        <v>255</v>
      </c>
      <c r="B120" s="98">
        <f ca="1">B118/D33</f>
        <v>179.29491689363451</v>
      </c>
      <c r="K120" s="109"/>
      <c r="L120" s="109"/>
      <c r="M120" s="109">
        <v>114</v>
      </c>
      <c r="N120" s="109">
        <v>123.69243596752803</v>
      </c>
      <c r="O120" s="109"/>
      <c r="P120" s="109"/>
      <c r="Q120" s="109"/>
      <c r="R120" s="109"/>
      <c r="S120" s="109"/>
      <c r="T120" s="109"/>
      <c r="U120" s="109"/>
      <c r="V120" s="109"/>
      <c r="W120" s="109"/>
    </row>
    <row r="121" spans="1:23" x14ac:dyDescent="0.4">
      <c r="K121" s="109"/>
      <c r="L121" s="109"/>
      <c r="M121" s="109">
        <v>115</v>
      </c>
      <c r="N121" s="109">
        <v>166.52597353874833</v>
      </c>
      <c r="O121" s="109"/>
      <c r="P121" s="109"/>
      <c r="Q121" s="109"/>
      <c r="R121" s="109"/>
      <c r="S121" s="109"/>
      <c r="T121" s="109"/>
      <c r="U121" s="109"/>
      <c r="V121" s="109"/>
      <c r="W121" s="109"/>
    </row>
    <row r="122" spans="1:23" x14ac:dyDescent="0.4">
      <c r="A122" t="s">
        <v>256</v>
      </c>
      <c r="B122" s="101">
        <f ca="1">D74-D71-D58</f>
        <v>9215651.9868427031</v>
      </c>
      <c r="K122" s="109"/>
      <c r="L122" s="109"/>
      <c r="M122" s="109">
        <v>116</v>
      </c>
      <c r="N122" s="109">
        <v>218.45057809588894</v>
      </c>
      <c r="O122" s="109"/>
      <c r="P122" s="109"/>
      <c r="Q122" s="109"/>
      <c r="R122" s="109"/>
      <c r="S122" s="109"/>
      <c r="T122" s="109"/>
      <c r="U122" s="109"/>
      <c r="V122" s="109"/>
      <c r="W122" s="109"/>
    </row>
    <row r="123" spans="1:23" x14ac:dyDescent="0.4">
      <c r="K123" s="109"/>
      <c r="L123" s="109"/>
      <c r="M123" s="109">
        <v>117</v>
      </c>
      <c r="N123" s="109">
        <v>135.32009353577197</v>
      </c>
      <c r="O123" s="109"/>
      <c r="P123" s="109"/>
      <c r="Q123" s="109"/>
      <c r="R123" s="109"/>
      <c r="S123" s="109"/>
      <c r="T123" s="109"/>
      <c r="U123" s="109"/>
      <c r="V123" s="109"/>
      <c r="W123" s="109"/>
    </row>
    <row r="124" spans="1:23" x14ac:dyDescent="0.4">
      <c r="A124" s="38" t="s">
        <v>257</v>
      </c>
      <c r="B124" s="102">
        <f ca="1">B118-B122</f>
        <v>274608201.45578074</v>
      </c>
      <c r="K124" s="109"/>
      <c r="L124" s="109"/>
      <c r="M124" s="109">
        <v>118</v>
      </c>
      <c r="N124" s="109">
        <v>126.32153941026503</v>
      </c>
      <c r="O124" s="109"/>
      <c r="P124" s="109"/>
      <c r="Q124" s="109"/>
      <c r="R124" s="109"/>
      <c r="S124" s="109"/>
      <c r="T124" s="109"/>
      <c r="U124" s="109"/>
      <c r="V124" s="109"/>
      <c r="W124" s="109"/>
    </row>
    <row r="125" spans="1:23" x14ac:dyDescent="0.4">
      <c r="B125" s="101"/>
      <c r="K125" s="109"/>
      <c r="L125" s="109"/>
      <c r="M125" s="109">
        <v>119</v>
      </c>
      <c r="N125" s="109">
        <v>80.754367534885859</v>
      </c>
      <c r="O125" s="109"/>
      <c r="P125" s="109"/>
      <c r="Q125" s="109"/>
      <c r="R125" s="109"/>
      <c r="S125" s="109"/>
      <c r="T125" s="109"/>
      <c r="U125" s="109"/>
      <c r="V125" s="109"/>
      <c r="W125" s="109"/>
    </row>
    <row r="126" spans="1:23" x14ac:dyDescent="0.4">
      <c r="A126" s="38" t="s">
        <v>258</v>
      </c>
      <c r="B126" s="99">
        <f ca="1">B124/D33</f>
        <v>173.47327950459933</v>
      </c>
      <c r="K126" s="109"/>
      <c r="L126" s="109"/>
      <c r="M126" s="109">
        <v>120</v>
      </c>
      <c r="N126" s="109">
        <v>204.98068378263361</v>
      </c>
      <c r="O126" s="109"/>
      <c r="P126" s="109"/>
      <c r="Q126" s="109"/>
      <c r="R126" s="109"/>
      <c r="S126" s="109"/>
      <c r="T126" s="109"/>
      <c r="U126" s="109"/>
      <c r="V126" s="109"/>
      <c r="W126" s="109"/>
    </row>
    <row r="127" spans="1:23" x14ac:dyDescent="0.4">
      <c r="M127">
        <v>121</v>
      </c>
      <c r="N127">
        <v>140.19208280846533</v>
      </c>
    </row>
    <row r="128" spans="1:23" x14ac:dyDescent="0.4">
      <c r="A128" s="38" t="s">
        <v>259</v>
      </c>
      <c r="M128">
        <v>122</v>
      </c>
      <c r="N128">
        <v>91.507407362162766</v>
      </c>
    </row>
    <row r="129" spans="1:14" x14ac:dyDescent="0.4">
      <c r="M129">
        <v>123</v>
      </c>
      <c r="N129">
        <v>104.73777851003267</v>
      </c>
    </row>
    <row r="130" spans="1:14" x14ac:dyDescent="0.4">
      <c r="A130" s="50" t="s">
        <v>260</v>
      </c>
      <c r="B130" s="101">
        <f>B73*B7</f>
        <v>0</v>
      </c>
      <c r="C130" s="101">
        <f>C73*C7</f>
        <v>0</v>
      </c>
      <c r="D130" s="101">
        <f t="shared" ref="D130:I130" si="57">C131*D7</f>
        <v>336578</v>
      </c>
      <c r="E130" s="101">
        <f t="shared" ca="1" si="57"/>
        <v>336578</v>
      </c>
      <c r="F130" s="101">
        <f t="shared" ca="1" si="57"/>
        <v>336578</v>
      </c>
      <c r="G130" s="101">
        <f t="shared" ca="1" si="57"/>
        <v>336578</v>
      </c>
      <c r="H130" s="101">
        <f t="shared" ca="1" si="57"/>
        <v>336578</v>
      </c>
      <c r="I130" s="101">
        <f t="shared" ca="1" si="57"/>
        <v>336578</v>
      </c>
      <c r="M130">
        <v>124</v>
      </c>
      <c r="N130">
        <v>152.20795751367473</v>
      </c>
    </row>
    <row r="131" spans="1:14" x14ac:dyDescent="0.4">
      <c r="A131" s="50" t="s">
        <v>261</v>
      </c>
      <c r="B131" s="101">
        <f>B73</f>
        <v>15003000</v>
      </c>
      <c r="C131" s="101">
        <f>C73</f>
        <v>15299000</v>
      </c>
      <c r="D131" s="101">
        <f ca="1">C131+D102</f>
        <v>15299000</v>
      </c>
      <c r="E131" s="101">
        <f ca="1">D131+E102</f>
        <v>15299000</v>
      </c>
      <c r="F131" s="101">
        <f t="shared" ref="F131:I131" ca="1" si="58">E131+F102</f>
        <v>15299000</v>
      </c>
      <c r="G131" s="101">
        <f t="shared" ca="1" si="58"/>
        <v>15299000</v>
      </c>
      <c r="H131" s="101">
        <f t="shared" ca="1" si="58"/>
        <v>15299000</v>
      </c>
      <c r="I131" s="101">
        <f t="shared" ca="1" si="58"/>
        <v>15299000</v>
      </c>
      <c r="M131">
        <v>125</v>
      </c>
      <c r="N131">
        <v>97.508257839621095</v>
      </c>
    </row>
    <row r="132" spans="1:14" x14ac:dyDescent="0.4">
      <c r="A132" s="50" t="s">
        <v>262</v>
      </c>
      <c r="B132" s="101">
        <f>B72+B73</f>
        <v>23287000</v>
      </c>
      <c r="C132" s="101">
        <f>C72+C73</f>
        <v>24973000</v>
      </c>
      <c r="D132" s="101">
        <f t="shared" ref="D132:I132" ca="1" si="59">D72+D73</f>
        <v>25197022.019735944</v>
      </c>
      <c r="E132" s="101">
        <f t="shared" ca="1" si="59"/>
        <v>26134477.5015813</v>
      </c>
      <c r="F132" s="101">
        <f t="shared" ca="1" si="59"/>
        <v>28038443.418660201</v>
      </c>
      <c r="G132" s="101">
        <f t="shared" ca="1" si="59"/>
        <v>26954026.344316036</v>
      </c>
      <c r="H132" s="101">
        <f t="shared" ca="1" si="59"/>
        <v>27496513.537436351</v>
      </c>
      <c r="I132" s="101">
        <f t="shared" ca="1" si="59"/>
        <v>27931354.705999076</v>
      </c>
      <c r="M132">
        <v>126</v>
      </c>
      <c r="N132">
        <v>166.63898059808017</v>
      </c>
    </row>
    <row r="133" spans="1:14" x14ac:dyDescent="0.4">
      <c r="M133">
        <v>127</v>
      </c>
      <c r="N133">
        <v>72.860312057930912</v>
      </c>
    </row>
    <row r="134" spans="1:14" x14ac:dyDescent="0.4">
      <c r="M134">
        <v>128</v>
      </c>
      <c r="N134">
        <v>179.6648631864276</v>
      </c>
    </row>
    <row r="135" spans="1:14" x14ac:dyDescent="0.4">
      <c r="M135">
        <v>129</v>
      </c>
      <c r="N135">
        <v>133.69225190459809</v>
      </c>
    </row>
    <row r="136" spans="1:14" x14ac:dyDescent="0.4">
      <c r="M136">
        <v>130</v>
      </c>
      <c r="N136">
        <v>94.300618482591148</v>
      </c>
    </row>
    <row r="137" spans="1:14" x14ac:dyDescent="0.4">
      <c r="M137">
        <v>131</v>
      </c>
      <c r="N137">
        <v>144.99824680114639</v>
      </c>
    </row>
    <row r="138" spans="1:14" x14ac:dyDescent="0.4">
      <c r="M138">
        <v>132</v>
      </c>
      <c r="N138">
        <v>229.39198444853974</v>
      </c>
    </row>
    <row r="139" spans="1:14" x14ac:dyDescent="0.4">
      <c r="M139">
        <v>133</v>
      </c>
      <c r="N139">
        <v>213.24259232733334</v>
      </c>
    </row>
    <row r="140" spans="1:14" x14ac:dyDescent="0.4">
      <c r="M140">
        <v>134</v>
      </c>
      <c r="N140">
        <v>145.9212894607555</v>
      </c>
    </row>
    <row r="141" spans="1:14" x14ac:dyDescent="0.4">
      <c r="M141">
        <v>135</v>
      </c>
      <c r="N141">
        <v>81.324326645208913</v>
      </c>
    </row>
    <row r="142" spans="1:14" x14ac:dyDescent="0.4">
      <c r="M142">
        <v>136</v>
      </c>
      <c r="N142">
        <v>212.78979763173518</v>
      </c>
    </row>
    <row r="143" spans="1:14" x14ac:dyDescent="0.4">
      <c r="M143">
        <v>137</v>
      </c>
      <c r="N143">
        <v>142.46480806425484</v>
      </c>
    </row>
    <row r="144" spans="1:14" x14ac:dyDescent="0.4">
      <c r="M144">
        <v>138</v>
      </c>
      <c r="N144">
        <v>122.50499583654447</v>
      </c>
    </row>
    <row r="145" spans="13:14" x14ac:dyDescent="0.4">
      <c r="M145">
        <v>139</v>
      </c>
      <c r="N145">
        <v>136.2065240076181</v>
      </c>
    </row>
    <row r="146" spans="13:14" x14ac:dyDescent="0.4">
      <c r="M146">
        <v>140</v>
      </c>
      <c r="N146">
        <v>128.22810393893732</v>
      </c>
    </row>
    <row r="147" spans="13:14" x14ac:dyDescent="0.4">
      <c r="M147">
        <v>141</v>
      </c>
      <c r="N147">
        <v>203.26655391280073</v>
      </c>
    </row>
    <row r="148" spans="13:14" x14ac:dyDescent="0.4">
      <c r="M148">
        <v>142</v>
      </c>
      <c r="N148">
        <v>184.00747264002098</v>
      </c>
    </row>
    <row r="149" spans="13:14" x14ac:dyDescent="0.4">
      <c r="M149">
        <v>143</v>
      </c>
      <c r="N149">
        <v>104.39664667779319</v>
      </c>
    </row>
    <row r="150" spans="13:14" x14ac:dyDescent="0.4">
      <c r="M150">
        <v>144</v>
      </c>
      <c r="N150">
        <v>117.14789566339748</v>
      </c>
    </row>
    <row r="151" spans="13:14" x14ac:dyDescent="0.4">
      <c r="M151">
        <v>145</v>
      </c>
      <c r="N151">
        <v>150.96989800498201</v>
      </c>
    </row>
    <row r="152" spans="13:14" x14ac:dyDescent="0.4">
      <c r="M152">
        <v>146</v>
      </c>
      <c r="N152">
        <v>158.2025584438486</v>
      </c>
    </row>
    <row r="153" spans="13:14" x14ac:dyDescent="0.4">
      <c r="M153">
        <v>147</v>
      </c>
      <c r="N153">
        <v>190.08984403413535</v>
      </c>
    </row>
    <row r="154" spans="13:14" x14ac:dyDescent="0.4">
      <c r="M154">
        <v>148</v>
      </c>
      <c r="N154">
        <v>65.194956967505107</v>
      </c>
    </row>
    <row r="155" spans="13:14" x14ac:dyDescent="0.4">
      <c r="M155">
        <v>149</v>
      </c>
      <c r="N155">
        <v>215.45989921373058</v>
      </c>
    </row>
    <row r="156" spans="13:14" x14ac:dyDescent="0.4">
      <c r="M156">
        <v>150</v>
      </c>
      <c r="N156">
        <v>179.39449660209803</v>
      </c>
    </row>
    <row r="157" spans="13:14" x14ac:dyDescent="0.4">
      <c r="M157">
        <v>151</v>
      </c>
      <c r="N157">
        <v>173.29020617403893</v>
      </c>
    </row>
    <row r="158" spans="13:14" x14ac:dyDescent="0.4">
      <c r="M158">
        <v>152</v>
      </c>
      <c r="N158">
        <v>142.90645091988054</v>
      </c>
    </row>
    <row r="159" spans="13:14" x14ac:dyDescent="0.4">
      <c r="M159">
        <v>153</v>
      </c>
      <c r="N159">
        <v>179.45109098905743</v>
      </c>
    </row>
    <row r="160" spans="13:14" x14ac:dyDescent="0.4">
      <c r="M160">
        <v>154</v>
      </c>
      <c r="N160">
        <v>150.61401957006697</v>
      </c>
    </row>
    <row r="161" spans="13:14" x14ac:dyDescent="0.4">
      <c r="M161">
        <v>155</v>
      </c>
      <c r="N161">
        <v>146.28506735409192</v>
      </c>
    </row>
    <row r="162" spans="13:14" x14ac:dyDescent="0.4">
      <c r="M162">
        <v>156</v>
      </c>
      <c r="N162">
        <v>82.634542306145278</v>
      </c>
    </row>
    <row r="163" spans="13:14" x14ac:dyDescent="0.4">
      <c r="M163">
        <v>157</v>
      </c>
      <c r="N163">
        <v>77.19789555962349</v>
      </c>
    </row>
    <row r="164" spans="13:14" x14ac:dyDescent="0.4">
      <c r="M164">
        <v>158</v>
      </c>
      <c r="N164">
        <v>236.31428996247456</v>
      </c>
    </row>
    <row r="165" spans="13:14" x14ac:dyDescent="0.4">
      <c r="M165">
        <v>159</v>
      </c>
      <c r="N165">
        <v>122.02606936771264</v>
      </c>
    </row>
    <row r="166" spans="13:14" x14ac:dyDescent="0.4">
      <c r="M166">
        <v>160</v>
      </c>
      <c r="N166">
        <v>196.55012542895383</v>
      </c>
    </row>
    <row r="167" spans="13:14" x14ac:dyDescent="0.4">
      <c r="M167">
        <v>161</v>
      </c>
      <c r="N167">
        <v>149.63594673598382</v>
      </c>
    </row>
    <row r="168" spans="13:14" x14ac:dyDescent="0.4">
      <c r="M168">
        <v>162</v>
      </c>
      <c r="N168">
        <v>86.371005201387348</v>
      </c>
    </row>
    <row r="169" spans="13:14" x14ac:dyDescent="0.4">
      <c r="M169">
        <v>163</v>
      </c>
      <c r="N169">
        <v>97.070547879518841</v>
      </c>
    </row>
    <row r="170" spans="13:14" x14ac:dyDescent="0.4">
      <c r="M170">
        <v>164</v>
      </c>
      <c r="N170">
        <v>187.99520228165082</v>
      </c>
    </row>
    <row r="171" spans="13:14" x14ac:dyDescent="0.4">
      <c r="M171">
        <v>165</v>
      </c>
      <c r="N171">
        <v>179.16121785539363</v>
      </c>
    </row>
    <row r="172" spans="13:14" x14ac:dyDescent="0.4">
      <c r="M172">
        <v>166</v>
      </c>
      <c r="N172">
        <v>198.77611410052907</v>
      </c>
    </row>
    <row r="173" spans="13:14" x14ac:dyDescent="0.4">
      <c r="M173">
        <v>167</v>
      </c>
      <c r="N173">
        <v>124.71793818075231</v>
      </c>
    </row>
    <row r="174" spans="13:14" x14ac:dyDescent="0.4">
      <c r="M174">
        <v>168</v>
      </c>
      <c r="N174">
        <v>124.50788518014423</v>
      </c>
    </row>
    <row r="175" spans="13:14" x14ac:dyDescent="0.4">
      <c r="M175">
        <v>169</v>
      </c>
      <c r="N175">
        <v>133.52675973351057</v>
      </c>
    </row>
    <row r="176" spans="13:14" x14ac:dyDescent="0.4">
      <c r="M176">
        <v>170</v>
      </c>
      <c r="N176">
        <v>85.095516493408041</v>
      </c>
    </row>
    <row r="177" spans="13:14" x14ac:dyDescent="0.4">
      <c r="M177">
        <v>171</v>
      </c>
      <c r="N177">
        <v>146.93395593452266</v>
      </c>
    </row>
    <row r="178" spans="13:14" x14ac:dyDescent="0.4">
      <c r="M178">
        <v>172</v>
      </c>
      <c r="N178">
        <v>210.69908397782504</v>
      </c>
    </row>
    <row r="179" spans="13:14" x14ac:dyDescent="0.4">
      <c r="M179">
        <v>173</v>
      </c>
      <c r="N179">
        <v>125.27515036141594</v>
      </c>
    </row>
    <row r="180" spans="13:14" x14ac:dyDescent="0.4">
      <c r="M180">
        <v>174</v>
      </c>
      <c r="N180">
        <v>122.40094802701341</v>
      </c>
    </row>
    <row r="181" spans="13:14" x14ac:dyDescent="0.4">
      <c r="M181">
        <v>175</v>
      </c>
      <c r="N181">
        <v>114.33663680623118</v>
      </c>
    </row>
    <row r="182" spans="13:14" x14ac:dyDescent="0.4">
      <c r="M182">
        <v>176</v>
      </c>
      <c r="N182">
        <v>101.32470871648869</v>
      </c>
    </row>
    <row r="183" spans="13:14" x14ac:dyDescent="0.4">
      <c r="M183">
        <v>177</v>
      </c>
      <c r="N183">
        <v>170.29764070358931</v>
      </c>
    </row>
    <row r="184" spans="13:14" x14ac:dyDescent="0.4">
      <c r="M184">
        <v>178</v>
      </c>
      <c r="N184">
        <v>182.78347226051682</v>
      </c>
    </row>
    <row r="185" spans="13:14" x14ac:dyDescent="0.4">
      <c r="M185">
        <v>179</v>
      </c>
      <c r="N185">
        <v>150.84417673758796</v>
      </c>
    </row>
    <row r="186" spans="13:14" x14ac:dyDescent="0.4">
      <c r="M186">
        <v>180</v>
      </c>
      <c r="N186">
        <v>116.38523769543423</v>
      </c>
    </row>
    <row r="187" spans="13:14" x14ac:dyDescent="0.4">
      <c r="M187">
        <v>181</v>
      </c>
      <c r="N187">
        <v>218.41470369852996</v>
      </c>
    </row>
    <row r="188" spans="13:14" x14ac:dyDescent="0.4">
      <c r="M188">
        <v>182</v>
      </c>
      <c r="N188">
        <v>175.7826523100268</v>
      </c>
    </row>
    <row r="189" spans="13:14" x14ac:dyDescent="0.4">
      <c r="M189">
        <v>183</v>
      </c>
      <c r="N189">
        <v>217.78259166620464</v>
      </c>
    </row>
    <row r="190" spans="13:14" x14ac:dyDescent="0.4">
      <c r="M190">
        <v>184</v>
      </c>
      <c r="N190">
        <v>169.96957568237676</v>
      </c>
    </row>
    <row r="191" spans="13:14" x14ac:dyDescent="0.4">
      <c r="M191">
        <v>185</v>
      </c>
      <c r="N191">
        <v>142.45272464012029</v>
      </c>
    </row>
    <row r="192" spans="13:14" x14ac:dyDescent="0.4">
      <c r="M192">
        <v>186</v>
      </c>
      <c r="N192">
        <v>217.96363596549068</v>
      </c>
    </row>
    <row r="193" spans="13:14" x14ac:dyDescent="0.4">
      <c r="M193">
        <v>187</v>
      </c>
      <c r="N193">
        <v>111.00421549289587</v>
      </c>
    </row>
    <row r="194" spans="13:14" x14ac:dyDescent="0.4">
      <c r="M194">
        <v>188</v>
      </c>
      <c r="N194">
        <v>234.04244755891392</v>
      </c>
    </row>
    <row r="195" spans="13:14" x14ac:dyDescent="0.4">
      <c r="M195">
        <v>189</v>
      </c>
      <c r="N195">
        <v>145.2152571564865</v>
      </c>
    </row>
    <row r="196" spans="13:14" x14ac:dyDescent="0.4">
      <c r="M196">
        <v>190</v>
      </c>
      <c r="N196">
        <v>158.81710998129873</v>
      </c>
    </row>
    <row r="197" spans="13:14" x14ac:dyDescent="0.4">
      <c r="M197">
        <v>191</v>
      </c>
      <c r="N197">
        <v>271.73734461299961</v>
      </c>
    </row>
    <row r="198" spans="13:14" x14ac:dyDescent="0.4">
      <c r="M198">
        <v>192</v>
      </c>
      <c r="N198">
        <v>158.3281860616971</v>
      </c>
    </row>
    <row r="199" spans="13:14" x14ac:dyDescent="0.4">
      <c r="M199">
        <v>193</v>
      </c>
      <c r="N199">
        <v>112.82836109537669</v>
      </c>
    </row>
    <row r="200" spans="13:14" x14ac:dyDescent="0.4">
      <c r="M200">
        <v>194</v>
      </c>
      <c r="N200">
        <v>209.05431317098072</v>
      </c>
    </row>
    <row r="201" spans="13:14" x14ac:dyDescent="0.4">
      <c r="M201">
        <v>195</v>
      </c>
      <c r="N201">
        <v>117.70500121571961</v>
      </c>
    </row>
    <row r="202" spans="13:14" x14ac:dyDescent="0.4">
      <c r="M202">
        <v>196</v>
      </c>
      <c r="N202">
        <v>208.15742571429794</v>
      </c>
    </row>
    <row r="203" spans="13:14" x14ac:dyDescent="0.4">
      <c r="M203">
        <v>197</v>
      </c>
      <c r="N203">
        <v>110.51774002026393</v>
      </c>
    </row>
    <row r="204" spans="13:14" x14ac:dyDescent="0.4">
      <c r="M204">
        <v>198</v>
      </c>
      <c r="N204">
        <v>156.68959325965122</v>
      </c>
    </row>
    <row r="205" spans="13:14" x14ac:dyDescent="0.4">
      <c r="M205">
        <v>199</v>
      </c>
      <c r="N205">
        <v>174.83313184187409</v>
      </c>
    </row>
    <row r="206" spans="13:14" x14ac:dyDescent="0.4">
      <c r="M206">
        <v>200</v>
      </c>
      <c r="N206">
        <v>189.01781087402094</v>
      </c>
    </row>
    <row r="207" spans="13:14" x14ac:dyDescent="0.4">
      <c r="M207">
        <v>201</v>
      </c>
      <c r="N207">
        <v>174.68349758801554</v>
      </c>
    </row>
    <row r="208" spans="13:14" x14ac:dyDescent="0.4">
      <c r="M208">
        <v>202</v>
      </c>
      <c r="N208">
        <v>206.48165827629015</v>
      </c>
    </row>
    <row r="209" spans="13:14" x14ac:dyDescent="0.4">
      <c r="M209">
        <v>203</v>
      </c>
      <c r="N209">
        <v>140.10156146503965</v>
      </c>
    </row>
    <row r="210" spans="13:14" x14ac:dyDescent="0.4">
      <c r="M210">
        <v>204</v>
      </c>
      <c r="N210">
        <v>109.57833399311878</v>
      </c>
    </row>
    <row r="211" spans="13:14" x14ac:dyDescent="0.4">
      <c r="M211">
        <v>205</v>
      </c>
      <c r="N211">
        <v>124.39958243970578</v>
      </c>
    </row>
    <row r="212" spans="13:14" x14ac:dyDescent="0.4">
      <c r="M212">
        <v>206</v>
      </c>
      <c r="N212">
        <v>156.51936103482296</v>
      </c>
    </row>
    <row r="213" spans="13:14" x14ac:dyDescent="0.4">
      <c r="M213">
        <v>207</v>
      </c>
      <c r="N213">
        <v>164.98274604214566</v>
      </c>
    </row>
    <row r="214" spans="13:14" x14ac:dyDescent="0.4">
      <c r="M214">
        <v>208</v>
      </c>
      <c r="N214">
        <v>81.032242005112565</v>
      </c>
    </row>
    <row r="215" spans="13:14" x14ac:dyDescent="0.4">
      <c r="M215">
        <v>209</v>
      </c>
      <c r="N215">
        <v>142.91531406868327</v>
      </c>
    </row>
    <row r="216" spans="13:14" x14ac:dyDescent="0.4">
      <c r="M216">
        <v>210</v>
      </c>
      <c r="N216">
        <v>293.82171711809548</v>
      </c>
    </row>
    <row r="217" spans="13:14" x14ac:dyDescent="0.4">
      <c r="M217">
        <v>211</v>
      </c>
      <c r="N217">
        <v>112.58601458385448</v>
      </c>
    </row>
    <row r="218" spans="13:14" x14ac:dyDescent="0.4">
      <c r="M218">
        <v>212</v>
      </c>
      <c r="N218">
        <v>257.91385753864029</v>
      </c>
    </row>
    <row r="219" spans="13:14" x14ac:dyDescent="0.4">
      <c r="M219">
        <v>213</v>
      </c>
      <c r="N219">
        <v>193.86636129396368</v>
      </c>
    </row>
    <row r="220" spans="13:14" x14ac:dyDescent="0.4">
      <c r="M220">
        <v>214</v>
      </c>
      <c r="N220">
        <v>117.61073502280928</v>
      </c>
    </row>
    <row r="221" spans="13:14" x14ac:dyDescent="0.4">
      <c r="M221">
        <v>215</v>
      </c>
      <c r="N221">
        <v>91.367093606341015</v>
      </c>
    </row>
    <row r="222" spans="13:14" x14ac:dyDescent="0.4">
      <c r="M222">
        <v>216</v>
      </c>
      <c r="N222">
        <v>157.21765272352954</v>
      </c>
    </row>
    <row r="223" spans="13:14" x14ac:dyDescent="0.4">
      <c r="M223">
        <v>217</v>
      </c>
      <c r="N223">
        <v>195.00272434341719</v>
      </c>
    </row>
    <row r="224" spans="13:14" x14ac:dyDescent="0.4">
      <c r="M224">
        <v>218</v>
      </c>
      <c r="N224">
        <v>178.0684850898582</v>
      </c>
    </row>
    <row r="225" spans="13:14" x14ac:dyDescent="0.4">
      <c r="M225">
        <v>219</v>
      </c>
      <c r="N225">
        <v>95.292730612414118</v>
      </c>
    </row>
    <row r="226" spans="13:14" x14ac:dyDescent="0.4">
      <c r="M226">
        <v>220</v>
      </c>
      <c r="N226">
        <v>116.10623044896407</v>
      </c>
    </row>
    <row r="227" spans="13:14" x14ac:dyDescent="0.4">
      <c r="M227">
        <v>221</v>
      </c>
      <c r="N227">
        <v>165.29456156103737</v>
      </c>
    </row>
    <row r="228" spans="13:14" x14ac:dyDescent="0.4">
      <c r="M228">
        <v>222</v>
      </c>
      <c r="N228">
        <v>173.18070331019024</v>
      </c>
    </row>
    <row r="229" spans="13:14" x14ac:dyDescent="0.4">
      <c r="M229">
        <v>223</v>
      </c>
      <c r="N229">
        <v>159.97222844300771</v>
      </c>
    </row>
    <row r="230" spans="13:14" x14ac:dyDescent="0.4">
      <c r="M230">
        <v>224</v>
      </c>
      <c r="N230">
        <v>130.14138599659515</v>
      </c>
    </row>
    <row r="231" spans="13:14" x14ac:dyDescent="0.4">
      <c r="M231">
        <v>225</v>
      </c>
      <c r="N231">
        <v>167.64861196301925</v>
      </c>
    </row>
    <row r="232" spans="13:14" x14ac:dyDescent="0.4">
      <c r="M232">
        <v>226</v>
      </c>
      <c r="N232">
        <v>142.53392196975622</v>
      </c>
    </row>
    <row r="233" spans="13:14" x14ac:dyDescent="0.4">
      <c r="M233">
        <v>227</v>
      </c>
      <c r="N233">
        <v>120.76836956234274</v>
      </c>
    </row>
    <row r="234" spans="13:14" x14ac:dyDescent="0.4">
      <c r="M234">
        <v>228</v>
      </c>
      <c r="N234">
        <v>153.75730782138021</v>
      </c>
    </row>
    <row r="235" spans="13:14" x14ac:dyDescent="0.4">
      <c r="M235">
        <v>229</v>
      </c>
      <c r="N235">
        <v>187.04637112796499</v>
      </c>
    </row>
    <row r="236" spans="13:14" x14ac:dyDescent="0.4">
      <c r="M236">
        <v>230</v>
      </c>
      <c r="N236">
        <v>104.95184748818257</v>
      </c>
    </row>
    <row r="237" spans="13:14" x14ac:dyDescent="0.4">
      <c r="M237">
        <v>231</v>
      </c>
      <c r="N237">
        <v>91.589268084842843</v>
      </c>
    </row>
    <row r="238" spans="13:14" x14ac:dyDescent="0.4">
      <c r="M238">
        <v>232</v>
      </c>
      <c r="N238">
        <v>135.96720792273547</v>
      </c>
    </row>
    <row r="239" spans="13:14" x14ac:dyDescent="0.4">
      <c r="M239">
        <v>233</v>
      </c>
      <c r="N239">
        <v>138.66722410243335</v>
      </c>
    </row>
    <row r="240" spans="13:14" x14ac:dyDescent="0.4">
      <c r="M240">
        <v>234</v>
      </c>
      <c r="N240">
        <v>182.84967316323196</v>
      </c>
    </row>
    <row r="241" spans="13:14" x14ac:dyDescent="0.4">
      <c r="M241">
        <v>235</v>
      </c>
      <c r="N241">
        <v>200.6822083266068</v>
      </c>
    </row>
    <row r="242" spans="13:14" x14ac:dyDescent="0.4">
      <c r="M242">
        <v>236</v>
      </c>
      <c r="N242">
        <v>131.63272402607049</v>
      </c>
    </row>
    <row r="243" spans="13:14" x14ac:dyDescent="0.4">
      <c r="M243">
        <v>237</v>
      </c>
      <c r="N243">
        <v>125.58006906491846</v>
      </c>
    </row>
    <row r="244" spans="13:14" x14ac:dyDescent="0.4">
      <c r="M244">
        <v>238</v>
      </c>
      <c r="N244">
        <v>158.43747965646668</v>
      </c>
    </row>
    <row r="245" spans="13:14" x14ac:dyDescent="0.4">
      <c r="M245">
        <v>239</v>
      </c>
      <c r="N245">
        <v>233.0231297532315</v>
      </c>
    </row>
    <row r="246" spans="13:14" x14ac:dyDescent="0.4">
      <c r="M246">
        <v>240</v>
      </c>
      <c r="N246">
        <v>174.84350238839227</v>
      </c>
    </row>
    <row r="247" spans="13:14" x14ac:dyDescent="0.4">
      <c r="M247">
        <v>241</v>
      </c>
      <c r="N247">
        <v>142.21361841146179</v>
      </c>
    </row>
    <row r="248" spans="13:14" x14ac:dyDescent="0.4">
      <c r="M248">
        <v>242</v>
      </c>
      <c r="N248">
        <v>138.96652572105052</v>
      </c>
    </row>
    <row r="249" spans="13:14" x14ac:dyDescent="0.4">
      <c r="M249">
        <v>243</v>
      </c>
      <c r="N249">
        <v>106.46393789153045</v>
      </c>
    </row>
    <row r="250" spans="13:14" x14ac:dyDescent="0.4">
      <c r="M250">
        <v>244</v>
      </c>
      <c r="N250">
        <v>150.8137285500097</v>
      </c>
    </row>
    <row r="251" spans="13:14" x14ac:dyDescent="0.4">
      <c r="M251">
        <v>245</v>
      </c>
      <c r="N251">
        <v>208.08186029290658</v>
      </c>
    </row>
    <row r="252" spans="13:14" x14ac:dyDescent="0.4">
      <c r="M252">
        <v>246</v>
      </c>
      <c r="N252">
        <v>146.97868219856684</v>
      </c>
    </row>
    <row r="253" spans="13:14" x14ac:dyDescent="0.4">
      <c r="M253">
        <v>247</v>
      </c>
      <c r="N253">
        <v>146.49254182951185</v>
      </c>
    </row>
    <row r="254" spans="13:14" x14ac:dyDescent="0.4">
      <c r="M254">
        <v>248</v>
      </c>
      <c r="N254">
        <v>112.93086141482181</v>
      </c>
    </row>
    <row r="255" spans="13:14" x14ac:dyDescent="0.4">
      <c r="M255">
        <v>249</v>
      </c>
      <c r="N255">
        <v>343.79861102914623</v>
      </c>
    </row>
    <row r="256" spans="13:14" x14ac:dyDescent="0.4">
      <c r="M256">
        <v>250</v>
      </c>
      <c r="N256">
        <v>171.11090690409677</v>
      </c>
    </row>
    <row r="257" spans="13:14" x14ac:dyDescent="0.4">
      <c r="M257">
        <v>251</v>
      </c>
      <c r="N257">
        <v>142.93710470009833</v>
      </c>
    </row>
    <row r="258" spans="13:14" x14ac:dyDescent="0.4">
      <c r="M258">
        <v>252</v>
      </c>
      <c r="N258">
        <v>219.04495813115267</v>
      </c>
    </row>
    <row r="259" spans="13:14" x14ac:dyDescent="0.4">
      <c r="M259">
        <v>253</v>
      </c>
      <c r="N259">
        <v>106.92661852192525</v>
      </c>
    </row>
    <row r="260" spans="13:14" x14ac:dyDescent="0.4">
      <c r="M260">
        <v>254</v>
      </c>
      <c r="N260">
        <v>116.68391116036935</v>
      </c>
    </row>
    <row r="261" spans="13:14" x14ac:dyDescent="0.4">
      <c r="M261">
        <v>255</v>
      </c>
      <c r="N261">
        <v>159.1372362084883</v>
      </c>
    </row>
    <row r="262" spans="13:14" x14ac:dyDescent="0.4">
      <c r="M262">
        <v>256</v>
      </c>
      <c r="N262">
        <v>115.68107752899193</v>
      </c>
    </row>
    <row r="263" spans="13:14" x14ac:dyDescent="0.4">
      <c r="M263">
        <v>257</v>
      </c>
      <c r="N263">
        <v>207.68816105860662</v>
      </c>
    </row>
    <row r="264" spans="13:14" x14ac:dyDescent="0.4">
      <c r="M264">
        <v>258</v>
      </c>
      <c r="N264">
        <v>157.85654879106769</v>
      </c>
    </row>
    <row r="265" spans="13:14" x14ac:dyDescent="0.4">
      <c r="M265">
        <v>259</v>
      </c>
      <c r="N265">
        <v>195.71890195895489</v>
      </c>
    </row>
    <row r="266" spans="13:14" x14ac:dyDescent="0.4">
      <c r="M266">
        <v>260</v>
      </c>
      <c r="N266">
        <v>129.85079286657731</v>
      </c>
    </row>
    <row r="267" spans="13:14" x14ac:dyDescent="0.4">
      <c r="M267">
        <v>261</v>
      </c>
      <c r="N267">
        <v>192.50041629772952</v>
      </c>
    </row>
    <row r="268" spans="13:14" x14ac:dyDescent="0.4">
      <c r="M268">
        <v>262</v>
      </c>
      <c r="N268">
        <v>168.03037205573841</v>
      </c>
    </row>
    <row r="269" spans="13:14" x14ac:dyDescent="0.4">
      <c r="M269">
        <v>263</v>
      </c>
      <c r="N269">
        <v>141.59334340714841</v>
      </c>
    </row>
    <row r="270" spans="13:14" x14ac:dyDescent="0.4">
      <c r="M270">
        <v>264</v>
      </c>
      <c r="N270">
        <v>168.85471882329168</v>
      </c>
    </row>
    <row r="271" spans="13:14" x14ac:dyDescent="0.4">
      <c r="M271">
        <v>265</v>
      </c>
      <c r="N271">
        <v>109.57728965066721</v>
      </c>
    </row>
    <row r="272" spans="13:14" x14ac:dyDescent="0.4">
      <c r="M272">
        <v>266</v>
      </c>
      <c r="N272">
        <v>171.51798514352163</v>
      </c>
    </row>
    <row r="273" spans="13:14" x14ac:dyDescent="0.4">
      <c r="M273">
        <v>267</v>
      </c>
      <c r="N273">
        <v>195.159696298299</v>
      </c>
    </row>
    <row r="274" spans="13:14" x14ac:dyDescent="0.4">
      <c r="M274">
        <v>268</v>
      </c>
      <c r="N274">
        <v>129.10387930056424</v>
      </c>
    </row>
    <row r="275" spans="13:14" x14ac:dyDescent="0.4">
      <c r="M275">
        <v>269</v>
      </c>
      <c r="N275">
        <v>167.57783176623192</v>
      </c>
    </row>
    <row r="276" spans="13:14" x14ac:dyDescent="0.4">
      <c r="M276">
        <v>270</v>
      </c>
      <c r="N276">
        <v>186.19198666697719</v>
      </c>
    </row>
    <row r="277" spans="13:14" x14ac:dyDescent="0.4">
      <c r="M277">
        <v>271</v>
      </c>
      <c r="N277">
        <v>164.1952545465243</v>
      </c>
    </row>
    <row r="278" spans="13:14" x14ac:dyDescent="0.4">
      <c r="M278">
        <v>272</v>
      </c>
      <c r="N278">
        <v>144.61003239250815</v>
      </c>
    </row>
    <row r="279" spans="13:14" x14ac:dyDescent="0.4">
      <c r="M279">
        <v>273</v>
      </c>
      <c r="N279">
        <v>110.03512279630542</v>
      </c>
    </row>
    <row r="280" spans="13:14" x14ac:dyDescent="0.4">
      <c r="M280">
        <v>274</v>
      </c>
      <c r="N280">
        <v>192.84211294833773</v>
      </c>
    </row>
    <row r="281" spans="13:14" x14ac:dyDescent="0.4">
      <c r="M281">
        <v>275</v>
      </c>
      <c r="N281">
        <v>151.02497640871022</v>
      </c>
    </row>
    <row r="282" spans="13:14" x14ac:dyDescent="0.4">
      <c r="M282">
        <v>276</v>
      </c>
      <c r="N282">
        <v>148.61839509162272</v>
      </c>
    </row>
    <row r="283" spans="13:14" x14ac:dyDescent="0.4">
      <c r="M283">
        <v>277</v>
      </c>
      <c r="N283">
        <v>167.52907863041688</v>
      </c>
    </row>
    <row r="284" spans="13:14" x14ac:dyDescent="0.4">
      <c r="M284">
        <v>278</v>
      </c>
      <c r="N284">
        <v>747.32208667861585</v>
      </c>
    </row>
    <row r="285" spans="13:14" x14ac:dyDescent="0.4">
      <c r="M285">
        <v>279</v>
      </c>
      <c r="N285">
        <v>156.2669390853161</v>
      </c>
    </row>
    <row r="286" spans="13:14" x14ac:dyDescent="0.4">
      <c r="M286">
        <v>280</v>
      </c>
      <c r="N286">
        <v>157.76517299325181</v>
      </c>
    </row>
    <row r="287" spans="13:14" x14ac:dyDescent="0.4">
      <c r="M287">
        <v>281</v>
      </c>
      <c r="N287">
        <v>116.64737916970994</v>
      </c>
    </row>
    <row r="288" spans="13:14" x14ac:dyDescent="0.4">
      <c r="M288">
        <v>282</v>
      </c>
      <c r="N288">
        <v>121.34968228561272</v>
      </c>
    </row>
    <row r="289" spans="13:14" x14ac:dyDescent="0.4">
      <c r="M289">
        <v>283</v>
      </c>
      <c r="N289">
        <v>129.19808457362353</v>
      </c>
    </row>
    <row r="290" spans="13:14" x14ac:dyDescent="0.4">
      <c r="M290">
        <v>284</v>
      </c>
      <c r="N290">
        <v>126.8924412661586</v>
      </c>
    </row>
    <row r="291" spans="13:14" x14ac:dyDescent="0.4">
      <c r="M291">
        <v>285</v>
      </c>
      <c r="N291">
        <v>149.1104378562535</v>
      </c>
    </row>
    <row r="292" spans="13:14" x14ac:dyDescent="0.4">
      <c r="M292">
        <v>286</v>
      </c>
      <c r="N292">
        <v>124.80445314563872</v>
      </c>
    </row>
    <row r="293" spans="13:14" x14ac:dyDescent="0.4">
      <c r="M293">
        <v>287</v>
      </c>
      <c r="N293">
        <v>191.10052074961308</v>
      </c>
    </row>
    <row r="294" spans="13:14" x14ac:dyDescent="0.4">
      <c r="M294">
        <v>288</v>
      </c>
      <c r="N294">
        <v>191.48788291039398</v>
      </c>
    </row>
    <row r="295" spans="13:14" x14ac:dyDescent="0.4">
      <c r="M295">
        <v>289</v>
      </c>
      <c r="N295">
        <v>162.25716429232583</v>
      </c>
    </row>
    <row r="296" spans="13:14" x14ac:dyDescent="0.4">
      <c r="M296">
        <v>290</v>
      </c>
      <c r="N296">
        <v>136.06993994949411</v>
      </c>
    </row>
    <row r="297" spans="13:14" x14ac:dyDescent="0.4">
      <c r="M297">
        <v>291</v>
      </c>
      <c r="N297">
        <v>175.45287098596384</v>
      </c>
    </row>
    <row r="298" spans="13:14" x14ac:dyDescent="0.4">
      <c r="M298">
        <v>292</v>
      </c>
      <c r="N298">
        <v>165.13235183345088</v>
      </c>
    </row>
    <row r="299" spans="13:14" x14ac:dyDescent="0.4">
      <c r="M299">
        <v>293</v>
      </c>
      <c r="N299">
        <v>109.75152480428461</v>
      </c>
    </row>
    <row r="300" spans="13:14" x14ac:dyDescent="0.4">
      <c r="M300">
        <v>294</v>
      </c>
      <c r="N300">
        <v>130.14145135960322</v>
      </c>
    </row>
    <row r="301" spans="13:14" x14ac:dyDescent="0.4">
      <c r="M301">
        <v>295</v>
      </c>
      <c r="N301">
        <v>161.79273562272621</v>
      </c>
    </row>
    <row r="302" spans="13:14" x14ac:dyDescent="0.4">
      <c r="M302">
        <v>296</v>
      </c>
      <c r="N302">
        <v>126.26649381365023</v>
      </c>
    </row>
    <row r="303" spans="13:14" x14ac:dyDescent="0.4">
      <c r="M303">
        <v>297</v>
      </c>
      <c r="N303">
        <v>173.86724769588088</v>
      </c>
    </row>
    <row r="304" spans="13:14" x14ac:dyDescent="0.4">
      <c r="M304">
        <v>298</v>
      </c>
      <c r="N304">
        <v>221.55130188301092</v>
      </c>
    </row>
    <row r="305" spans="13:14" x14ac:dyDescent="0.4">
      <c r="M305">
        <v>299</v>
      </c>
      <c r="N305">
        <v>143.88324387480972</v>
      </c>
    </row>
    <row r="306" spans="13:14" x14ac:dyDescent="0.4">
      <c r="M306">
        <v>300</v>
      </c>
      <c r="N306">
        <v>167.97888967141878</v>
      </c>
    </row>
    <row r="307" spans="13:14" x14ac:dyDescent="0.4">
      <c r="M307">
        <v>301</v>
      </c>
      <c r="N307">
        <v>134.71754488817774</v>
      </c>
    </row>
    <row r="308" spans="13:14" x14ac:dyDescent="0.4">
      <c r="M308">
        <v>302</v>
      </c>
      <c r="N308">
        <v>99.826222840245222</v>
      </c>
    </row>
    <row r="309" spans="13:14" x14ac:dyDescent="0.4">
      <c r="M309">
        <v>303</v>
      </c>
      <c r="N309">
        <v>154.23603675446154</v>
      </c>
    </row>
    <row r="310" spans="13:14" x14ac:dyDescent="0.4">
      <c r="M310">
        <v>304</v>
      </c>
      <c r="N310">
        <v>241.43994213241854</v>
      </c>
    </row>
    <row r="311" spans="13:14" x14ac:dyDescent="0.4">
      <c r="M311">
        <v>305</v>
      </c>
      <c r="N311">
        <v>211.60701838559854</v>
      </c>
    </row>
    <row r="312" spans="13:14" x14ac:dyDescent="0.4">
      <c r="M312">
        <v>306</v>
      </c>
      <c r="N312">
        <v>136.50859527539879</v>
      </c>
    </row>
    <row r="313" spans="13:14" x14ac:dyDescent="0.4">
      <c r="M313">
        <v>307</v>
      </c>
      <c r="N313">
        <v>221.54674787628534</v>
      </c>
    </row>
    <row r="314" spans="13:14" x14ac:dyDescent="0.4">
      <c r="M314">
        <v>308</v>
      </c>
      <c r="N314">
        <v>162.35934722836924</v>
      </c>
    </row>
    <row r="315" spans="13:14" x14ac:dyDescent="0.4">
      <c r="M315">
        <v>309</v>
      </c>
      <c r="N315">
        <v>179.30704052433543</v>
      </c>
    </row>
    <row r="316" spans="13:14" x14ac:dyDescent="0.4">
      <c r="M316">
        <v>310</v>
      </c>
      <c r="N316">
        <v>252.3043039088372</v>
      </c>
    </row>
    <row r="317" spans="13:14" x14ac:dyDescent="0.4">
      <c r="M317">
        <v>311</v>
      </c>
      <c r="N317">
        <v>202.32588654615395</v>
      </c>
    </row>
    <row r="318" spans="13:14" x14ac:dyDescent="0.4">
      <c r="M318">
        <v>312</v>
      </c>
      <c r="N318">
        <v>136.21413208723231</v>
      </c>
    </row>
    <row r="319" spans="13:14" x14ac:dyDescent="0.4">
      <c r="M319">
        <v>313</v>
      </c>
      <c r="N319">
        <v>136.24745058849754</v>
      </c>
    </row>
    <row r="320" spans="13:14" x14ac:dyDescent="0.4">
      <c r="M320">
        <v>314</v>
      </c>
      <c r="N320">
        <v>167.43335230477572</v>
      </c>
    </row>
    <row r="321" spans="13:14" x14ac:dyDescent="0.4">
      <c r="M321">
        <v>315</v>
      </c>
      <c r="N321">
        <v>165.87965219347578</v>
      </c>
    </row>
    <row r="322" spans="13:14" x14ac:dyDescent="0.4">
      <c r="M322">
        <v>316</v>
      </c>
      <c r="N322">
        <v>140.05893165889356</v>
      </c>
    </row>
    <row r="323" spans="13:14" x14ac:dyDescent="0.4">
      <c r="M323">
        <v>317</v>
      </c>
      <c r="N323">
        <v>143.77712641669351</v>
      </c>
    </row>
    <row r="324" spans="13:14" x14ac:dyDescent="0.4">
      <c r="M324">
        <v>318</v>
      </c>
      <c r="N324">
        <v>89.618857083095548</v>
      </c>
    </row>
    <row r="325" spans="13:14" x14ac:dyDescent="0.4">
      <c r="M325">
        <v>319</v>
      </c>
      <c r="N325">
        <v>88.312441685371084</v>
      </c>
    </row>
    <row r="326" spans="13:14" x14ac:dyDescent="0.4">
      <c r="M326">
        <v>320</v>
      </c>
      <c r="N326">
        <v>138.33418027880504</v>
      </c>
    </row>
    <row r="327" spans="13:14" x14ac:dyDescent="0.4">
      <c r="M327">
        <v>321</v>
      </c>
      <c r="N327">
        <v>248.34048144464657</v>
      </c>
    </row>
    <row r="328" spans="13:14" x14ac:dyDescent="0.4">
      <c r="M328">
        <v>322</v>
      </c>
      <c r="N328">
        <v>68.462032455072418</v>
      </c>
    </row>
    <row r="329" spans="13:14" x14ac:dyDescent="0.4">
      <c r="M329">
        <v>323</v>
      </c>
      <c r="N329">
        <v>153.96894775675051</v>
      </c>
    </row>
    <row r="330" spans="13:14" x14ac:dyDescent="0.4">
      <c r="M330">
        <v>324</v>
      </c>
      <c r="N330">
        <v>296.3652851934371</v>
      </c>
    </row>
    <row r="331" spans="13:14" x14ac:dyDescent="0.4">
      <c r="M331">
        <v>325</v>
      </c>
      <c r="N331">
        <v>155.60346445349259</v>
      </c>
    </row>
    <row r="332" spans="13:14" x14ac:dyDescent="0.4">
      <c r="M332">
        <v>326</v>
      </c>
      <c r="N332">
        <v>147.16849637192789</v>
      </c>
    </row>
    <row r="333" spans="13:14" x14ac:dyDescent="0.4">
      <c r="M333">
        <v>327</v>
      </c>
      <c r="N333">
        <v>113.92275759114224</v>
      </c>
    </row>
    <row r="334" spans="13:14" x14ac:dyDescent="0.4">
      <c r="M334">
        <v>328</v>
      </c>
      <c r="N334">
        <v>216.11448550028214</v>
      </c>
    </row>
    <row r="335" spans="13:14" x14ac:dyDescent="0.4">
      <c r="M335">
        <v>329</v>
      </c>
      <c r="N335">
        <v>183.06175682157266</v>
      </c>
    </row>
    <row r="336" spans="13:14" x14ac:dyDescent="0.4">
      <c r="M336">
        <v>330</v>
      </c>
      <c r="N336">
        <v>141.3079210014827</v>
      </c>
    </row>
    <row r="337" spans="13:14" x14ac:dyDescent="0.4">
      <c r="M337">
        <v>331</v>
      </c>
      <c r="N337">
        <v>186.99634205720625</v>
      </c>
    </row>
    <row r="338" spans="13:14" x14ac:dyDescent="0.4">
      <c r="M338">
        <v>332</v>
      </c>
      <c r="N338">
        <v>164.59266428765008</v>
      </c>
    </row>
    <row r="339" spans="13:14" x14ac:dyDescent="0.4">
      <c r="M339">
        <v>333</v>
      </c>
      <c r="N339">
        <v>222.63657943398752</v>
      </c>
    </row>
    <row r="340" spans="13:14" x14ac:dyDescent="0.4">
      <c r="M340">
        <v>334</v>
      </c>
      <c r="N340">
        <v>107.67624117461519</v>
      </c>
    </row>
    <row r="341" spans="13:14" x14ac:dyDescent="0.4">
      <c r="M341">
        <v>335</v>
      </c>
      <c r="N341">
        <v>193.68710225116197</v>
      </c>
    </row>
    <row r="342" spans="13:14" x14ac:dyDescent="0.4">
      <c r="M342">
        <v>336</v>
      </c>
      <c r="N342">
        <v>151.70574485223889</v>
      </c>
    </row>
    <row r="343" spans="13:14" x14ac:dyDescent="0.4">
      <c r="M343">
        <v>337</v>
      </c>
      <c r="N343">
        <v>229.40318170702332</v>
      </c>
    </row>
    <row r="344" spans="13:14" x14ac:dyDescent="0.4">
      <c r="M344">
        <v>338</v>
      </c>
      <c r="N344">
        <v>167.56961898211466</v>
      </c>
    </row>
    <row r="345" spans="13:14" x14ac:dyDescent="0.4">
      <c r="M345">
        <v>339</v>
      </c>
      <c r="N345">
        <v>122.85889702028265</v>
      </c>
    </row>
    <row r="346" spans="13:14" x14ac:dyDescent="0.4">
      <c r="M346">
        <v>340</v>
      </c>
      <c r="N346">
        <v>150.93120281246294</v>
      </c>
    </row>
    <row r="347" spans="13:14" x14ac:dyDescent="0.4">
      <c r="M347">
        <v>341</v>
      </c>
      <c r="N347">
        <v>134.88686089072604</v>
      </c>
    </row>
    <row r="348" spans="13:14" x14ac:dyDescent="0.4">
      <c r="M348">
        <v>342</v>
      </c>
      <c r="N348">
        <v>167.32374442093206</v>
      </c>
    </row>
    <row r="349" spans="13:14" x14ac:dyDescent="0.4">
      <c r="M349">
        <v>343</v>
      </c>
      <c r="N349">
        <v>295.76043711054967</v>
      </c>
    </row>
    <row r="350" spans="13:14" x14ac:dyDescent="0.4">
      <c r="M350">
        <v>344</v>
      </c>
      <c r="N350">
        <v>206.92513595069914</v>
      </c>
    </row>
    <row r="351" spans="13:14" x14ac:dyDescent="0.4">
      <c r="M351">
        <v>345</v>
      </c>
      <c r="N351">
        <v>219.92318319992614</v>
      </c>
    </row>
    <row r="352" spans="13:14" x14ac:dyDescent="0.4">
      <c r="M352">
        <v>346</v>
      </c>
      <c r="N352">
        <v>169.39068118899164</v>
      </c>
    </row>
    <row r="353" spans="13:14" x14ac:dyDescent="0.4">
      <c r="M353">
        <v>347</v>
      </c>
      <c r="N353">
        <v>221.13860404123074</v>
      </c>
    </row>
    <row r="354" spans="13:14" x14ac:dyDescent="0.4">
      <c r="M354">
        <v>348</v>
      </c>
      <c r="N354">
        <v>229.36155381151642</v>
      </c>
    </row>
    <row r="355" spans="13:14" x14ac:dyDescent="0.4">
      <c r="M355">
        <v>349</v>
      </c>
      <c r="N355">
        <v>145.87332129554915</v>
      </c>
    </row>
    <row r="356" spans="13:14" x14ac:dyDescent="0.4">
      <c r="M356">
        <v>350</v>
      </c>
      <c r="N356">
        <v>96.762239286270372</v>
      </c>
    </row>
    <row r="357" spans="13:14" x14ac:dyDescent="0.4">
      <c r="M357">
        <v>351</v>
      </c>
      <c r="N357">
        <v>162.28550962155614</v>
      </c>
    </row>
    <row r="358" spans="13:14" x14ac:dyDescent="0.4">
      <c r="M358">
        <v>352</v>
      </c>
      <c r="N358">
        <v>158.0831187023164</v>
      </c>
    </row>
    <row r="359" spans="13:14" x14ac:dyDescent="0.4">
      <c r="M359">
        <v>353</v>
      </c>
      <c r="N359">
        <v>173.48319924794427</v>
      </c>
    </row>
    <row r="360" spans="13:14" x14ac:dyDescent="0.4">
      <c r="M360">
        <v>354</v>
      </c>
      <c r="N360">
        <v>170.4755270973298</v>
      </c>
    </row>
    <row r="361" spans="13:14" x14ac:dyDescent="0.4">
      <c r="M361">
        <v>355</v>
      </c>
      <c r="N361">
        <v>145.81759361328108</v>
      </c>
    </row>
    <row r="362" spans="13:14" x14ac:dyDescent="0.4">
      <c r="M362">
        <v>356</v>
      </c>
      <c r="N362">
        <v>72.123641667563334</v>
      </c>
    </row>
    <row r="363" spans="13:14" x14ac:dyDescent="0.4">
      <c r="M363">
        <v>357</v>
      </c>
      <c r="N363">
        <v>137.1972385102417</v>
      </c>
    </row>
    <row r="364" spans="13:14" x14ac:dyDescent="0.4">
      <c r="M364">
        <v>358</v>
      </c>
      <c r="N364">
        <v>134.64025818005314</v>
      </c>
    </row>
    <row r="365" spans="13:14" x14ac:dyDescent="0.4">
      <c r="M365">
        <v>359</v>
      </c>
      <c r="N365">
        <v>164.65082138839372</v>
      </c>
    </row>
    <row r="366" spans="13:14" x14ac:dyDescent="0.4">
      <c r="M366">
        <v>360</v>
      </c>
      <c r="N366">
        <v>185.95662860733412</v>
      </c>
    </row>
    <row r="367" spans="13:14" x14ac:dyDescent="0.4">
      <c r="M367">
        <v>361</v>
      </c>
      <c r="N367">
        <v>134.68718599159618</v>
      </c>
    </row>
    <row r="368" spans="13:14" x14ac:dyDescent="0.4">
      <c r="M368">
        <v>362</v>
      </c>
      <c r="N368">
        <v>96.280833160446548</v>
      </c>
    </row>
    <row r="369" spans="13:14" x14ac:dyDescent="0.4">
      <c r="M369">
        <v>363</v>
      </c>
      <c r="N369">
        <v>182.98969439705681</v>
      </c>
    </row>
    <row r="370" spans="13:14" x14ac:dyDescent="0.4">
      <c r="M370">
        <v>364</v>
      </c>
      <c r="N370">
        <v>172.75836444788561</v>
      </c>
    </row>
    <row r="371" spans="13:14" x14ac:dyDescent="0.4">
      <c r="M371">
        <v>365</v>
      </c>
      <c r="N371">
        <v>158.01612755029782</v>
      </c>
    </row>
    <row r="372" spans="13:14" x14ac:dyDescent="0.4">
      <c r="M372">
        <v>366</v>
      </c>
      <c r="N372">
        <v>113.25850696221299</v>
      </c>
    </row>
    <row r="373" spans="13:14" x14ac:dyDescent="0.4">
      <c r="M373">
        <v>367</v>
      </c>
      <c r="N373">
        <v>166.78497120705609</v>
      </c>
    </row>
    <row r="374" spans="13:14" x14ac:dyDescent="0.4">
      <c r="M374">
        <v>368</v>
      </c>
      <c r="N374">
        <v>181.65773596102414</v>
      </c>
    </row>
    <row r="375" spans="13:14" x14ac:dyDescent="0.4">
      <c r="M375">
        <v>369</v>
      </c>
      <c r="N375">
        <v>167.10170492005858</v>
      </c>
    </row>
    <row r="376" spans="13:14" x14ac:dyDescent="0.4">
      <c r="M376">
        <v>370</v>
      </c>
      <c r="N376">
        <v>213.17991884198489</v>
      </c>
    </row>
    <row r="377" spans="13:14" x14ac:dyDescent="0.4">
      <c r="M377">
        <v>371</v>
      </c>
      <c r="N377">
        <v>99.054964578421448</v>
      </c>
    </row>
    <row r="378" spans="13:14" x14ac:dyDescent="0.4">
      <c r="M378">
        <v>372</v>
      </c>
      <c r="N378">
        <v>186.40304669891637</v>
      </c>
    </row>
    <row r="379" spans="13:14" x14ac:dyDescent="0.4">
      <c r="M379">
        <v>373</v>
      </c>
      <c r="N379">
        <v>243.32787093533426</v>
      </c>
    </row>
    <row r="380" spans="13:14" x14ac:dyDescent="0.4">
      <c r="M380">
        <v>374</v>
      </c>
      <c r="N380">
        <v>138.13883531219324</v>
      </c>
    </row>
    <row r="381" spans="13:14" x14ac:dyDescent="0.4">
      <c r="M381">
        <v>375</v>
      </c>
      <c r="N381">
        <v>213.74016358899325</v>
      </c>
    </row>
    <row r="382" spans="13:14" x14ac:dyDescent="0.4">
      <c r="M382">
        <v>376</v>
      </c>
      <c r="N382">
        <v>128.57948749740933</v>
      </c>
    </row>
    <row r="383" spans="13:14" x14ac:dyDescent="0.4">
      <c r="M383">
        <v>377</v>
      </c>
      <c r="N383">
        <v>119.07959157863999</v>
      </c>
    </row>
    <row r="384" spans="13:14" x14ac:dyDescent="0.4">
      <c r="M384">
        <v>378</v>
      </c>
      <c r="N384">
        <v>296.87333572687919</v>
      </c>
    </row>
    <row r="385" spans="13:14" x14ac:dyDescent="0.4">
      <c r="M385">
        <v>379</v>
      </c>
      <c r="N385">
        <v>171.43448794201257</v>
      </c>
    </row>
    <row r="386" spans="13:14" x14ac:dyDescent="0.4">
      <c r="M386">
        <v>380</v>
      </c>
      <c r="N386">
        <v>208.65215987877352</v>
      </c>
    </row>
    <row r="387" spans="13:14" x14ac:dyDescent="0.4">
      <c r="M387">
        <v>381</v>
      </c>
      <c r="N387">
        <v>154.93425890162385</v>
      </c>
    </row>
    <row r="388" spans="13:14" x14ac:dyDescent="0.4">
      <c r="M388">
        <v>382</v>
      </c>
      <c r="N388">
        <v>291.94553196760398</v>
      </c>
    </row>
    <row r="389" spans="13:14" x14ac:dyDescent="0.4">
      <c r="M389">
        <v>383</v>
      </c>
      <c r="N389">
        <v>151.29562774198814</v>
      </c>
    </row>
    <row r="390" spans="13:14" x14ac:dyDescent="0.4">
      <c r="M390">
        <v>384</v>
      </c>
      <c r="N390">
        <v>225.44547882391976</v>
      </c>
    </row>
    <row r="391" spans="13:14" x14ac:dyDescent="0.4">
      <c r="M391">
        <v>385</v>
      </c>
      <c r="N391">
        <v>102.53902251495487</v>
      </c>
    </row>
    <row r="392" spans="13:14" x14ac:dyDescent="0.4">
      <c r="M392">
        <v>386</v>
      </c>
      <c r="N392">
        <v>177.96964383566342</v>
      </c>
    </row>
    <row r="393" spans="13:14" x14ac:dyDescent="0.4">
      <c r="M393">
        <v>387</v>
      </c>
      <c r="N393">
        <v>146.00591230578351</v>
      </c>
    </row>
    <row r="394" spans="13:14" x14ac:dyDescent="0.4">
      <c r="M394">
        <v>388</v>
      </c>
      <c r="N394">
        <v>113.04514573119778</v>
      </c>
    </row>
    <row r="395" spans="13:14" x14ac:dyDescent="0.4">
      <c r="M395">
        <v>389</v>
      </c>
      <c r="N395">
        <v>143.62374175873302</v>
      </c>
    </row>
    <row r="396" spans="13:14" x14ac:dyDescent="0.4">
      <c r="M396">
        <v>390</v>
      </c>
      <c r="N396">
        <v>206.42013693835776</v>
      </c>
    </row>
    <row r="397" spans="13:14" x14ac:dyDescent="0.4">
      <c r="M397">
        <v>391</v>
      </c>
      <c r="N397">
        <v>112.13759241469104</v>
      </c>
    </row>
    <row r="398" spans="13:14" x14ac:dyDescent="0.4">
      <c r="M398">
        <v>392</v>
      </c>
      <c r="N398">
        <v>166.32494142346613</v>
      </c>
    </row>
    <row r="399" spans="13:14" x14ac:dyDescent="0.4">
      <c r="M399">
        <v>393</v>
      </c>
      <c r="N399">
        <v>136.74882847176099</v>
      </c>
    </row>
    <row r="400" spans="13:14" x14ac:dyDescent="0.4">
      <c r="M400">
        <v>394</v>
      </c>
      <c r="N400">
        <v>206.83945247247806</v>
      </c>
    </row>
    <row r="401" spans="13:14" x14ac:dyDescent="0.4">
      <c r="M401">
        <v>395</v>
      </c>
      <c r="N401">
        <v>244.86403901626284</v>
      </c>
    </row>
    <row r="402" spans="13:14" x14ac:dyDescent="0.4">
      <c r="M402">
        <v>396</v>
      </c>
      <c r="N402">
        <v>101.35398283678816</v>
      </c>
    </row>
    <row r="403" spans="13:14" x14ac:dyDescent="0.4">
      <c r="M403">
        <v>397</v>
      </c>
      <c r="N403">
        <v>98.252618540576137</v>
      </c>
    </row>
    <row r="404" spans="13:14" x14ac:dyDescent="0.4">
      <c r="M404">
        <v>398</v>
      </c>
      <c r="N404">
        <v>99.107575907360811</v>
      </c>
    </row>
    <row r="405" spans="13:14" x14ac:dyDescent="0.4">
      <c r="M405">
        <v>399</v>
      </c>
      <c r="N405">
        <v>154.61177926107416</v>
      </c>
    </row>
    <row r="406" spans="13:14" x14ac:dyDescent="0.4">
      <c r="M406">
        <v>400</v>
      </c>
      <c r="N406">
        <v>135.1635523995993</v>
      </c>
    </row>
    <row r="407" spans="13:14" x14ac:dyDescent="0.4">
      <c r="M407">
        <v>401</v>
      </c>
      <c r="N407">
        <v>139.28150963436826</v>
      </c>
    </row>
    <row r="408" spans="13:14" x14ac:dyDescent="0.4">
      <c r="M408">
        <v>402</v>
      </c>
      <c r="N408">
        <v>135.06406146003729</v>
      </c>
    </row>
    <row r="409" spans="13:14" x14ac:dyDescent="0.4">
      <c r="M409">
        <v>403</v>
      </c>
      <c r="N409">
        <v>325.81115974739413</v>
      </c>
    </row>
    <row r="410" spans="13:14" x14ac:dyDescent="0.4">
      <c r="M410">
        <v>404</v>
      </c>
      <c r="N410">
        <v>229.63238044679954</v>
      </c>
    </row>
    <row r="411" spans="13:14" x14ac:dyDescent="0.4">
      <c r="M411">
        <v>405</v>
      </c>
      <c r="N411">
        <v>63.866981823802909</v>
      </c>
    </row>
    <row r="412" spans="13:14" x14ac:dyDescent="0.4">
      <c r="M412">
        <v>406</v>
      </c>
      <c r="N412">
        <v>172.29753584198667</v>
      </c>
    </row>
    <row r="413" spans="13:14" x14ac:dyDescent="0.4">
      <c r="M413">
        <v>407</v>
      </c>
      <c r="N413">
        <v>127.69023028463728</v>
      </c>
    </row>
    <row r="414" spans="13:14" x14ac:dyDescent="0.4">
      <c r="M414">
        <v>408</v>
      </c>
      <c r="N414">
        <v>112.13952556291845</v>
      </c>
    </row>
    <row r="415" spans="13:14" x14ac:dyDescent="0.4">
      <c r="M415">
        <v>409</v>
      </c>
      <c r="N415">
        <v>172.17157205579105</v>
      </c>
    </row>
    <row r="416" spans="13:14" x14ac:dyDescent="0.4">
      <c r="M416">
        <v>410</v>
      </c>
      <c r="N416">
        <v>71.451634993618796</v>
      </c>
    </row>
    <row r="417" spans="13:14" x14ac:dyDescent="0.4">
      <c r="M417">
        <v>411</v>
      </c>
      <c r="N417">
        <v>149.32877496697489</v>
      </c>
    </row>
    <row r="418" spans="13:14" x14ac:dyDescent="0.4">
      <c r="M418">
        <v>412</v>
      </c>
      <c r="N418">
        <v>177.84609411642873</v>
      </c>
    </row>
    <row r="419" spans="13:14" x14ac:dyDescent="0.4">
      <c r="M419">
        <v>413</v>
      </c>
      <c r="N419">
        <v>119.47520783761887</v>
      </c>
    </row>
    <row r="420" spans="13:14" x14ac:dyDescent="0.4">
      <c r="M420">
        <v>414</v>
      </c>
      <c r="N420">
        <v>51.717069722123192</v>
      </c>
    </row>
    <row r="421" spans="13:14" x14ac:dyDescent="0.4">
      <c r="M421">
        <v>415</v>
      </c>
      <c r="N421">
        <v>138.74402495938571</v>
      </c>
    </row>
    <row r="422" spans="13:14" x14ac:dyDescent="0.4">
      <c r="M422">
        <v>416</v>
      </c>
      <c r="N422">
        <v>211.03961627155704</v>
      </c>
    </row>
    <row r="423" spans="13:14" x14ac:dyDescent="0.4">
      <c r="M423">
        <v>417</v>
      </c>
      <c r="N423">
        <v>125.29947313110725</v>
      </c>
    </row>
    <row r="424" spans="13:14" x14ac:dyDescent="0.4">
      <c r="M424">
        <v>418</v>
      </c>
      <c r="N424">
        <v>177.51016899576246</v>
      </c>
    </row>
    <row r="425" spans="13:14" x14ac:dyDescent="0.4">
      <c r="M425">
        <v>419</v>
      </c>
      <c r="N425">
        <v>178.68692208949776</v>
      </c>
    </row>
    <row r="426" spans="13:14" x14ac:dyDescent="0.4">
      <c r="M426">
        <v>420</v>
      </c>
      <c r="N426">
        <v>141.28300469588388</v>
      </c>
    </row>
    <row r="427" spans="13:14" x14ac:dyDescent="0.4">
      <c r="M427">
        <v>421</v>
      </c>
      <c r="N427">
        <v>149.30008397730552</v>
      </c>
    </row>
    <row r="428" spans="13:14" x14ac:dyDescent="0.4">
      <c r="M428">
        <v>422</v>
      </c>
      <c r="N428">
        <v>146.17551764134481</v>
      </c>
    </row>
    <row r="429" spans="13:14" x14ac:dyDescent="0.4">
      <c r="M429">
        <v>423</v>
      </c>
      <c r="N429">
        <v>158.64227972074167</v>
      </c>
    </row>
    <row r="430" spans="13:14" x14ac:dyDescent="0.4">
      <c r="M430">
        <v>424</v>
      </c>
      <c r="N430">
        <v>167.01426379328393</v>
      </c>
    </row>
    <row r="431" spans="13:14" x14ac:dyDescent="0.4">
      <c r="M431">
        <v>425</v>
      </c>
      <c r="N431">
        <v>157.08305742262189</v>
      </c>
    </row>
    <row r="432" spans="13:14" x14ac:dyDescent="0.4">
      <c r="M432">
        <v>426</v>
      </c>
      <c r="N432">
        <v>155.80567404423087</v>
      </c>
    </row>
    <row r="433" spans="13:14" x14ac:dyDescent="0.4">
      <c r="M433">
        <v>427</v>
      </c>
      <c r="N433">
        <v>231.83330460202566</v>
      </c>
    </row>
    <row r="434" spans="13:14" x14ac:dyDescent="0.4">
      <c r="M434">
        <v>428</v>
      </c>
      <c r="N434">
        <v>148.24532149486453</v>
      </c>
    </row>
    <row r="435" spans="13:14" x14ac:dyDescent="0.4">
      <c r="M435">
        <v>429</v>
      </c>
      <c r="N435">
        <v>111.66159636995729</v>
      </c>
    </row>
    <row r="436" spans="13:14" x14ac:dyDescent="0.4">
      <c r="M436">
        <v>430</v>
      </c>
      <c r="N436">
        <v>135.06910785510956</v>
      </c>
    </row>
    <row r="437" spans="13:14" x14ac:dyDescent="0.4">
      <c r="M437">
        <v>431</v>
      </c>
      <c r="N437">
        <v>147.24849989613534</v>
      </c>
    </row>
    <row r="438" spans="13:14" x14ac:dyDescent="0.4">
      <c r="M438">
        <v>432</v>
      </c>
      <c r="N438">
        <v>185.17171539809138</v>
      </c>
    </row>
    <row r="439" spans="13:14" x14ac:dyDescent="0.4">
      <c r="M439">
        <v>433</v>
      </c>
      <c r="N439">
        <v>138.58801074602025</v>
      </c>
    </row>
    <row r="440" spans="13:14" x14ac:dyDescent="0.4">
      <c r="M440">
        <v>434</v>
      </c>
      <c r="N440">
        <v>126.58756019476687</v>
      </c>
    </row>
    <row r="441" spans="13:14" x14ac:dyDescent="0.4">
      <c r="M441">
        <v>435</v>
      </c>
      <c r="N441">
        <v>148.99659975511034</v>
      </c>
    </row>
    <row r="442" spans="13:14" x14ac:dyDescent="0.4">
      <c r="M442">
        <v>436</v>
      </c>
      <c r="N442">
        <v>100.56101184691056</v>
      </c>
    </row>
    <row r="443" spans="13:14" x14ac:dyDescent="0.4">
      <c r="M443">
        <v>437</v>
      </c>
      <c r="N443">
        <v>113.47909777132382</v>
      </c>
    </row>
    <row r="444" spans="13:14" x14ac:dyDescent="0.4">
      <c r="M444">
        <v>438</v>
      </c>
      <c r="N444">
        <v>160.12307824385624</v>
      </c>
    </row>
    <row r="445" spans="13:14" x14ac:dyDescent="0.4">
      <c r="M445">
        <v>439</v>
      </c>
      <c r="N445">
        <v>176.83052843490333</v>
      </c>
    </row>
    <row r="446" spans="13:14" x14ac:dyDescent="0.4">
      <c r="M446">
        <v>440</v>
      </c>
      <c r="N446">
        <v>113.34476948458976</v>
      </c>
    </row>
    <row r="447" spans="13:14" x14ac:dyDescent="0.4">
      <c r="M447">
        <v>441</v>
      </c>
      <c r="N447">
        <v>125.85009783422912</v>
      </c>
    </row>
    <row r="448" spans="13:14" x14ac:dyDescent="0.4">
      <c r="M448">
        <v>442</v>
      </c>
      <c r="N448">
        <v>191.27464182938229</v>
      </c>
    </row>
    <row r="449" spans="13:14" x14ac:dyDescent="0.4">
      <c r="M449">
        <v>443</v>
      </c>
      <c r="N449">
        <v>152.31824518350945</v>
      </c>
    </row>
    <row r="450" spans="13:14" x14ac:dyDescent="0.4">
      <c r="M450">
        <v>444</v>
      </c>
      <c r="N450">
        <v>223.77665355129915</v>
      </c>
    </row>
    <row r="451" spans="13:14" x14ac:dyDescent="0.4">
      <c r="M451">
        <v>445</v>
      </c>
      <c r="N451">
        <v>134.21555781077316</v>
      </c>
    </row>
    <row r="452" spans="13:14" x14ac:dyDescent="0.4">
      <c r="M452">
        <v>446</v>
      </c>
      <c r="N452">
        <v>95.391340183334918</v>
      </c>
    </row>
    <row r="453" spans="13:14" x14ac:dyDescent="0.4">
      <c r="M453">
        <v>447</v>
      </c>
      <c r="N453">
        <v>72.517013630342589</v>
      </c>
    </row>
    <row r="454" spans="13:14" x14ac:dyDescent="0.4">
      <c r="M454">
        <v>448</v>
      </c>
      <c r="N454">
        <v>290.71959566210677</v>
      </c>
    </row>
    <row r="455" spans="13:14" x14ac:dyDescent="0.4">
      <c r="M455">
        <v>449</v>
      </c>
      <c r="N455">
        <v>182.4092510055273</v>
      </c>
    </row>
    <row r="456" spans="13:14" x14ac:dyDescent="0.4">
      <c r="M456">
        <v>450</v>
      </c>
      <c r="N456">
        <v>193.5167450422195</v>
      </c>
    </row>
    <row r="457" spans="13:14" x14ac:dyDescent="0.4">
      <c r="M457">
        <v>451</v>
      </c>
      <c r="N457">
        <v>142.90616408371315</v>
      </c>
    </row>
    <row r="458" spans="13:14" x14ac:dyDescent="0.4">
      <c r="M458">
        <v>452</v>
      </c>
      <c r="N458">
        <v>142.3173833557444</v>
      </c>
    </row>
    <row r="459" spans="13:14" x14ac:dyDescent="0.4">
      <c r="M459">
        <v>453</v>
      </c>
      <c r="N459">
        <v>191.60662638026909</v>
      </c>
    </row>
    <row r="460" spans="13:14" x14ac:dyDescent="0.4">
      <c r="M460">
        <v>454</v>
      </c>
      <c r="N460">
        <v>155.70531366119383</v>
      </c>
    </row>
    <row r="461" spans="13:14" x14ac:dyDescent="0.4">
      <c r="M461">
        <v>455</v>
      </c>
      <c r="N461">
        <v>181.784894672744</v>
      </c>
    </row>
    <row r="462" spans="13:14" x14ac:dyDescent="0.4">
      <c r="M462">
        <v>456</v>
      </c>
      <c r="N462">
        <v>114.87683801444599</v>
      </c>
    </row>
    <row r="463" spans="13:14" x14ac:dyDescent="0.4">
      <c r="M463">
        <v>457</v>
      </c>
      <c r="N463">
        <v>134.19232301925618</v>
      </c>
    </row>
    <row r="464" spans="13:14" x14ac:dyDescent="0.4">
      <c r="M464">
        <v>458</v>
      </c>
      <c r="N464">
        <v>268.98259718874306</v>
      </c>
    </row>
    <row r="465" spans="13:14" x14ac:dyDescent="0.4">
      <c r="M465">
        <v>459</v>
      </c>
      <c r="N465">
        <v>268.72513734938531</v>
      </c>
    </row>
    <row r="466" spans="13:14" x14ac:dyDescent="0.4">
      <c r="M466">
        <v>460</v>
      </c>
      <c r="N466">
        <v>170.20455572642865</v>
      </c>
    </row>
    <row r="467" spans="13:14" x14ac:dyDescent="0.4">
      <c r="M467">
        <v>461</v>
      </c>
      <c r="N467">
        <v>159.74952034735068</v>
      </c>
    </row>
    <row r="468" spans="13:14" x14ac:dyDescent="0.4">
      <c r="M468">
        <v>462</v>
      </c>
      <c r="N468">
        <v>71.506075036734131</v>
      </c>
    </row>
    <row r="469" spans="13:14" x14ac:dyDescent="0.4">
      <c r="M469">
        <v>463</v>
      </c>
      <c r="N469">
        <v>204.50556580670732</v>
      </c>
    </row>
    <row r="470" spans="13:14" x14ac:dyDescent="0.4">
      <c r="M470">
        <v>464</v>
      </c>
      <c r="N470">
        <v>193.82014877875426</v>
      </c>
    </row>
    <row r="471" spans="13:14" x14ac:dyDescent="0.4">
      <c r="M471">
        <v>465</v>
      </c>
      <c r="N471">
        <v>134.12909000960914</v>
      </c>
    </row>
    <row r="472" spans="13:14" x14ac:dyDescent="0.4">
      <c r="M472">
        <v>466</v>
      </c>
      <c r="N472">
        <v>231.24743982427375</v>
      </c>
    </row>
    <row r="473" spans="13:14" x14ac:dyDescent="0.4">
      <c r="M473">
        <v>467</v>
      </c>
      <c r="N473">
        <v>180.8932618317325</v>
      </c>
    </row>
    <row r="474" spans="13:14" x14ac:dyDescent="0.4">
      <c r="M474">
        <v>468</v>
      </c>
      <c r="N474">
        <v>121.05380314955256</v>
      </c>
    </row>
    <row r="475" spans="13:14" x14ac:dyDescent="0.4">
      <c r="M475">
        <v>469</v>
      </c>
      <c r="N475">
        <v>131.38921311203106</v>
      </c>
    </row>
    <row r="476" spans="13:14" x14ac:dyDescent="0.4">
      <c r="M476">
        <v>470</v>
      </c>
      <c r="N476">
        <v>139.76638374188263</v>
      </c>
    </row>
    <row r="477" spans="13:14" x14ac:dyDescent="0.4">
      <c r="M477">
        <v>471</v>
      </c>
      <c r="N477">
        <v>50.179348303745215</v>
      </c>
    </row>
    <row r="478" spans="13:14" x14ac:dyDescent="0.4">
      <c r="M478">
        <v>472</v>
      </c>
      <c r="N478">
        <v>180.25517419158572</v>
      </c>
    </row>
    <row r="479" spans="13:14" x14ac:dyDescent="0.4">
      <c r="M479">
        <v>473</v>
      </c>
      <c r="N479">
        <v>224.99383296894007</v>
      </c>
    </row>
    <row r="480" spans="13:14" x14ac:dyDescent="0.4">
      <c r="M480">
        <v>474</v>
      </c>
      <c r="N480">
        <v>159.09762545916593</v>
      </c>
    </row>
    <row r="481" spans="13:14" x14ac:dyDescent="0.4">
      <c r="M481">
        <v>475</v>
      </c>
      <c r="N481">
        <v>71.903477105459288</v>
      </c>
    </row>
    <row r="482" spans="13:14" x14ac:dyDescent="0.4">
      <c r="M482">
        <v>476</v>
      </c>
      <c r="N482">
        <v>227.10559596189398</v>
      </c>
    </row>
    <row r="483" spans="13:14" x14ac:dyDescent="0.4">
      <c r="M483">
        <v>477</v>
      </c>
      <c r="N483">
        <v>164.18511657581516</v>
      </c>
    </row>
    <row r="484" spans="13:14" x14ac:dyDescent="0.4">
      <c r="M484">
        <v>478</v>
      </c>
      <c r="N484">
        <v>160.9672343435299</v>
      </c>
    </row>
    <row r="485" spans="13:14" x14ac:dyDescent="0.4">
      <c r="M485">
        <v>479</v>
      </c>
      <c r="N485">
        <v>109.86026202326974</v>
      </c>
    </row>
    <row r="486" spans="13:14" x14ac:dyDescent="0.4">
      <c r="M486">
        <v>480</v>
      </c>
      <c r="N486">
        <v>146.31215340183974</v>
      </c>
    </row>
    <row r="487" spans="13:14" x14ac:dyDescent="0.4">
      <c r="M487">
        <v>481</v>
      </c>
      <c r="N487">
        <v>162.69615776207669</v>
      </c>
    </row>
    <row r="488" spans="13:14" x14ac:dyDescent="0.4">
      <c r="M488">
        <v>482</v>
      </c>
      <c r="N488">
        <v>113.65511596250369</v>
      </c>
    </row>
    <row r="489" spans="13:14" x14ac:dyDescent="0.4">
      <c r="M489">
        <v>483</v>
      </c>
      <c r="N489">
        <v>139.87692780403029</v>
      </c>
    </row>
    <row r="490" spans="13:14" x14ac:dyDescent="0.4">
      <c r="M490">
        <v>484</v>
      </c>
      <c r="N490">
        <v>116.84604432653514</v>
      </c>
    </row>
    <row r="491" spans="13:14" x14ac:dyDescent="0.4">
      <c r="M491">
        <v>485</v>
      </c>
      <c r="N491">
        <v>222.98528188752502</v>
      </c>
    </row>
    <row r="492" spans="13:14" x14ac:dyDescent="0.4">
      <c r="M492">
        <v>486</v>
      </c>
      <c r="N492">
        <v>114.44001965570291</v>
      </c>
    </row>
    <row r="493" spans="13:14" x14ac:dyDescent="0.4">
      <c r="M493">
        <v>487</v>
      </c>
      <c r="N493">
        <v>165.54117529730729</v>
      </c>
    </row>
    <row r="494" spans="13:14" x14ac:dyDescent="0.4">
      <c r="M494">
        <v>488</v>
      </c>
      <c r="N494">
        <v>90.807551803318177</v>
      </c>
    </row>
    <row r="495" spans="13:14" x14ac:dyDescent="0.4">
      <c r="M495">
        <v>489</v>
      </c>
      <c r="N495">
        <v>127.05214043298075</v>
      </c>
    </row>
    <row r="496" spans="13:14" x14ac:dyDescent="0.4">
      <c r="M496">
        <v>490</v>
      </c>
      <c r="N496">
        <v>84.009516700220914</v>
      </c>
    </row>
    <row r="497" spans="13:14" x14ac:dyDescent="0.4">
      <c r="M497">
        <v>491</v>
      </c>
      <c r="N497">
        <v>128.93484368569662</v>
      </c>
    </row>
    <row r="498" spans="13:14" x14ac:dyDescent="0.4">
      <c r="M498">
        <v>492</v>
      </c>
      <c r="N498">
        <v>162.34935730573338</v>
      </c>
    </row>
    <row r="499" spans="13:14" x14ac:dyDescent="0.4">
      <c r="M499">
        <v>493</v>
      </c>
      <c r="N499">
        <v>118.04225934083125</v>
      </c>
    </row>
    <row r="500" spans="13:14" x14ac:dyDescent="0.4">
      <c r="M500">
        <v>494</v>
      </c>
      <c r="N500">
        <v>92.207011636389922</v>
      </c>
    </row>
    <row r="501" spans="13:14" x14ac:dyDescent="0.4">
      <c r="M501">
        <v>495</v>
      </c>
      <c r="N501">
        <v>170.23812114006063</v>
      </c>
    </row>
    <row r="502" spans="13:14" x14ac:dyDescent="0.4">
      <c r="M502">
        <v>496</v>
      </c>
      <c r="N502">
        <v>313.74974593381717</v>
      </c>
    </row>
    <row r="503" spans="13:14" x14ac:dyDescent="0.4">
      <c r="M503">
        <v>497</v>
      </c>
      <c r="N503">
        <v>162.66569337964964</v>
      </c>
    </row>
    <row r="504" spans="13:14" x14ac:dyDescent="0.4">
      <c r="M504">
        <v>498</v>
      </c>
      <c r="N504">
        <v>124.73601320971989</v>
      </c>
    </row>
    <row r="505" spans="13:14" x14ac:dyDescent="0.4">
      <c r="M505">
        <v>499</v>
      </c>
      <c r="N505">
        <v>158.32032293453108</v>
      </c>
    </row>
    <row r="506" spans="13:14" x14ac:dyDescent="0.4">
      <c r="M506">
        <v>500</v>
      </c>
      <c r="N506">
        <v>132.1866145112036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31D2-8275-46DD-8EAD-A2A0234BAEE9}">
  <dimension ref="B2:K25"/>
  <sheetViews>
    <sheetView workbookViewId="0">
      <selection activeCell="G25" sqref="G25"/>
    </sheetView>
  </sheetViews>
  <sheetFormatPr defaultRowHeight="12.3" x14ac:dyDescent="0.4"/>
  <cols>
    <col min="2" max="2" width="24.1640625" bestFit="1" customWidth="1"/>
    <col min="3" max="3" width="17.83203125" customWidth="1"/>
    <col min="4" max="4" width="12.88671875" bestFit="1" customWidth="1"/>
    <col min="5" max="5" width="10.94140625" bestFit="1" customWidth="1"/>
    <col min="6" max="6" width="9.94140625" bestFit="1" customWidth="1"/>
    <col min="7" max="10" width="10.94140625" bestFit="1" customWidth="1"/>
  </cols>
  <sheetData>
    <row r="2" spans="2:11" x14ac:dyDescent="0.4">
      <c r="C2" s="34" t="s">
        <v>302</v>
      </c>
      <c r="D2" s="34" t="s">
        <v>303</v>
      </c>
      <c r="E2" s="34" t="s">
        <v>305</v>
      </c>
      <c r="F2" s="34" t="s">
        <v>306</v>
      </c>
      <c r="G2" s="34" t="s">
        <v>307</v>
      </c>
      <c r="H2" s="34" t="s">
        <v>309</v>
      </c>
      <c r="I2" s="34" t="s">
        <v>310</v>
      </c>
    </row>
    <row r="3" spans="2:11" x14ac:dyDescent="0.4">
      <c r="B3" s="50" t="s">
        <v>292</v>
      </c>
      <c r="C3" s="101">
        <f>C5*C4</f>
        <v>216601890.00000003</v>
      </c>
      <c r="D3" s="101">
        <f>D5*D4</f>
        <v>7057495.7599999998</v>
      </c>
      <c r="E3" s="101">
        <f t="shared" ref="E3:I3" si="0">E5*E4</f>
        <v>6064045.5600000005</v>
      </c>
      <c r="F3" s="101">
        <f t="shared" si="0"/>
        <v>7184566.1038699998</v>
      </c>
      <c r="G3" s="101">
        <f t="shared" si="0"/>
        <v>23833171.2108</v>
      </c>
      <c r="H3" s="101">
        <f t="shared" si="0"/>
        <v>1467417.6567900002</v>
      </c>
      <c r="I3" s="101">
        <f t="shared" si="0"/>
        <v>3538219.2956599998</v>
      </c>
    </row>
    <row r="4" spans="2:11" x14ac:dyDescent="0.4">
      <c r="B4" s="50" t="s">
        <v>308</v>
      </c>
      <c r="C4" s="105">
        <f>136.83</f>
        <v>136.83000000000001</v>
      </c>
      <c r="D4" s="105">
        <v>45.64</v>
      </c>
      <c r="E4" s="105">
        <v>91.53</v>
      </c>
      <c r="F4" s="105">
        <v>15.79</v>
      </c>
      <c r="G4" s="105">
        <v>122.18</v>
      </c>
      <c r="H4" s="105">
        <v>9.81</v>
      </c>
      <c r="I4" s="105">
        <v>19.329999999999998</v>
      </c>
    </row>
    <row r="5" spans="2:11" x14ac:dyDescent="0.4">
      <c r="B5" s="50" t="s">
        <v>293</v>
      </c>
      <c r="C5" s="101">
        <f>'DCF Model'!D35</f>
        <v>1583000</v>
      </c>
      <c r="D5" s="101">
        <v>154634</v>
      </c>
      <c r="E5" s="101">
        <v>66252</v>
      </c>
      <c r="F5" s="101">
        <v>455007.353</v>
      </c>
      <c r="G5" s="101">
        <v>195066.06</v>
      </c>
      <c r="H5" s="101">
        <v>149583.859</v>
      </c>
      <c r="I5" s="101">
        <v>183042.902</v>
      </c>
    </row>
    <row r="6" spans="2:11" x14ac:dyDescent="0.4">
      <c r="B6" s="50" t="s">
        <v>304</v>
      </c>
      <c r="C6" s="101">
        <f>'DCF Model'!C52</f>
        <v>6003000</v>
      </c>
    </row>
    <row r="7" spans="2:11" x14ac:dyDescent="0.4">
      <c r="B7" s="50" t="s">
        <v>294</v>
      </c>
      <c r="C7" s="101">
        <f>'DCF Model'!D52</f>
        <v>6060731.0399999972</v>
      </c>
      <c r="D7" s="101">
        <f>Competitors!K79</f>
        <v>98564</v>
      </c>
      <c r="E7" s="101">
        <f>Competitors!K163</f>
        <v>108013</v>
      </c>
      <c r="F7" s="101">
        <f>Competitors!K247</f>
        <v>-549177</v>
      </c>
      <c r="G7" s="101">
        <f>Competitors!K340</f>
        <v>530189</v>
      </c>
      <c r="H7" s="101">
        <f>Competitors!K427</f>
        <v>96833</v>
      </c>
      <c r="I7" s="101">
        <f>Competitors!K517</f>
        <v>-156458</v>
      </c>
    </row>
    <row r="8" spans="2:11" x14ac:dyDescent="0.4">
      <c r="B8" s="50" t="s">
        <v>295</v>
      </c>
      <c r="C8" s="101">
        <f>'DCF Model'!C56+'DCF Model'!C46</f>
        <v>7299000</v>
      </c>
      <c r="D8" s="101">
        <f>Competitors!K68+(Competitors!K22-Competitors!J22)</f>
        <v>207177</v>
      </c>
      <c r="E8" s="101">
        <f>Competitors!K154+(Competitors!K111-Competitors!J111)</f>
        <v>188204</v>
      </c>
      <c r="F8" s="101">
        <f>Competitors!K239+(Competitors!K194-Competitors!J194)</f>
        <v>-539983</v>
      </c>
      <c r="G8" s="101">
        <f>Competitors!K329+(Competitors!K281-Competitors!J281)</f>
        <v>528395</v>
      </c>
      <c r="H8" s="101">
        <f>Competitors!K417+(Competitors!K371-Competitors!J371)</f>
        <v>176697</v>
      </c>
      <c r="I8" s="101">
        <f>Competitors!K507+(Competitors!K457-Competitors!J457)</f>
        <v>-102038</v>
      </c>
    </row>
    <row r="9" spans="2:11" x14ac:dyDescent="0.4">
      <c r="B9" s="50" t="s">
        <v>296</v>
      </c>
      <c r="C9" s="101">
        <f>'DCF Model'!C41</f>
        <v>44538000</v>
      </c>
      <c r="D9" s="101">
        <f>Competitors!K62</f>
        <v>4613431</v>
      </c>
      <c r="E9" s="101">
        <f>Competitors!K148</f>
        <v>2501554</v>
      </c>
      <c r="F9" s="101">
        <f>Competitors!K232</f>
        <v>4474667</v>
      </c>
      <c r="G9" s="101">
        <f>Competitors!K321</f>
        <v>24354340</v>
      </c>
      <c r="H9" s="101">
        <f>Competitors!K410</f>
        <v>6424126</v>
      </c>
      <c r="I9" s="101">
        <f>Competitors!K501</f>
        <v>3191013</v>
      </c>
    </row>
    <row r="10" spans="2:11" x14ac:dyDescent="0.4">
      <c r="B10" s="50" t="s">
        <v>297</v>
      </c>
      <c r="C10" s="101">
        <f>'DCF Model'!C78</f>
        <v>12767000</v>
      </c>
      <c r="D10" s="101">
        <f>Competitors!K45</f>
        <v>2481435</v>
      </c>
      <c r="E10" s="101">
        <f>Competitors!K132</f>
        <v>1832771</v>
      </c>
      <c r="F10" s="101">
        <f>Competitors!K215</f>
        <v>1675993</v>
      </c>
      <c r="G10" s="101">
        <f>Competitors!K304</f>
        <v>7920929</v>
      </c>
      <c r="H10" s="101">
        <f>Competitors!K393</f>
        <v>2113884</v>
      </c>
      <c r="I10" s="101">
        <f>Competitors!K484</f>
        <v>1228492</v>
      </c>
    </row>
    <row r="12" spans="2:11" x14ac:dyDescent="0.4">
      <c r="B12" s="50" t="s">
        <v>334</v>
      </c>
      <c r="C12" s="104">
        <f>C3/C6</f>
        <v>36.082273863068473</v>
      </c>
      <c r="K12" s="34" t="s">
        <v>99</v>
      </c>
    </row>
    <row r="13" spans="2:11" x14ac:dyDescent="0.4">
      <c r="B13" s="50" t="s">
        <v>298</v>
      </c>
      <c r="C13" s="44">
        <f>C3/C7</f>
        <v>35.738574863404615</v>
      </c>
      <c r="D13" s="44">
        <f t="shared" ref="D13:I13" si="1">D3/D7</f>
        <v>71.603179254088715</v>
      </c>
      <c r="E13" s="44">
        <f t="shared" si="1"/>
        <v>56.141812189273516</v>
      </c>
      <c r="F13" s="44">
        <f t="shared" si="1"/>
        <v>-13.082423524419267</v>
      </c>
      <c r="G13" s="44">
        <f t="shared" si="1"/>
        <v>44.952217437178064</v>
      </c>
      <c r="H13" s="44">
        <f t="shared" si="1"/>
        <v>15.154107141057287</v>
      </c>
      <c r="I13" s="44">
        <f t="shared" si="1"/>
        <v>-22.614499071060603</v>
      </c>
      <c r="K13" s="149">
        <f>AVERAGE(D13:E13,G13:H13)</f>
        <v>46.962829005399399</v>
      </c>
    </row>
    <row r="14" spans="2:11" x14ac:dyDescent="0.4">
      <c r="B14" s="50" t="s">
        <v>299</v>
      </c>
      <c r="C14" s="44">
        <f>C3/C8</f>
        <v>29.675556925606251</v>
      </c>
      <c r="D14" s="44">
        <f t="shared" ref="D14:I14" si="2">D3/D8</f>
        <v>34.065054325528415</v>
      </c>
      <c r="E14" s="44">
        <f t="shared" si="2"/>
        <v>32.22059871203588</v>
      </c>
      <c r="F14" s="44">
        <f t="shared" si="2"/>
        <v>-13.305170910695336</v>
      </c>
      <c r="G14" s="44">
        <f t="shared" si="2"/>
        <v>45.104838635490495</v>
      </c>
      <c r="H14" s="44">
        <f t="shared" si="2"/>
        <v>8.3047117766006231</v>
      </c>
      <c r="I14" s="44">
        <f t="shared" si="2"/>
        <v>-34.675506141437502</v>
      </c>
      <c r="K14" s="149">
        <f>AVERAGE(D14:E14,G14:H14)</f>
        <v>29.923800862413852</v>
      </c>
    </row>
    <row r="15" spans="2:11" x14ac:dyDescent="0.4">
      <c r="B15" s="50" t="s">
        <v>300</v>
      </c>
      <c r="C15" s="44">
        <f>C3/C9</f>
        <v>4.8633052674120982</v>
      </c>
      <c r="D15" s="44">
        <f t="shared" ref="D15:I15" si="3">D3/D9</f>
        <v>1.5297716081588735</v>
      </c>
      <c r="E15" s="44">
        <f t="shared" si="3"/>
        <v>2.4241113963560252</v>
      </c>
      <c r="F15" s="44">
        <f t="shared" si="3"/>
        <v>1.6056091109952986</v>
      </c>
      <c r="G15" s="44">
        <f t="shared" si="3"/>
        <v>0.97860057841025461</v>
      </c>
      <c r="H15" s="44">
        <f t="shared" si="3"/>
        <v>0.22842292582524068</v>
      </c>
      <c r="I15" s="44">
        <f t="shared" si="3"/>
        <v>1.1088075465878704</v>
      </c>
      <c r="K15" s="149">
        <f>AVERAGE(D15:G15,I15)</f>
        <v>1.5293800481016646</v>
      </c>
    </row>
    <row r="16" spans="2:11" x14ac:dyDescent="0.4">
      <c r="B16" s="50" t="s">
        <v>301</v>
      </c>
      <c r="C16" s="44">
        <f>C3/C10</f>
        <v>16.96576251272813</v>
      </c>
      <c r="D16" s="44">
        <f t="shared" ref="D16:I16" si="4">D3/D10</f>
        <v>2.8441187296866528</v>
      </c>
      <c r="E16" s="44">
        <f t="shared" si="4"/>
        <v>3.3086760757345028</v>
      </c>
      <c r="F16" s="44">
        <f t="shared" si="4"/>
        <v>4.2867518562846021</v>
      </c>
      <c r="G16" s="44">
        <f t="shared" si="4"/>
        <v>3.0088858530104234</v>
      </c>
      <c r="H16" s="44">
        <f t="shared" si="4"/>
        <v>0.69418078607435418</v>
      </c>
      <c r="I16" s="44">
        <f t="shared" si="4"/>
        <v>2.880132142219892</v>
      </c>
      <c r="K16" s="149">
        <f>AVERAGE(D16:G16,I16)</f>
        <v>3.2657129313872146</v>
      </c>
    </row>
    <row r="18" spans="2:4" x14ac:dyDescent="0.4">
      <c r="B18" s="38" t="s">
        <v>302</v>
      </c>
    </row>
    <row r="19" spans="2:4" x14ac:dyDescent="0.4">
      <c r="C19" s="50" t="s">
        <v>311</v>
      </c>
      <c r="D19" s="50" t="s">
        <v>312</v>
      </c>
    </row>
    <row r="20" spans="2:4" x14ac:dyDescent="0.4">
      <c r="B20" s="50" t="s">
        <v>298</v>
      </c>
      <c r="C20" s="106">
        <f>K13*C7</f>
        <v>284629075.47923636</v>
      </c>
      <c r="D20" s="106">
        <f>C20/'DCF Model'!$D$35</f>
        <v>179.80358526799517</v>
      </c>
    </row>
    <row r="21" spans="2:4" x14ac:dyDescent="0.4">
      <c r="B21" s="50" t="s">
        <v>299</v>
      </c>
      <c r="C21" s="106">
        <f>K14*C8</f>
        <v>218413822.4947587</v>
      </c>
      <c r="D21" s="106">
        <f>C21/'DCF Model'!$D$35</f>
        <v>137.97461939024555</v>
      </c>
    </row>
    <row r="22" spans="2:4" x14ac:dyDescent="0.4">
      <c r="B22" s="50" t="s">
        <v>300</v>
      </c>
      <c r="C22" s="106">
        <f>K15*C9</f>
        <v>68115528.582351938</v>
      </c>
      <c r="D22" s="106">
        <f>C22/'DCF Model'!$D$35</f>
        <v>43.029392660993011</v>
      </c>
    </row>
    <row r="23" spans="2:4" x14ac:dyDescent="0.4">
      <c r="B23" s="50" t="s">
        <v>301</v>
      </c>
      <c r="C23" s="106">
        <f>K16*C10</f>
        <v>41693356.995020568</v>
      </c>
      <c r="D23" s="106">
        <f>C23/'DCF Model'!$D$35</f>
        <v>26.338191405572058</v>
      </c>
    </row>
    <row r="25" spans="2:4" x14ac:dyDescent="0.4">
      <c r="C25" s="107" t="s">
        <v>99</v>
      </c>
      <c r="D25" s="108">
        <f>AVERAGE(D20:D23)</f>
        <v>96.786447181201453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77E8-2E47-461B-81E9-D85677077123}">
  <dimension ref="B2:M24"/>
  <sheetViews>
    <sheetView workbookViewId="0">
      <selection activeCell="M25" sqref="M25"/>
    </sheetView>
  </sheetViews>
  <sheetFormatPr defaultRowHeight="12.3" x14ac:dyDescent="0.4"/>
  <cols>
    <col min="2" max="2" width="24.0546875" customWidth="1"/>
    <col min="3" max="8" width="12.609375" customWidth="1"/>
    <col min="12" max="12" width="23" customWidth="1"/>
    <col min="13" max="13" width="21.6640625" customWidth="1"/>
    <col min="16" max="16" width="18.88671875" bestFit="1" customWidth="1"/>
    <col min="17" max="17" width="17.109375" bestFit="1" customWidth="1"/>
  </cols>
  <sheetData>
    <row r="2" spans="2:13" ht="15" customHeight="1" x14ac:dyDescent="0.4">
      <c r="B2" s="120" t="s">
        <v>326</v>
      </c>
      <c r="C2" s="115">
        <v>2021</v>
      </c>
      <c r="D2" s="115">
        <v>2022</v>
      </c>
      <c r="E2" s="115">
        <v>2023</v>
      </c>
      <c r="F2" s="115">
        <v>2024</v>
      </c>
      <c r="G2" s="115">
        <v>2025</v>
      </c>
      <c r="H2" s="116">
        <v>2026</v>
      </c>
    </row>
    <row r="3" spans="2:13" ht="49.2" customHeight="1" x14ac:dyDescent="0.4">
      <c r="B3" s="121" t="s">
        <v>197</v>
      </c>
      <c r="C3" s="117">
        <v>0.02</v>
      </c>
      <c r="D3" s="117">
        <v>0.02</v>
      </c>
      <c r="E3" s="117">
        <v>0.02</v>
      </c>
      <c r="F3" s="117">
        <v>2.2499999999999999E-2</v>
      </c>
      <c r="G3" s="117">
        <v>2.2499999999999999E-2</v>
      </c>
      <c r="H3" s="118">
        <v>2.2499999999999999E-2</v>
      </c>
      <c r="L3" s="151" t="s">
        <v>346</v>
      </c>
      <c r="M3" s="152"/>
    </row>
    <row r="4" spans="2:13" ht="15" customHeight="1" x14ac:dyDescent="0.4">
      <c r="B4" s="121" t="s">
        <v>198</v>
      </c>
      <c r="C4" s="117">
        <v>5.5E-2</v>
      </c>
      <c r="D4" s="117">
        <v>5.5E-2</v>
      </c>
      <c r="E4" s="117">
        <v>5.5E-2</v>
      </c>
      <c r="F4" s="117">
        <v>0.06</v>
      </c>
      <c r="G4" s="117">
        <v>0.06</v>
      </c>
      <c r="H4" s="118">
        <v>0.06</v>
      </c>
      <c r="L4" s="134" t="s">
        <v>292</v>
      </c>
      <c r="M4" s="135" t="s">
        <v>335</v>
      </c>
    </row>
    <row r="5" spans="2:13" ht="15" customHeight="1" x14ac:dyDescent="0.55000000000000004">
      <c r="B5" s="121" t="s">
        <v>199</v>
      </c>
      <c r="C5" s="117">
        <v>2.1999999999999999E-2</v>
      </c>
      <c r="D5" s="117">
        <v>2.1999999999999999E-2</v>
      </c>
      <c r="E5" s="117">
        <v>2.1999999999999999E-2</v>
      </c>
      <c r="F5" s="117">
        <v>2.1999999999999999E-2</v>
      </c>
      <c r="G5" s="117">
        <v>2.1999999999999999E-2</v>
      </c>
      <c r="H5" s="118">
        <v>2.1999999999999999E-2</v>
      </c>
      <c r="L5" s="136" t="s">
        <v>336</v>
      </c>
      <c r="M5" s="137">
        <v>131.18</v>
      </c>
    </row>
    <row r="6" spans="2:13" ht="15" customHeight="1" x14ac:dyDescent="0.55000000000000004">
      <c r="B6" s="121" t="s">
        <v>200</v>
      </c>
      <c r="C6" s="117">
        <v>0.08</v>
      </c>
      <c r="D6" s="117">
        <v>0.1</v>
      </c>
      <c r="E6" s="117">
        <v>7.0000000000000007E-2</v>
      </c>
      <c r="F6" s="117">
        <v>0.05</v>
      </c>
      <c r="G6" s="117">
        <v>0.06</v>
      </c>
      <c r="H6" s="118">
        <v>0.04</v>
      </c>
      <c r="L6" s="138" t="s">
        <v>337</v>
      </c>
      <c r="M6" s="139" t="s">
        <v>339</v>
      </c>
    </row>
    <row r="7" spans="2:13" ht="15" customHeight="1" x14ac:dyDescent="0.55000000000000004">
      <c r="B7" s="121" t="s">
        <v>201</v>
      </c>
      <c r="C7" s="117">
        <v>7.1974999999999997E-2</v>
      </c>
      <c r="D7" s="117">
        <v>7.1974999999999997E-2</v>
      </c>
      <c r="E7" s="117">
        <v>7.1974999999999997E-2</v>
      </c>
      <c r="F7" s="117">
        <v>7.9199999999999993E-2</v>
      </c>
      <c r="G7" s="117">
        <v>7.9199999999999993E-2</v>
      </c>
      <c r="H7" s="118">
        <v>7.9199999999999993E-2</v>
      </c>
      <c r="L7" s="136" t="s">
        <v>338</v>
      </c>
      <c r="M7" s="140" t="s">
        <v>340</v>
      </c>
    </row>
    <row r="8" spans="2:13" ht="15" customHeight="1" x14ac:dyDescent="0.55000000000000004">
      <c r="B8" s="121" t="s">
        <v>202</v>
      </c>
      <c r="C8" s="117">
        <v>0.51182458362685046</v>
      </c>
      <c r="D8" s="117">
        <v>0.4633107345392693</v>
      </c>
      <c r="E8" s="117">
        <v>0.42624539454734184</v>
      </c>
      <c r="F8" s="117">
        <v>0.42045234461058129</v>
      </c>
      <c r="G8" s="117">
        <v>0.39721902374844059</v>
      </c>
      <c r="H8" s="118">
        <v>0.38361983596082355</v>
      </c>
      <c r="L8" s="138" t="s">
        <v>292</v>
      </c>
      <c r="M8" s="139" t="s">
        <v>341</v>
      </c>
    </row>
    <row r="9" spans="2:13" ht="15" customHeight="1" x14ac:dyDescent="0.55000000000000004">
      <c r="B9" s="122" t="s">
        <v>214</v>
      </c>
      <c r="C9" s="119">
        <v>0.94499999999999995</v>
      </c>
      <c r="D9" s="119">
        <v>0.94499999999999995</v>
      </c>
      <c r="E9" s="119">
        <v>0.94499999999999995</v>
      </c>
      <c r="F9" s="119">
        <v>0.94499999999999995</v>
      </c>
      <c r="G9" s="119">
        <v>0.94499999999999995</v>
      </c>
      <c r="H9" s="123">
        <v>0.94499999999999995</v>
      </c>
      <c r="L9" s="136" t="s">
        <v>342</v>
      </c>
      <c r="M9" s="140">
        <v>34.43</v>
      </c>
    </row>
    <row r="10" spans="2:13" ht="15" customHeight="1" x14ac:dyDescent="0.55000000000000004">
      <c r="B10" s="121" t="s">
        <v>204</v>
      </c>
      <c r="C10" s="117">
        <v>0.03</v>
      </c>
      <c r="D10" s="117"/>
      <c r="E10" s="117"/>
      <c r="F10" s="117"/>
      <c r="G10" s="117"/>
      <c r="H10" s="118"/>
      <c r="L10" s="138" t="s">
        <v>343</v>
      </c>
      <c r="M10" s="139">
        <v>3.81</v>
      </c>
    </row>
    <row r="11" spans="2:13" ht="15" customHeight="1" x14ac:dyDescent="0.55000000000000004">
      <c r="B11" s="121" t="s">
        <v>205</v>
      </c>
      <c r="C11" s="117">
        <v>5.5906603560458783E-2</v>
      </c>
      <c r="D11" s="117"/>
      <c r="E11" s="117"/>
      <c r="F11" s="117"/>
      <c r="G11" s="117"/>
      <c r="H11" s="118"/>
      <c r="L11" s="136" t="s">
        <v>344</v>
      </c>
      <c r="M11" s="140">
        <v>1.1299999999999999</v>
      </c>
    </row>
    <row r="12" spans="2:13" ht="15.3" x14ac:dyDescent="0.55000000000000004">
      <c r="L12" s="138" t="s">
        <v>345</v>
      </c>
      <c r="M12" s="141">
        <v>9.2999999999999992E-3</v>
      </c>
    </row>
    <row r="15" spans="2:13" x14ac:dyDescent="0.4">
      <c r="B15" s="120" t="s">
        <v>327</v>
      </c>
      <c r="C15" s="125">
        <v>2021</v>
      </c>
      <c r="D15" s="125">
        <v>2022</v>
      </c>
      <c r="E15" s="125">
        <v>2023</v>
      </c>
      <c r="F15" s="125">
        <v>2024</v>
      </c>
      <c r="G15" s="125">
        <v>2025</v>
      </c>
      <c r="H15" s="126">
        <v>2026</v>
      </c>
    </row>
    <row r="16" spans="2:13" x14ac:dyDescent="0.4">
      <c r="B16" s="122" t="s">
        <v>203</v>
      </c>
      <c r="C16" s="127">
        <v>4.4594943898881634E-2</v>
      </c>
      <c r="D16" s="127">
        <v>4.7190192255821786E-2</v>
      </c>
      <c r="E16" s="127">
        <v>4.917300261868994E-2</v>
      </c>
      <c r="F16" s="127">
        <v>5.3670133635245504E-2</v>
      </c>
      <c r="G16" s="127">
        <v>5.5080860877994686E-2</v>
      </c>
      <c r="H16" s="128">
        <v>5.5906603560458783E-2</v>
      </c>
    </row>
    <row r="17" spans="2:11" x14ac:dyDescent="0.4">
      <c r="B17" s="122" t="s">
        <v>328</v>
      </c>
      <c r="C17" s="129">
        <v>3943765.8719999958</v>
      </c>
      <c r="D17" s="129">
        <v>4162182.9911999982</v>
      </c>
      <c r="E17" s="129">
        <v>4652953.0922159981</v>
      </c>
      <c r="F17" s="129">
        <v>6645742.7031308003</v>
      </c>
      <c r="G17" s="129">
        <v>7226572.0337447412</v>
      </c>
      <c r="H17" s="130">
        <v>8244795.3595980871</v>
      </c>
    </row>
    <row r="18" spans="2:11" x14ac:dyDescent="0.4">
      <c r="B18" s="122" t="s">
        <v>325</v>
      </c>
      <c r="C18" s="127"/>
      <c r="D18" s="127"/>
      <c r="E18" s="127"/>
      <c r="F18" s="127"/>
      <c r="G18" s="127"/>
      <c r="H18" s="130">
        <v>327798246.5191837</v>
      </c>
    </row>
    <row r="19" spans="2:11" x14ac:dyDescent="0.4">
      <c r="B19" s="122" t="s">
        <v>254</v>
      </c>
      <c r="C19" s="129">
        <v>279674250.01571012</v>
      </c>
      <c r="D19" s="127"/>
      <c r="E19" s="127"/>
      <c r="F19" s="127"/>
      <c r="G19" s="127"/>
      <c r="H19" s="128"/>
    </row>
    <row r="20" spans="2:11" x14ac:dyDescent="0.4">
      <c r="B20" s="122" t="s">
        <v>331</v>
      </c>
      <c r="C20" s="129">
        <v>1583000</v>
      </c>
      <c r="D20" s="127"/>
      <c r="E20" s="127"/>
      <c r="F20" s="127"/>
      <c r="G20" s="127"/>
      <c r="H20" s="128"/>
    </row>
    <row r="21" spans="2:11" x14ac:dyDescent="0.4">
      <c r="B21" s="122" t="s">
        <v>329</v>
      </c>
      <c r="C21" s="131">
        <v>176.67356286526223</v>
      </c>
      <c r="D21" s="127"/>
      <c r="E21" s="127"/>
      <c r="F21" s="127"/>
      <c r="G21" s="127"/>
      <c r="H21" s="130"/>
    </row>
    <row r="22" spans="2:11" x14ac:dyDescent="0.4">
      <c r="B22" s="122" t="s">
        <v>257</v>
      </c>
      <c r="C22" s="129">
        <v>270147374.81571013</v>
      </c>
      <c r="D22" s="127"/>
      <c r="E22" s="127"/>
      <c r="F22" s="127"/>
      <c r="G22" s="127"/>
      <c r="H22" s="128"/>
    </row>
    <row r="23" spans="2:11" ht="14.1" x14ac:dyDescent="0.5">
      <c r="B23" s="124" t="s">
        <v>330</v>
      </c>
      <c r="C23" s="132">
        <v>170.65532205667097</v>
      </c>
      <c r="D23" s="127"/>
      <c r="E23" s="127"/>
      <c r="F23" s="127"/>
      <c r="G23" s="127"/>
      <c r="H23" s="128"/>
    </row>
    <row r="24" spans="2:11" x14ac:dyDescent="0.4">
      <c r="K24" s="7"/>
    </row>
  </sheetData>
  <mergeCells count="1"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Balance Sheet</vt:lpstr>
      <vt:lpstr>Income Statement</vt:lpstr>
      <vt:lpstr>Cash Flow</vt:lpstr>
      <vt:lpstr>Ratios</vt:lpstr>
      <vt:lpstr>Beta</vt:lpstr>
      <vt:lpstr>Stock</vt:lpstr>
      <vt:lpstr>Competitors</vt:lpstr>
      <vt:lpstr>DCF Model</vt:lpstr>
      <vt:lpstr>DCF Model Monte Carlo</vt:lpstr>
      <vt:lpstr>Relative Value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Nhat My Thien Nguyen</cp:lastModifiedBy>
  <dcterms:created xsi:type="dcterms:W3CDTF">2022-01-23T06:46:57Z</dcterms:created>
  <dcterms:modified xsi:type="dcterms:W3CDTF">2022-03-05T23:56:12Z</dcterms:modified>
  <cp:category/>
</cp:coreProperties>
</file>