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mssis05a174\cah-rh-unidades$\SARA E RENATA\"/>
    </mc:Choice>
  </mc:AlternateContent>
  <xr:revisionPtr revIDLastSave="0" documentId="13_ncr:1_{E0E3252D-0E78-4EE2-AEE8-50D4E1476B4F}" xr6:coauthVersionLast="47" xr6:coauthVersionMax="47" xr10:uidLastSave="{00000000-0000-0000-0000-000000000000}"/>
  <bookViews>
    <workbookView xWindow="28680" yWindow="-120" windowWidth="21840" windowHeight="13020" xr2:uid="{B956EFB5-EF63-47BD-9FB6-89D686841B4D}"/>
  </bookViews>
  <sheets>
    <sheet name="CALCULO ENFERMAGE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K5" i="1"/>
  <c r="J4" i="1"/>
  <c r="L4" i="1"/>
  <c r="K4" i="1"/>
  <c r="C15" i="1"/>
  <c r="M23" i="1" l="1"/>
  <c r="M24" i="1" s="1"/>
  <c r="K24" i="1" s="1"/>
  <c r="K25" i="1" s="1"/>
  <c r="F23" i="1"/>
  <c r="F24" i="1" s="1"/>
  <c r="D24" i="1" s="1"/>
  <c r="D25" i="1" l="1"/>
  <c r="M25" i="1"/>
  <c r="K26" i="1" s="1"/>
  <c r="F25" i="1"/>
  <c r="D26" i="1" s="1"/>
  <c r="E30" i="1" s="1"/>
  <c r="K37" i="1" l="1"/>
  <c r="N25" i="1"/>
  <c r="G25" i="1"/>
  <c r="O25" i="1" l="1"/>
  <c r="O16" i="1"/>
  <c r="N13" i="1" s="1"/>
  <c r="I10" i="1"/>
  <c r="J8" i="1"/>
  <c r="H8" i="1"/>
  <c r="J7" i="1"/>
  <c r="H7" i="1"/>
  <c r="J6" i="1"/>
  <c r="H6" i="1"/>
  <c r="L5" i="1"/>
  <c r="H5" i="1"/>
  <c r="H4" i="1"/>
  <c r="K6" i="1" l="1"/>
  <c r="M6" i="1" s="1"/>
  <c r="K7" i="1"/>
  <c r="K8" i="1"/>
  <c r="M5" i="1"/>
  <c r="L6" i="1"/>
  <c r="M7" i="1"/>
  <c r="L7" i="1"/>
  <c r="M4" i="1"/>
  <c r="M8" i="1"/>
  <c r="L8" i="1"/>
  <c r="L10" i="1" l="1"/>
  <c r="M10" i="1"/>
  <c r="L36" i="1" l="1"/>
</calcChain>
</file>

<file path=xl/sharedStrings.xml><?xml version="1.0" encoding="utf-8"?>
<sst xmlns="http://schemas.openxmlformats.org/spreadsheetml/2006/main" count="98" uniqueCount="69">
  <si>
    <t xml:space="preserve">SIGAS </t>
  </si>
  <si>
    <t>SIGNIFICADO</t>
  </si>
  <si>
    <t>GRAU DE ASSITÊNCIA</t>
  </si>
  <si>
    <t xml:space="preserve">SIGLA  </t>
  </si>
  <si>
    <t xml:space="preserve">ACAMADO </t>
  </si>
  <si>
    <t xml:space="preserve">GRAU DEPENCIA </t>
  </si>
  <si>
    <t xml:space="preserve">tempo de enf. Horas por paciente </t>
  </si>
  <si>
    <t xml:space="preserve">% Enfermeiros   Responsável                                                         </t>
  </si>
  <si>
    <t xml:space="preserve">% Técnico de Enf.                                                           </t>
  </si>
  <si>
    <t>TOTAL DE HORAS DE ENFERMAGEM</t>
  </si>
  <si>
    <t>QUADRO DE PROFISSIONAL ENFERMAGEM (QP)</t>
  </si>
  <si>
    <t>QUADRO DE PROFISSIONAL ENFERMAGEM -(QP)</t>
  </si>
  <si>
    <t>QP</t>
  </si>
  <si>
    <t xml:space="preserve">QUADRO DE PROFISSIONAL </t>
  </si>
  <si>
    <t>VARIAVEL</t>
  </si>
  <si>
    <t xml:space="preserve">mínimo  </t>
  </si>
  <si>
    <t>TOTAL</t>
  </si>
  <si>
    <t>ENF</t>
  </si>
  <si>
    <t>TÉC</t>
  </si>
  <si>
    <t xml:space="preserve">QP: KM x THE </t>
  </si>
  <si>
    <t xml:space="preserve"> KM</t>
  </si>
  <si>
    <t xml:space="preserve">CONSTANTE DE MARINHO </t>
  </si>
  <si>
    <t xml:space="preserve">FÓRMULA </t>
  </si>
  <si>
    <t>Paciete de cuidados mínimos</t>
  </si>
  <si>
    <t>PCM</t>
  </si>
  <si>
    <t>não</t>
  </si>
  <si>
    <t>autossuficiente</t>
  </si>
  <si>
    <t>THE</t>
  </si>
  <si>
    <t>Paciete de cuidados intermediários</t>
  </si>
  <si>
    <t>PCI</t>
  </si>
  <si>
    <t xml:space="preserve">sim </t>
  </si>
  <si>
    <t>parcial dependência</t>
  </si>
  <si>
    <t>DS</t>
  </si>
  <si>
    <t xml:space="preserve">DIAS DE SEMANA </t>
  </si>
  <si>
    <t>Paciete de cuidados de alta dependência</t>
  </si>
  <si>
    <t>PCAD</t>
  </si>
  <si>
    <t>total dependência</t>
  </si>
  <si>
    <t>IST</t>
  </si>
  <si>
    <t>ÍNDICE DE SEGURANÇA TÉCNICA</t>
  </si>
  <si>
    <t xml:space="preserve">Férias  </t>
  </si>
  <si>
    <t>ausências não previstas</t>
  </si>
  <si>
    <t xml:space="preserve">  Paciete de cuidados                    semi-intensivo</t>
  </si>
  <si>
    <t>PCSI</t>
  </si>
  <si>
    <t xml:space="preserve">   sim     crônico  </t>
  </si>
  <si>
    <t xml:space="preserve">CONSTANTE DE MARINHO (KM) </t>
  </si>
  <si>
    <t>Paciete de cuidados  intensivos</t>
  </si>
  <si>
    <t>PCIt</t>
  </si>
  <si>
    <t xml:space="preserve">           sim, risco           iminente de morte </t>
  </si>
  <si>
    <t xml:space="preserve"> KM: DS x (1+ IST)                                                                                                             </t>
  </si>
  <si>
    <t>JST</t>
  </si>
  <si>
    <t xml:space="preserve">JORNADA SEMANAL TRABALHO </t>
  </si>
  <si>
    <t>30H</t>
  </si>
  <si>
    <t>36H</t>
  </si>
  <si>
    <t>40H</t>
  </si>
  <si>
    <t xml:space="preserve">TOTAL </t>
  </si>
  <si>
    <t>EXEMPLO PARA KM</t>
  </si>
  <si>
    <t>KM</t>
  </si>
  <si>
    <t xml:space="preserve"> KM: 7 x (1+ 15%)                                                                                                             </t>
  </si>
  <si>
    <t>Profissional</t>
  </si>
  <si>
    <t>Leitos leg. X leitos na unidade</t>
  </si>
  <si>
    <t>Legislação</t>
  </si>
  <si>
    <t>Unidade</t>
  </si>
  <si>
    <t>x</t>
  </si>
  <si>
    <t xml:space="preserve">TÉCNICO ENFERMAGEM - UTI </t>
  </si>
  <si>
    <t>Qtd. por plantão mais folguista</t>
  </si>
  <si>
    <t>Qtd. Plantão por semana</t>
  </si>
  <si>
    <t>Qtd. Mensal mais 15%</t>
  </si>
  <si>
    <t xml:space="preserve"> ENFERMAGEM - UTI </t>
  </si>
  <si>
    <t xml:space="preserve">Unidade de Internação   16 Nº de leitos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</si>
</sst>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;;;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1" fillId="0" borderId="36" xfId="0" applyFont="1" applyBorder="1"/>
    <xf numFmtId="0" fontId="1" fillId="0" borderId="11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 wrapText="1"/>
    </xf>
    <xf numFmtId="0" fontId="8" fillId="0" borderId="4" xfId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9" fontId="1" fillId="0" borderId="1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1" fontId="1" fillId="0" borderId="0" xfId="0" applyNumberFormat="1" applyFont="1"/>
    <xf numFmtId="0" fontId="4" fillId="0" borderId="1" xfId="0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165" fontId="0" fillId="0" borderId="0" xfId="0" applyNumberFormat="1"/>
    <xf numFmtId="1" fontId="11" fillId="0" borderId="4" xfId="0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65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4" fontId="7" fillId="0" borderId="4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3" fontId="7" fillId="0" borderId="1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167" fontId="3" fillId="2" borderId="4" xfId="0" applyNumberFormat="1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/>
    </xf>
    <xf numFmtId="166" fontId="3" fillId="2" borderId="15" xfId="0" applyNumberFormat="1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wrapText="1"/>
    </xf>
    <xf numFmtId="0" fontId="0" fillId="6" borderId="42" xfId="0" applyFill="1" applyBorder="1" applyAlignment="1">
      <alignment horizontal="center" wrapText="1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9" fontId="11" fillId="0" borderId="4" xfId="0" applyNumberFormat="1" applyFont="1" applyBorder="1" applyAlignment="1">
      <alignment horizontal="center" vertic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3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" fontId="3" fillId="0" borderId="26" xfId="0" applyNumberFormat="1" applyFont="1" applyBorder="1" applyAlignment="1">
      <alignment horizontal="center" vertical="center" wrapText="1"/>
    </xf>
    <xf numFmtId="4" fontId="3" fillId="0" borderId="32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18" xfId="0" applyNumberFormat="1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168F6356-AFE8-4D9C-8637-6A7C022D13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7</xdr:row>
      <xdr:rowOff>314326</xdr:rowOff>
    </xdr:from>
    <xdr:to>
      <xdr:col>16</xdr:col>
      <xdr:colOff>596900</xdr:colOff>
      <xdr:row>8</xdr:row>
      <xdr:rowOff>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7F599422-A2D6-4864-9A42-544AE7F3392D}"/>
            </a:ext>
          </a:extLst>
        </xdr:cNvPr>
        <xdr:cNvCxnSpPr/>
      </xdr:nvCxnSpPr>
      <xdr:spPr>
        <a:xfrm>
          <a:off x="20434300" y="13144501"/>
          <a:ext cx="1584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12</xdr:row>
      <xdr:rowOff>0</xdr:rowOff>
    </xdr:from>
    <xdr:to>
      <xdr:col>17</xdr:col>
      <xdr:colOff>76200</xdr:colOff>
      <xdr:row>12</xdr:row>
      <xdr:rowOff>12700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48CCDCFB-67F7-4115-A1F1-72994EA4D9F1}"/>
            </a:ext>
          </a:extLst>
        </xdr:cNvPr>
        <xdr:cNvCxnSpPr/>
      </xdr:nvCxnSpPr>
      <xdr:spPr>
        <a:xfrm flipV="1">
          <a:off x="20627975" y="14478000"/>
          <a:ext cx="166052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603250</xdr:colOff>
      <xdr:row>12</xdr:row>
      <xdr:rowOff>0</xdr:rowOff>
    </xdr:from>
    <xdr:to>
      <xdr:col>17</xdr:col>
      <xdr:colOff>25400</xdr:colOff>
      <xdr:row>12</xdr:row>
      <xdr:rowOff>9526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545FAF86-B27B-4D85-AA75-CABE3B0401D1}"/>
            </a:ext>
          </a:extLst>
        </xdr:cNvPr>
        <xdr:cNvCxnSpPr/>
      </xdr:nvCxnSpPr>
      <xdr:spPr>
        <a:xfrm flipV="1">
          <a:off x="20434300" y="14478000"/>
          <a:ext cx="18034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21</xdr:row>
      <xdr:rowOff>0</xdr:rowOff>
    </xdr:from>
    <xdr:to>
      <xdr:col>17</xdr:col>
      <xdr:colOff>76200</xdr:colOff>
      <xdr:row>21</xdr:row>
      <xdr:rowOff>12700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80BBA4F-A1DE-423F-A288-510C8CE63FAF}"/>
            </a:ext>
          </a:extLst>
        </xdr:cNvPr>
        <xdr:cNvCxnSpPr/>
      </xdr:nvCxnSpPr>
      <xdr:spPr>
        <a:xfrm flipV="1">
          <a:off x="20627975" y="16211550"/>
          <a:ext cx="166052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603250</xdr:colOff>
      <xdr:row>21</xdr:row>
      <xdr:rowOff>0</xdr:rowOff>
    </xdr:from>
    <xdr:to>
      <xdr:col>17</xdr:col>
      <xdr:colOff>25400</xdr:colOff>
      <xdr:row>21</xdr:row>
      <xdr:rowOff>9526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836782F-0161-4F78-8FA8-123B8C8B170E}"/>
            </a:ext>
          </a:extLst>
        </xdr:cNvPr>
        <xdr:cNvCxnSpPr/>
      </xdr:nvCxnSpPr>
      <xdr:spPr>
        <a:xfrm flipV="1">
          <a:off x="20434300" y="16211550"/>
          <a:ext cx="18034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12</xdr:row>
      <xdr:rowOff>0</xdr:rowOff>
    </xdr:from>
    <xdr:to>
      <xdr:col>5</xdr:col>
      <xdr:colOff>76200</xdr:colOff>
      <xdr:row>12</xdr:row>
      <xdr:rowOff>12700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D93D441-86C0-4B66-90CA-A5C16182074F}"/>
            </a:ext>
          </a:extLst>
        </xdr:cNvPr>
        <xdr:cNvCxnSpPr/>
      </xdr:nvCxnSpPr>
      <xdr:spPr>
        <a:xfrm flipV="1">
          <a:off x="19958844" y="5917406"/>
          <a:ext cx="1655762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603250</xdr:colOff>
      <xdr:row>12</xdr:row>
      <xdr:rowOff>0</xdr:rowOff>
    </xdr:from>
    <xdr:to>
      <xdr:col>5</xdr:col>
      <xdr:colOff>25400</xdr:colOff>
      <xdr:row>12</xdr:row>
      <xdr:rowOff>9526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B1EE373-0DC7-4F3E-90D0-2509EC65F5C7}"/>
            </a:ext>
          </a:extLst>
        </xdr:cNvPr>
        <xdr:cNvCxnSpPr/>
      </xdr:nvCxnSpPr>
      <xdr:spPr>
        <a:xfrm flipV="1">
          <a:off x="19760406" y="5917406"/>
          <a:ext cx="180340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ownloads\H.M.%20DR.%20ARTHUR%20RIBEIRO%20DE%20SABOYA%20RH%20p&#243;s%20reuni&#227;o%20aguarda%20ajustes%20nos%20planos%20de%20trabal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 UNIDADE"/>
      <sheetName val="TÉRREO P.S. Adulto SPDM  "/>
      <sheetName val="SPDM PLANO PS adulto "/>
      <sheetName val="TÉRREO ESPECIALIDADES MED SPDM"/>
      <sheetName val="TÉRRO P.S. Infantil SMS "/>
      <sheetName val=" TÉRREO Psquiatria SMS "/>
      <sheetName val="SPDM Plano retaguarda PS Adulto"/>
      <sheetName val="SPDM Plano retaguarda PS Psiqui"/>
      <sheetName val="RETAGUARDA SPDM T, 2º D e 2º E"/>
      <sheetName val="RETARGUARDA SMS 1º ANDAR "/>
      <sheetName val="CL CIRÚRGICA 3º DIREITA SMS"/>
      <sheetName val="CL CIRÚRGICA 3º ESQUERDA SMS"/>
      <sheetName val="Plano Psiquiatria "/>
      <sheetName val="SPDM PLANO UTI "/>
      <sheetName val="SPDM UTI ADULTO "/>
      <sheetName val="UTI PED SMS"/>
      <sheetName val="Clínica Pediatia SMS"/>
      <sheetName val="Plan1"/>
      <sheetName val="CENTRO CIRÚRGICO E CME SMS "/>
      <sheetName val="AMBULATÓRIO SMS "/>
      <sheetName val="EQUIPE MULTI SMS"/>
      <sheetName val="EQUIPE TÉCNICA SMS"/>
      <sheetName val="Planilha1"/>
      <sheetName val="Planilh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7">
          <cell r="Q37">
            <v>0.22361111111111109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2502-8B66-4DAB-AC76-A444D17C458D}">
  <sheetPr>
    <tabColor rgb="FF7030A0"/>
    <pageSetUpPr fitToPage="1"/>
  </sheetPr>
  <dimension ref="B1:Y37"/>
  <sheetViews>
    <sheetView tabSelected="1" zoomScale="71" zoomScaleNormal="71" workbookViewId="0">
      <selection activeCell="H14" sqref="H14"/>
    </sheetView>
  </sheetViews>
  <sheetFormatPr defaultColWidth="9.140625" defaultRowHeight="12" x14ac:dyDescent="0.2"/>
  <cols>
    <col min="1" max="1" width="5" style="1" customWidth="1"/>
    <col min="2" max="2" width="30.85546875" style="1" customWidth="1"/>
    <col min="3" max="3" width="22.140625" style="1" customWidth="1"/>
    <col min="4" max="4" width="17.28515625" style="1" customWidth="1"/>
    <col min="5" max="5" width="13.85546875" style="1" customWidth="1"/>
    <col min="6" max="6" width="18" style="1" customWidth="1"/>
    <col min="7" max="7" width="20.5703125" style="1" customWidth="1"/>
    <col min="8" max="8" width="21.5703125" style="1" customWidth="1"/>
    <col min="9" max="9" width="23.140625" style="1" customWidth="1"/>
    <col min="10" max="10" width="29.42578125" style="1" customWidth="1"/>
    <col min="11" max="11" width="37" style="1" customWidth="1"/>
    <col min="12" max="12" width="19.140625" style="1" customWidth="1"/>
    <col min="13" max="13" width="15.28515625" style="1" customWidth="1"/>
    <col min="14" max="14" width="18.7109375" style="1" customWidth="1"/>
    <col min="15" max="15" width="11" style="1" customWidth="1"/>
    <col min="16" max="16" width="12.85546875" style="1" customWidth="1"/>
    <col min="17" max="17" width="11.85546875" style="1" customWidth="1"/>
    <col min="18" max="19" width="9.140625" style="1"/>
    <col min="20" max="20" width="14.28515625" style="1" customWidth="1"/>
    <col min="21" max="22" width="16.5703125" style="1" customWidth="1"/>
    <col min="23" max="23" width="26.85546875" style="1" customWidth="1"/>
    <col min="24" max="25" width="9.140625" style="1"/>
    <col min="26" max="26" width="12.5703125" style="1" customWidth="1"/>
    <col min="27" max="16384" width="9.140625" style="1"/>
  </cols>
  <sheetData>
    <row r="1" spans="2:25" ht="12.75" thickBot="1" x14ac:dyDescent="0.25">
      <c r="B1" s="3"/>
      <c r="C1" s="3"/>
      <c r="T1" s="9" t="s">
        <v>0</v>
      </c>
      <c r="U1" s="10" t="s">
        <v>1</v>
      </c>
      <c r="V1" s="11"/>
    </row>
    <row r="2" spans="2:25" ht="24.75" thickBot="1" x14ac:dyDescent="0.25">
      <c r="B2" s="102" t="s">
        <v>2</v>
      </c>
      <c r="C2" s="104" t="s">
        <v>3</v>
      </c>
      <c r="D2" s="106" t="s">
        <v>4</v>
      </c>
      <c r="E2" s="108" t="s">
        <v>5</v>
      </c>
      <c r="F2" s="108" t="s">
        <v>6</v>
      </c>
      <c r="G2" s="12" t="s">
        <v>7</v>
      </c>
      <c r="H2" s="13" t="s">
        <v>8</v>
      </c>
      <c r="I2" s="110" t="s">
        <v>68</v>
      </c>
      <c r="J2" s="112" t="s">
        <v>9</v>
      </c>
      <c r="K2" s="114" t="s">
        <v>10</v>
      </c>
      <c r="L2" s="115"/>
      <c r="M2" s="116"/>
      <c r="O2" s="117" t="s">
        <v>11</v>
      </c>
      <c r="P2" s="118"/>
      <c r="Q2" s="118"/>
      <c r="R2" s="119"/>
      <c r="S2" s="7"/>
      <c r="T2" s="14" t="s">
        <v>12</v>
      </c>
      <c r="U2" s="15" t="s">
        <v>13</v>
      </c>
      <c r="V2" s="16" t="s">
        <v>14</v>
      </c>
    </row>
    <row r="3" spans="2:25" ht="30.75" customHeight="1" thickBot="1" x14ac:dyDescent="0.25">
      <c r="B3" s="103"/>
      <c r="C3" s="105"/>
      <c r="D3" s="107"/>
      <c r="E3" s="109"/>
      <c r="F3" s="109"/>
      <c r="G3" s="17" t="s">
        <v>15</v>
      </c>
      <c r="H3" s="18" t="s">
        <v>15</v>
      </c>
      <c r="I3" s="111"/>
      <c r="J3" s="113"/>
      <c r="K3" s="17" t="s">
        <v>16</v>
      </c>
      <c r="L3" s="19" t="s">
        <v>17</v>
      </c>
      <c r="M3" s="20" t="s">
        <v>18</v>
      </c>
      <c r="O3" s="120" t="s">
        <v>19</v>
      </c>
      <c r="P3" s="121"/>
      <c r="Q3" s="121"/>
      <c r="R3" s="122"/>
      <c r="T3" s="21" t="s">
        <v>20</v>
      </c>
      <c r="U3" s="6" t="s">
        <v>21</v>
      </c>
      <c r="V3" s="22" t="s">
        <v>22</v>
      </c>
    </row>
    <row r="4" spans="2:25" ht="33.75" customHeight="1" thickBot="1" x14ac:dyDescent="0.25">
      <c r="B4" s="73" t="s">
        <v>23</v>
      </c>
      <c r="C4" s="74" t="s">
        <v>24</v>
      </c>
      <c r="D4" s="75" t="s">
        <v>25</v>
      </c>
      <c r="E4" s="74" t="s">
        <v>26</v>
      </c>
      <c r="F4" s="75">
        <v>4</v>
      </c>
      <c r="G4" s="74">
        <v>0.33</v>
      </c>
      <c r="H4" s="75">
        <f>100%-G4</f>
        <v>0.66999999999999993</v>
      </c>
      <c r="I4" s="76">
        <v>0</v>
      </c>
      <c r="J4" s="75">
        <f>I4*F4</f>
        <v>0</v>
      </c>
      <c r="K4" s="76">
        <f>O25*J4</f>
        <v>0</v>
      </c>
      <c r="L4" s="77">
        <f>K4*G4</f>
        <v>0</v>
      </c>
      <c r="M4" s="76">
        <f>K4*H4</f>
        <v>0</v>
      </c>
      <c r="O4" s="123"/>
      <c r="P4" s="124"/>
      <c r="Q4" s="124"/>
      <c r="R4" s="125"/>
      <c r="T4" s="21" t="s">
        <v>27</v>
      </c>
      <c r="U4" s="25" t="s">
        <v>9</v>
      </c>
      <c r="V4" s="26" t="s">
        <v>14</v>
      </c>
    </row>
    <row r="5" spans="2:25" ht="24" x14ac:dyDescent="0.2">
      <c r="B5" s="23" t="s">
        <v>28</v>
      </c>
      <c r="C5" s="24" t="s">
        <v>29</v>
      </c>
      <c r="D5" s="27" t="s">
        <v>30</v>
      </c>
      <c r="E5" s="27" t="s">
        <v>31</v>
      </c>
      <c r="F5" s="28">
        <v>6</v>
      </c>
      <c r="G5" s="29">
        <v>0.33</v>
      </c>
      <c r="H5" s="29">
        <f>100%-G5</f>
        <v>0.66999999999999993</v>
      </c>
      <c r="I5" s="28">
        <v>14</v>
      </c>
      <c r="J5" s="75">
        <f>I5*F5</f>
        <v>84</v>
      </c>
      <c r="K5" s="79">
        <f>J5*O25</f>
        <v>22.54</v>
      </c>
      <c r="L5" s="81">
        <f>K5*G5</f>
        <v>7.4382000000000001</v>
      </c>
      <c r="M5" s="80">
        <f>K5*H5</f>
        <v>15.101799999999997</v>
      </c>
      <c r="T5" s="30" t="s">
        <v>32</v>
      </c>
      <c r="U5" s="6" t="s">
        <v>33</v>
      </c>
      <c r="V5" s="31" t="s">
        <v>14</v>
      </c>
      <c r="W5" s="5">
        <v>7</v>
      </c>
      <c r="X5" s="32">
        <v>5</v>
      </c>
    </row>
    <row r="6" spans="2:25" ht="36.75" thickBot="1" x14ac:dyDescent="0.25">
      <c r="B6" s="23" t="s">
        <v>34</v>
      </c>
      <c r="C6" s="23" t="s">
        <v>35</v>
      </c>
      <c r="D6" s="23" t="s">
        <v>30</v>
      </c>
      <c r="E6" s="23" t="s">
        <v>36</v>
      </c>
      <c r="F6" s="23">
        <v>10</v>
      </c>
      <c r="G6" s="23">
        <v>0.36</v>
      </c>
      <c r="H6" s="23">
        <f>100%-G6</f>
        <v>0.64</v>
      </c>
      <c r="I6" s="23">
        <v>0</v>
      </c>
      <c r="J6" s="23">
        <f t="shared" ref="J6:J8" si="0">I6*F6</f>
        <v>0</v>
      </c>
      <c r="K6" s="84">
        <f>$N$13*J6</f>
        <v>0</v>
      </c>
      <c r="L6" s="83">
        <f>K6*G6</f>
        <v>0</v>
      </c>
      <c r="M6" s="83">
        <f>K6*H6</f>
        <v>0</v>
      </c>
      <c r="T6" s="126" t="s">
        <v>37</v>
      </c>
      <c r="U6" s="127" t="s">
        <v>38</v>
      </c>
      <c r="V6" s="97">
        <v>0.15</v>
      </c>
      <c r="W6" s="33" t="s">
        <v>39</v>
      </c>
      <c r="X6" s="37" t="s">
        <v>40</v>
      </c>
    </row>
    <row r="7" spans="2:25" ht="24.75" thickBot="1" x14ac:dyDescent="0.25">
      <c r="B7" s="38" t="s">
        <v>41</v>
      </c>
      <c r="C7" s="39" t="s">
        <v>42</v>
      </c>
      <c r="D7" s="39" t="s">
        <v>43</v>
      </c>
      <c r="E7" s="40" t="s">
        <v>36</v>
      </c>
      <c r="F7" s="41">
        <v>10</v>
      </c>
      <c r="G7" s="39">
        <v>0.42</v>
      </c>
      <c r="H7" s="39">
        <f>100%-G7</f>
        <v>0.58000000000000007</v>
      </c>
      <c r="I7" s="42">
        <v>0</v>
      </c>
      <c r="J7" s="34">
        <f t="shared" si="0"/>
        <v>0</v>
      </c>
      <c r="K7" s="84">
        <f t="shared" ref="K7:K8" si="1">$N$13*J7</f>
        <v>0</v>
      </c>
      <c r="L7" s="35">
        <f t="shared" ref="L7:L8" si="2">K7*G7</f>
        <v>0</v>
      </c>
      <c r="M7" s="36">
        <f t="shared" ref="M7:M8" si="3">K7*H7</f>
        <v>0</v>
      </c>
      <c r="O7" s="99" t="s">
        <v>44</v>
      </c>
      <c r="P7" s="100"/>
      <c r="Q7" s="100"/>
      <c r="R7" s="101"/>
      <c r="T7" s="126"/>
      <c r="U7" s="127"/>
      <c r="V7" s="98"/>
      <c r="W7" s="43">
        <v>8.3000000000000004E-2</v>
      </c>
      <c r="X7" s="44">
        <v>6.7000000000000004E-2</v>
      </c>
    </row>
    <row r="8" spans="2:25" ht="24.75" customHeight="1" thickBot="1" x14ac:dyDescent="0.25">
      <c r="B8" s="45" t="s">
        <v>45</v>
      </c>
      <c r="C8" s="8" t="s">
        <v>46</v>
      </c>
      <c r="D8" s="46" t="s">
        <v>47</v>
      </c>
      <c r="E8" s="46" t="s">
        <v>36</v>
      </c>
      <c r="F8" s="8">
        <v>18</v>
      </c>
      <c r="G8" s="47">
        <v>0.52</v>
      </c>
      <c r="H8" s="47">
        <f>100%-G8</f>
        <v>0.48</v>
      </c>
      <c r="I8" s="8">
        <v>0</v>
      </c>
      <c r="J8" s="34">
        <f t="shared" si="0"/>
        <v>0</v>
      </c>
      <c r="K8" s="84">
        <f t="shared" si="1"/>
        <v>0</v>
      </c>
      <c r="L8" s="35">
        <f t="shared" si="2"/>
        <v>0</v>
      </c>
      <c r="M8" s="36">
        <f t="shared" si="3"/>
        <v>0</v>
      </c>
      <c r="O8" s="128" t="s">
        <v>48</v>
      </c>
      <c r="P8" s="129"/>
      <c r="Q8" s="129"/>
      <c r="R8" s="130"/>
      <c r="T8" s="48" t="s">
        <v>49</v>
      </c>
      <c r="U8" s="49" t="s">
        <v>50</v>
      </c>
      <c r="V8" s="50" t="s">
        <v>14</v>
      </c>
      <c r="W8" s="50" t="s">
        <v>51</v>
      </c>
      <c r="X8" s="50" t="s">
        <v>52</v>
      </c>
      <c r="Y8" s="31" t="s">
        <v>53</v>
      </c>
    </row>
    <row r="9" spans="2:25" ht="27" customHeight="1" thickBot="1" x14ac:dyDescent="0.25">
      <c r="D9" s="3"/>
      <c r="J9" s="51"/>
      <c r="O9" s="131" t="s">
        <v>49</v>
      </c>
      <c r="P9" s="132"/>
      <c r="Q9" s="132"/>
      <c r="R9" s="133"/>
    </row>
    <row r="10" spans="2:25" ht="36" customHeight="1" thickBot="1" x14ac:dyDescent="0.25">
      <c r="B10" s="2"/>
      <c r="H10" s="52" t="s">
        <v>54</v>
      </c>
      <c r="I10" s="53">
        <f>SUM(I4:I9)</f>
        <v>14</v>
      </c>
      <c r="J10" s="54"/>
      <c r="K10" s="55"/>
      <c r="L10" s="82">
        <f>SUM(L4:L9)</f>
        <v>7.4382000000000001</v>
      </c>
      <c r="M10" s="78">
        <f>SUM(M4:M9)</f>
        <v>15.101799999999997</v>
      </c>
    </row>
    <row r="11" spans="2:25" ht="12.75" thickBot="1" x14ac:dyDescent="0.25">
      <c r="B11" s="134"/>
      <c r="C11" s="99" t="s">
        <v>55</v>
      </c>
      <c r="D11" s="100"/>
      <c r="E11" s="100"/>
      <c r="F11" s="101"/>
      <c r="G11" s="4"/>
      <c r="H11" s="4"/>
      <c r="I11" s="56"/>
      <c r="J11" s="56"/>
      <c r="K11" s="56"/>
      <c r="L11" s="57"/>
      <c r="M11" s="57"/>
      <c r="O11" s="99" t="s">
        <v>55</v>
      </c>
      <c r="P11" s="100"/>
      <c r="Q11" s="100"/>
      <c r="R11" s="101"/>
    </row>
    <row r="12" spans="2:25" ht="29.25" customHeight="1" thickBot="1" x14ac:dyDescent="0.25">
      <c r="B12" s="134"/>
      <c r="C12" s="128" t="s">
        <v>57</v>
      </c>
      <c r="D12" s="129"/>
      <c r="E12" s="129"/>
      <c r="F12" s="130"/>
      <c r="G12" s="4"/>
      <c r="H12" s="4"/>
      <c r="I12" s="56"/>
      <c r="N12" s="58" t="s">
        <v>56</v>
      </c>
      <c r="O12" s="128" t="s">
        <v>57</v>
      </c>
      <c r="P12" s="129"/>
      <c r="Q12" s="129"/>
      <c r="R12" s="130"/>
    </row>
    <row r="13" spans="2:25" ht="24" customHeight="1" thickBot="1" x14ac:dyDescent="0.25">
      <c r="C13" s="131" t="s">
        <v>51</v>
      </c>
      <c r="D13" s="132"/>
      <c r="E13" s="132"/>
      <c r="F13" s="133"/>
      <c r="G13" s="72"/>
      <c r="H13" s="72"/>
      <c r="I13" s="56"/>
      <c r="N13" s="59">
        <f>O16</f>
        <v>0.22361111111111109</v>
      </c>
      <c r="O13" s="131" t="s">
        <v>52</v>
      </c>
      <c r="P13" s="132"/>
      <c r="Q13" s="132"/>
      <c r="R13" s="133"/>
    </row>
    <row r="14" spans="2:25" ht="22.5" customHeight="1" thickBot="1" x14ac:dyDescent="0.25">
      <c r="B14" s="4"/>
      <c r="C14" s="99" t="s">
        <v>55</v>
      </c>
      <c r="D14" s="100"/>
      <c r="E14" s="100"/>
      <c r="F14" s="101"/>
      <c r="G14" s="72"/>
      <c r="H14" s="72"/>
      <c r="I14" s="56"/>
      <c r="O14" s="60"/>
      <c r="P14" s="135"/>
      <c r="Q14" s="135"/>
      <c r="R14" s="60"/>
    </row>
    <row r="15" spans="2:25" ht="30" customHeight="1" thickBot="1" x14ac:dyDescent="0.25">
      <c r="C15" s="142">
        <f>7*(1+0.15)/30</f>
        <v>0.26833333333333331</v>
      </c>
      <c r="D15" s="143"/>
      <c r="E15" s="143"/>
      <c r="F15" s="144"/>
      <c r="G15" s="72"/>
      <c r="H15" s="72"/>
      <c r="J15" s="60"/>
      <c r="K15" s="135"/>
      <c r="L15" s="135"/>
      <c r="M15" s="60"/>
      <c r="O15" s="99" t="s">
        <v>55</v>
      </c>
      <c r="P15" s="100"/>
      <c r="Q15" s="100"/>
      <c r="R15" s="101"/>
    </row>
    <row r="16" spans="2:25" ht="15" customHeight="1" x14ac:dyDescent="0.2">
      <c r="C16" s="72"/>
      <c r="D16" s="72"/>
      <c r="E16" s="72"/>
      <c r="F16" s="72"/>
      <c r="G16" s="72"/>
      <c r="H16" s="72"/>
      <c r="O16" s="136">
        <f>'[1]RETAGUARDA SPDM T, 2º D e 2º E'!$Q$37</f>
        <v>0.22361111111111109</v>
      </c>
      <c r="P16" s="137"/>
      <c r="Q16" s="137"/>
      <c r="R16" s="138"/>
    </row>
    <row r="17" spans="2:18" ht="26.25" customHeight="1" thickBot="1" x14ac:dyDescent="0.25">
      <c r="C17" s="72"/>
      <c r="D17" s="72"/>
      <c r="E17" s="72"/>
      <c r="F17" s="72"/>
      <c r="G17" s="72"/>
      <c r="H17" s="72"/>
      <c r="O17" s="139"/>
      <c r="P17" s="140"/>
      <c r="Q17" s="140"/>
      <c r="R17" s="141"/>
    </row>
    <row r="19" spans="2:18" ht="12.75" thickBot="1" x14ac:dyDescent="0.25"/>
    <row r="20" spans="2:18" ht="15.75" thickBot="1" x14ac:dyDescent="0.3">
      <c r="B20" s="89" t="s">
        <v>63</v>
      </c>
      <c r="C20" s="90"/>
      <c r="D20" s="90"/>
      <c r="E20" s="91"/>
      <c r="F20" s="61"/>
      <c r="G20" s="61"/>
      <c r="H20" s="62"/>
      <c r="I20" s="89" t="s">
        <v>67</v>
      </c>
      <c r="J20" s="90"/>
      <c r="K20" s="90"/>
      <c r="L20" s="91"/>
      <c r="M20" s="61"/>
      <c r="N20" s="61"/>
      <c r="O20" s="99" t="s">
        <v>55</v>
      </c>
      <c r="P20" s="100"/>
      <c r="Q20" s="100"/>
      <c r="R20" s="101"/>
    </row>
    <row r="21" spans="2:18" ht="30" x14ac:dyDescent="0.25">
      <c r="B21" s="92" t="s">
        <v>58</v>
      </c>
      <c r="C21" s="93"/>
      <c r="D21" s="63" t="s">
        <v>59</v>
      </c>
      <c r="E21" s="64" t="s">
        <v>37</v>
      </c>
      <c r="F21" s="70"/>
      <c r="G21" s="70"/>
      <c r="H21" s="62"/>
      <c r="I21" s="92" t="s">
        <v>58</v>
      </c>
      <c r="J21" s="93"/>
      <c r="K21" s="63" t="s">
        <v>59</v>
      </c>
      <c r="L21" s="64" t="s">
        <v>37</v>
      </c>
      <c r="M21" s="70"/>
      <c r="N21" s="70"/>
      <c r="O21" s="128" t="s">
        <v>57</v>
      </c>
      <c r="P21" s="129"/>
      <c r="Q21" s="129"/>
      <c r="R21" s="130"/>
    </row>
    <row r="22" spans="2:18" ht="21.75" thickBot="1" x14ac:dyDescent="0.3">
      <c r="B22" s="65" t="s">
        <v>60</v>
      </c>
      <c r="C22" s="65">
        <v>1</v>
      </c>
      <c r="D22" s="65">
        <v>2</v>
      </c>
      <c r="E22" s="94">
        <v>0.15</v>
      </c>
      <c r="F22"/>
      <c r="G22"/>
      <c r="H22"/>
      <c r="I22" s="65" t="s">
        <v>60</v>
      </c>
      <c r="J22" s="65">
        <v>1</v>
      </c>
      <c r="K22" s="65">
        <v>8</v>
      </c>
      <c r="L22" s="94">
        <v>0.15</v>
      </c>
      <c r="M22"/>
      <c r="N22"/>
      <c r="O22" s="131" t="s">
        <v>51</v>
      </c>
      <c r="P22" s="132"/>
      <c r="Q22" s="132"/>
      <c r="R22" s="133"/>
    </row>
    <row r="23" spans="2:18" ht="15.75" thickBot="1" x14ac:dyDescent="0.3">
      <c r="B23" s="65" t="s">
        <v>61</v>
      </c>
      <c r="C23" s="67" t="s">
        <v>62</v>
      </c>
      <c r="D23" s="68">
        <v>13</v>
      </c>
      <c r="E23" s="94"/>
      <c r="F23" s="66">
        <f>D23/D22</f>
        <v>6.5</v>
      </c>
      <c r="G23" s="66"/>
      <c r="H23"/>
      <c r="I23" s="65" t="s">
        <v>61</v>
      </c>
      <c r="J23" s="67" t="s">
        <v>62</v>
      </c>
      <c r="K23" s="68">
        <v>30</v>
      </c>
      <c r="L23" s="94"/>
      <c r="M23" s="66">
        <f>K23/K22</f>
        <v>3.75</v>
      </c>
      <c r="N23" s="66"/>
      <c r="O23" s="60"/>
      <c r="P23" s="135"/>
      <c r="Q23" s="135"/>
      <c r="R23" s="60"/>
    </row>
    <row r="24" spans="2:18" ht="15.75" thickBot="1" x14ac:dyDescent="0.3">
      <c r="B24" s="95" t="s">
        <v>64</v>
      </c>
      <c r="C24" s="96"/>
      <c r="D24" s="87">
        <f>F24+1</f>
        <v>8</v>
      </c>
      <c r="E24" s="88"/>
      <c r="F24" s="69">
        <f>ROUND(F23,0)</f>
        <v>7</v>
      </c>
      <c r="G24" s="69"/>
      <c r="H24"/>
      <c r="I24" s="95" t="s">
        <v>64</v>
      </c>
      <c r="J24" s="96"/>
      <c r="K24" s="87">
        <f>M24</f>
        <v>4</v>
      </c>
      <c r="L24" s="88"/>
      <c r="M24" s="69">
        <f>ROUND(M23,0)</f>
        <v>4</v>
      </c>
      <c r="N24" s="69"/>
      <c r="O24" s="99" t="s">
        <v>55</v>
      </c>
      <c r="P24" s="100"/>
      <c r="Q24" s="100"/>
      <c r="R24" s="101"/>
    </row>
    <row r="25" spans="2:18" ht="15" x14ac:dyDescent="0.25">
      <c r="B25" s="85" t="s">
        <v>65</v>
      </c>
      <c r="C25" s="86"/>
      <c r="D25" s="87">
        <f>D24*4</f>
        <v>32</v>
      </c>
      <c r="E25" s="88"/>
      <c r="F25" s="69">
        <f>D25*15%</f>
        <v>4.8</v>
      </c>
      <c r="G25" s="69">
        <f>D25+F25</f>
        <v>36.799999999999997</v>
      </c>
      <c r="H25"/>
      <c r="I25" s="85" t="s">
        <v>65</v>
      </c>
      <c r="J25" s="86"/>
      <c r="K25" s="87">
        <f>K24*4+2</f>
        <v>18</v>
      </c>
      <c r="L25" s="88"/>
      <c r="M25" s="69">
        <f>K25*15%</f>
        <v>2.6999999999999997</v>
      </c>
      <c r="N25" s="69">
        <f>K25+M25</f>
        <v>20.7</v>
      </c>
      <c r="O25" s="136">
        <f>7*(1+0.15)/30</f>
        <v>0.26833333333333331</v>
      </c>
      <c r="P25" s="137"/>
      <c r="Q25" s="137"/>
      <c r="R25" s="138"/>
    </row>
    <row r="26" spans="2:18" ht="15" x14ac:dyDescent="0.25">
      <c r="B26" s="85" t="s">
        <v>66</v>
      </c>
      <c r="C26" s="86"/>
      <c r="D26" s="87">
        <f>D25+F25</f>
        <v>36.799999999999997</v>
      </c>
      <c r="E26" s="88"/>
      <c r="F26" s="71"/>
      <c r="G26" s="71"/>
      <c r="I26" s="85" t="s">
        <v>66</v>
      </c>
      <c r="J26" s="86"/>
      <c r="K26" s="87">
        <f>K25+M25</f>
        <v>20.7</v>
      </c>
      <c r="L26" s="88"/>
      <c r="M26" s="71"/>
      <c r="N26" s="71"/>
    </row>
    <row r="30" spans="2:18" x14ac:dyDescent="0.2">
      <c r="E30" s="1">
        <f>D26/4</f>
        <v>9.1999999999999993</v>
      </c>
    </row>
    <row r="36" spans="11:12" x14ac:dyDescent="0.2">
      <c r="L36" s="51">
        <f>L10+M10</f>
        <v>22.54</v>
      </c>
    </row>
    <row r="37" spans="11:12" x14ac:dyDescent="0.2">
      <c r="K37" s="51">
        <f>K26+D26</f>
        <v>57.5</v>
      </c>
    </row>
  </sheetData>
  <mergeCells count="53">
    <mergeCell ref="O21:R21"/>
    <mergeCell ref="O22:R22"/>
    <mergeCell ref="P23:Q23"/>
    <mergeCell ref="O24:R24"/>
    <mergeCell ref="O25:R25"/>
    <mergeCell ref="B20:E20"/>
    <mergeCell ref="O13:R13"/>
    <mergeCell ref="P14:Q14"/>
    <mergeCell ref="O15:R15"/>
    <mergeCell ref="O16:R17"/>
    <mergeCell ref="C13:F13"/>
    <mergeCell ref="K15:L15"/>
    <mergeCell ref="C14:F14"/>
    <mergeCell ref="C15:F15"/>
    <mergeCell ref="O8:R8"/>
    <mergeCell ref="O9:R9"/>
    <mergeCell ref="B11:B12"/>
    <mergeCell ref="O11:R11"/>
    <mergeCell ref="O12:R12"/>
    <mergeCell ref="C11:F11"/>
    <mergeCell ref="C12:F12"/>
    <mergeCell ref="D25:E25"/>
    <mergeCell ref="V6:V7"/>
    <mergeCell ref="O7:R7"/>
    <mergeCell ref="B2:B3"/>
    <mergeCell ref="C2:C3"/>
    <mergeCell ref="D2:D3"/>
    <mergeCell ref="E2:E3"/>
    <mergeCell ref="F2:F3"/>
    <mergeCell ref="I2:I3"/>
    <mergeCell ref="J2:J3"/>
    <mergeCell ref="K2:M2"/>
    <mergeCell ref="O2:R2"/>
    <mergeCell ref="O3:R4"/>
    <mergeCell ref="T6:T7"/>
    <mergeCell ref="U6:U7"/>
    <mergeCell ref="O20:R20"/>
    <mergeCell ref="B26:C26"/>
    <mergeCell ref="D26:E26"/>
    <mergeCell ref="I20:L20"/>
    <mergeCell ref="I21:J21"/>
    <mergeCell ref="L22:L23"/>
    <mergeCell ref="I24:J24"/>
    <mergeCell ref="K24:L24"/>
    <mergeCell ref="I25:J25"/>
    <mergeCell ref="K25:L25"/>
    <mergeCell ref="I26:J26"/>
    <mergeCell ref="K26:L26"/>
    <mergeCell ref="B21:C21"/>
    <mergeCell ref="E22:E23"/>
    <mergeCell ref="B24:C24"/>
    <mergeCell ref="D24:E24"/>
    <mergeCell ref="B25:C25"/>
  </mergeCells>
  <pageMargins left="0.511811024" right="0.511811024" top="0.78740157499999996" bottom="0.78740157499999996" header="0.31496062000000002" footer="0.31496062000000002"/>
  <pageSetup paperSize="9" scale="3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 ENFERMAGEM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Justino de Oliveira</dc:creator>
  <cp:lastModifiedBy>Renata Justino de Oliveira</cp:lastModifiedBy>
  <dcterms:created xsi:type="dcterms:W3CDTF">2023-05-18T18:13:14Z</dcterms:created>
  <dcterms:modified xsi:type="dcterms:W3CDTF">2023-10-06T14:03:04Z</dcterms:modified>
</cp:coreProperties>
</file>